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2\01_obec_ROZPOČET_2022\02_Rozpočet_na_rok_2022\06_Upr_rozp_NIV_obec_2022_upr_k_20_10_2022\"/>
    </mc:Choice>
  </mc:AlternateContent>
  <xr:revisionPtr revIDLastSave="0" documentId="13_ncr:1_{B8380F70-8457-42F3-8A22-15A7E86F4726}" xr6:coauthVersionLast="47" xr6:coauthVersionMax="47" xr10:uidLastSave="{00000000-0000-0000-0000-000000000000}"/>
  <bookViews>
    <workbookView xWindow="-120" yWindow="-120" windowWidth="25440" windowHeight="1539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5" r:id="rId12"/>
  </sheets>
  <definedNames>
    <definedName name="_xlnm._FilterDatabase" localSheetId="6" hidden="1">ČL!$AT$1:$AT$335</definedName>
    <definedName name="_xlnm._FilterDatabase" localSheetId="2" hidden="1">FR!$F$1:$F$251</definedName>
    <definedName name="_xlnm._FilterDatabase" localSheetId="9" hidden="1">JI!$AT$1:$AT$251</definedName>
    <definedName name="_xlnm._FilterDatabase" localSheetId="3" hidden="1">JN!$AT$1:$AT$204</definedName>
    <definedName name="_xlnm._FilterDatabase" localSheetId="1" hidden="1">LB!$F$1:$F$803</definedName>
    <definedName name="_xlnm._FilterDatabase" localSheetId="7" hidden="1">NB!$AT$1:$AT$143</definedName>
    <definedName name="_xlnm._FilterDatabase" localSheetId="8" hidden="1">SM!$AT$1:$AT$184</definedName>
    <definedName name="_xlnm._FilterDatabase" localSheetId="4" hidden="1">TA!$AT$1:$AT$117</definedName>
    <definedName name="_xlnm._FilterDatabase" localSheetId="10" hidden="1">TU!$AT$1:$AT$226</definedName>
    <definedName name="_xlnm._FilterDatabase" localSheetId="5" hidden="1">ŽB!$AT$1:$AT$92</definedName>
    <definedName name="_xlnm.Print_Titles" localSheetId="2">FR!$5:$11</definedName>
    <definedName name="_xlnm.Print_Titles" localSheetId="1">LB!$5:$11</definedName>
    <definedName name="_xlnm.Print_Area" localSheetId="0">komentář!$A$1:$Q$31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8" i="45" l="1"/>
  <c r="D28" i="45"/>
  <c r="E28" i="45"/>
  <c r="F28" i="45"/>
  <c r="G28" i="45"/>
  <c r="H28" i="45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Z28" i="45"/>
  <c r="AA28" i="45"/>
  <c r="AB28" i="45"/>
  <c r="AC28" i="45"/>
  <c r="AD28" i="45"/>
  <c r="AE28" i="45"/>
  <c r="AF28" i="45"/>
  <c r="AG28" i="45"/>
  <c r="AH28" i="45"/>
  <c r="AI28" i="45"/>
  <c r="AJ28" i="45"/>
  <c r="AK28" i="45"/>
  <c r="AL28" i="45"/>
  <c r="AM28" i="45"/>
  <c r="AN28" i="45"/>
  <c r="AO28" i="45"/>
  <c r="AP28" i="45"/>
  <c r="AQ28" i="45"/>
  <c r="AR28" i="45"/>
  <c r="AS28" i="45"/>
  <c r="AT28" i="45"/>
  <c r="AU28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AA29" i="45"/>
  <c r="AB29" i="45"/>
  <c r="AC29" i="45"/>
  <c r="AD29" i="45"/>
  <c r="AE29" i="45"/>
  <c r="AF29" i="45"/>
  <c r="AG29" i="45"/>
  <c r="AH29" i="45"/>
  <c r="AI29" i="45"/>
  <c r="AJ29" i="45"/>
  <c r="AK29" i="45"/>
  <c r="AL29" i="45"/>
  <c r="AM29" i="45"/>
  <c r="AN29" i="45"/>
  <c r="AO29" i="45"/>
  <c r="AP29" i="45"/>
  <c r="AQ29" i="45"/>
  <c r="AR29" i="45"/>
  <c r="AS29" i="45"/>
  <c r="AT29" i="45"/>
  <c r="AU29" i="45"/>
  <c r="C30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AF30" i="45"/>
  <c r="AG30" i="45"/>
  <c r="AH30" i="45"/>
  <c r="AI30" i="45"/>
  <c r="AJ30" i="45"/>
  <c r="AK30" i="45"/>
  <c r="AL30" i="45"/>
  <c r="AM30" i="45"/>
  <c r="AN30" i="45"/>
  <c r="AO30" i="45"/>
  <c r="AP30" i="45"/>
  <c r="AQ30" i="45"/>
  <c r="AR30" i="45"/>
  <c r="AS30" i="45"/>
  <c r="AT30" i="45"/>
  <c r="AU30" i="45"/>
  <c r="C31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B31" i="45"/>
  <c r="AC31" i="45"/>
  <c r="AD31" i="45"/>
  <c r="AE31" i="45"/>
  <c r="AF31" i="45"/>
  <c r="AG31" i="45"/>
  <c r="AH31" i="45"/>
  <c r="AI31" i="45"/>
  <c r="AJ31" i="45"/>
  <c r="AK31" i="45"/>
  <c r="AL31" i="45"/>
  <c r="AM31" i="45"/>
  <c r="AN31" i="45"/>
  <c r="AO31" i="45"/>
  <c r="AP31" i="45"/>
  <c r="AQ31" i="45"/>
  <c r="AR31" i="45"/>
  <c r="AS31" i="45"/>
  <c r="AT31" i="45"/>
  <c r="AU31" i="45"/>
  <c r="C32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AA32" i="45"/>
  <c r="AB32" i="45"/>
  <c r="AC32" i="45"/>
  <c r="AD32" i="45"/>
  <c r="AE32" i="45"/>
  <c r="AF32" i="45"/>
  <c r="AG32" i="45"/>
  <c r="AH32" i="45"/>
  <c r="AI32" i="45"/>
  <c r="AJ32" i="45"/>
  <c r="AK32" i="45"/>
  <c r="AL32" i="45"/>
  <c r="AM32" i="45"/>
  <c r="AN32" i="45"/>
  <c r="AO32" i="45"/>
  <c r="AP32" i="45"/>
  <c r="AQ32" i="45"/>
  <c r="AR32" i="45"/>
  <c r="AS32" i="45"/>
  <c r="AT32" i="45"/>
  <c r="AU32" i="45"/>
  <c r="C33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AE33" i="45"/>
  <c r="AF33" i="45"/>
  <c r="AG33" i="45"/>
  <c r="AH33" i="45"/>
  <c r="AI33" i="45"/>
  <c r="AJ33" i="45"/>
  <c r="AK33" i="45"/>
  <c r="AL33" i="45"/>
  <c r="AM33" i="45"/>
  <c r="AN33" i="45"/>
  <c r="AO33" i="45"/>
  <c r="AP33" i="45"/>
  <c r="AQ33" i="45"/>
  <c r="AR33" i="45"/>
  <c r="AS33" i="45"/>
  <c r="AT33" i="45"/>
  <c r="AU33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AE35" i="45"/>
  <c r="AF35" i="45"/>
  <c r="AG35" i="45"/>
  <c r="AH35" i="45"/>
  <c r="AI35" i="45"/>
  <c r="AJ35" i="45"/>
  <c r="AK35" i="45"/>
  <c r="AL35" i="45"/>
  <c r="AM35" i="45"/>
  <c r="AN35" i="45"/>
  <c r="AO35" i="45"/>
  <c r="AP35" i="45"/>
  <c r="AQ35" i="45"/>
  <c r="AR35" i="45"/>
  <c r="AS35" i="45"/>
  <c r="AT35" i="45"/>
  <c r="AU35" i="45"/>
  <c r="C36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AE36" i="45"/>
  <c r="AF36" i="45"/>
  <c r="AG36" i="45"/>
  <c r="AH36" i="45"/>
  <c r="AI36" i="45"/>
  <c r="AJ36" i="45"/>
  <c r="AK36" i="45"/>
  <c r="AL36" i="45"/>
  <c r="AM36" i="45"/>
  <c r="AN36" i="45"/>
  <c r="AO36" i="45"/>
  <c r="AP36" i="45"/>
  <c r="AQ36" i="45"/>
  <c r="AR36" i="45"/>
  <c r="AS36" i="45"/>
  <c r="AT36" i="45"/>
  <c r="AU36" i="45"/>
  <c r="B28" i="45"/>
  <c r="B29" i="45"/>
  <c r="B30" i="45"/>
  <c r="B31" i="45"/>
  <c r="B32" i="45"/>
  <c r="B33" i="45"/>
  <c r="B34" i="45"/>
  <c r="B35" i="45"/>
  <c r="B36" i="45"/>
  <c r="C22" i="45"/>
  <c r="D22" i="45"/>
  <c r="E22" i="45"/>
  <c r="F22" i="45"/>
  <c r="G22" i="45"/>
  <c r="H22" i="45"/>
  <c r="I22" i="45"/>
  <c r="J22" i="45"/>
  <c r="K22" i="45"/>
  <c r="L22" i="45"/>
  <c r="M22" i="45"/>
  <c r="N22" i="45"/>
  <c r="O22" i="45"/>
  <c r="P22" i="45"/>
  <c r="Q22" i="45"/>
  <c r="R22" i="45"/>
  <c r="S22" i="45"/>
  <c r="T22" i="45"/>
  <c r="U22" i="45"/>
  <c r="V22" i="45"/>
  <c r="W22" i="45"/>
  <c r="X22" i="45"/>
  <c r="Y22" i="45"/>
  <c r="Z22" i="45"/>
  <c r="AA22" i="45"/>
  <c r="AB22" i="45"/>
  <c r="AC22" i="45"/>
  <c r="AD22" i="45"/>
  <c r="AE22" i="45"/>
  <c r="AF22" i="45"/>
  <c r="AG22" i="45"/>
  <c r="AH22" i="45"/>
  <c r="AI22" i="45"/>
  <c r="AJ22" i="45"/>
  <c r="AK22" i="45"/>
  <c r="AL22" i="45"/>
  <c r="AM22" i="45"/>
  <c r="AN22" i="45"/>
  <c r="AO22" i="45"/>
  <c r="AP22" i="45"/>
  <c r="AQ22" i="45"/>
  <c r="AR22" i="45"/>
  <c r="AS22" i="45"/>
  <c r="AT22" i="45"/>
  <c r="AU22" i="45"/>
  <c r="B22" i="45"/>
  <c r="AP211" i="42"/>
  <c r="AO211" i="42"/>
  <c r="AN211" i="42"/>
  <c r="AM211" i="42"/>
  <c r="AL211" i="42"/>
  <c r="AK211" i="42"/>
  <c r="AJ211" i="42"/>
  <c r="AI211" i="42"/>
  <c r="AF211" i="42"/>
  <c r="AE211" i="42"/>
  <c r="Z211" i="42"/>
  <c r="Y211" i="42"/>
  <c r="X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P210" i="42"/>
  <c r="AO210" i="42"/>
  <c r="AN210" i="42"/>
  <c r="AM210" i="42"/>
  <c r="AL210" i="42"/>
  <c r="AK210" i="42"/>
  <c r="AJ210" i="42"/>
  <c r="AI210" i="42"/>
  <c r="AF210" i="42"/>
  <c r="AE210" i="42"/>
  <c r="Z210" i="42"/>
  <c r="Y210" i="42"/>
  <c r="X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P209" i="42"/>
  <c r="AO209" i="42"/>
  <c r="AN209" i="42"/>
  <c r="AM209" i="42"/>
  <c r="AL209" i="42"/>
  <c r="AK209" i="42"/>
  <c r="AJ209" i="42"/>
  <c r="AI209" i="42"/>
  <c r="AF209" i="42"/>
  <c r="AE209" i="42"/>
  <c r="Z209" i="42"/>
  <c r="Y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AP208" i="42"/>
  <c r="AO208" i="42"/>
  <c r="AN208" i="42"/>
  <c r="AM208" i="42"/>
  <c r="AL208" i="42"/>
  <c r="AK208" i="42"/>
  <c r="AJ208" i="42"/>
  <c r="AI208" i="42"/>
  <c r="AF208" i="42"/>
  <c r="AE208" i="42"/>
  <c r="Z208" i="42"/>
  <c r="Y208" i="42"/>
  <c r="X208" i="42"/>
  <c r="V208" i="42"/>
  <c r="U208" i="42"/>
  <c r="T208" i="42"/>
  <c r="S208" i="42"/>
  <c r="Q208" i="42"/>
  <c r="P208" i="42"/>
  <c r="O208" i="42"/>
  <c r="N208" i="42"/>
  <c r="M208" i="42"/>
  <c r="L208" i="42"/>
  <c r="K208" i="42"/>
  <c r="J208" i="42"/>
  <c r="I208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BB206" i="42"/>
  <c r="BA206" i="42"/>
  <c r="AZ206" i="42"/>
  <c r="AY206" i="42"/>
  <c r="AX206" i="42"/>
  <c r="AW206" i="42"/>
  <c r="AV206" i="42"/>
  <c r="AU206" i="42"/>
  <c r="AT206" i="42"/>
  <c r="AS206" i="42"/>
  <c r="AR206" i="42"/>
  <c r="AQ206" i="42"/>
  <c r="AP206" i="42"/>
  <c r="AO206" i="42"/>
  <c r="AN206" i="42"/>
  <c r="AM206" i="42"/>
  <c r="AL206" i="42"/>
  <c r="AK206" i="42"/>
  <c r="AJ206" i="42"/>
  <c r="AI206" i="42"/>
  <c r="AH206" i="42"/>
  <c r="AG206" i="42"/>
  <c r="AF206" i="42"/>
  <c r="AE206" i="42"/>
  <c r="AD206" i="42"/>
  <c r="AC206" i="42"/>
  <c r="AB206" i="42"/>
  <c r="AA206" i="42"/>
  <c r="Z206" i="42"/>
  <c r="Y206" i="42"/>
  <c r="X206" i="42"/>
  <c r="W206" i="42"/>
  <c r="V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AP205" i="42"/>
  <c r="AO205" i="42"/>
  <c r="AN205" i="42"/>
  <c r="AM205" i="42"/>
  <c r="AL205" i="42"/>
  <c r="AK205" i="42"/>
  <c r="AJ205" i="42"/>
  <c r="AI205" i="42"/>
  <c r="AF205" i="42"/>
  <c r="AE205" i="42"/>
  <c r="Z205" i="42"/>
  <c r="Y205" i="42"/>
  <c r="X205" i="42"/>
  <c r="V205" i="42"/>
  <c r="U205" i="42"/>
  <c r="T205" i="42"/>
  <c r="S205" i="42"/>
  <c r="Q205" i="42"/>
  <c r="P205" i="42"/>
  <c r="O205" i="42"/>
  <c r="N205" i="42"/>
  <c r="M205" i="42"/>
  <c r="L205" i="42"/>
  <c r="K205" i="42"/>
  <c r="J205" i="42"/>
  <c r="I205" i="42"/>
  <c r="AP204" i="42"/>
  <c r="AO204" i="42"/>
  <c r="AN204" i="42"/>
  <c r="AM204" i="42"/>
  <c r="AL204" i="42"/>
  <c r="AK204" i="42"/>
  <c r="AJ204" i="42"/>
  <c r="AI204" i="42"/>
  <c r="AF204" i="42"/>
  <c r="AE204" i="42"/>
  <c r="Z204" i="42"/>
  <c r="Y204" i="42"/>
  <c r="X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AP203" i="42"/>
  <c r="AO203" i="42"/>
  <c r="AN203" i="42"/>
  <c r="AM203" i="42"/>
  <c r="AL203" i="42"/>
  <c r="AK203" i="42"/>
  <c r="AJ203" i="42"/>
  <c r="AI203" i="42"/>
  <c r="AF203" i="42"/>
  <c r="AE203" i="42"/>
  <c r="Z203" i="42"/>
  <c r="Y203" i="42"/>
  <c r="X203" i="42"/>
  <c r="V203" i="42"/>
  <c r="U203" i="42"/>
  <c r="T203" i="42"/>
  <c r="S203" i="42"/>
  <c r="Q203" i="42"/>
  <c r="P203" i="42"/>
  <c r="O203" i="42"/>
  <c r="N203" i="42"/>
  <c r="M203" i="42"/>
  <c r="L203" i="42"/>
  <c r="K203" i="42"/>
  <c r="J203" i="42"/>
  <c r="I203" i="42"/>
  <c r="AP202" i="42"/>
  <c r="AP201" i="42" s="1"/>
  <c r="AO202" i="42"/>
  <c r="AN202" i="42"/>
  <c r="AN201" i="42" s="1"/>
  <c r="AM202" i="42"/>
  <c r="AL202" i="42"/>
  <c r="AL201" i="42" s="1"/>
  <c r="AK202" i="42"/>
  <c r="AJ202" i="42"/>
  <c r="AJ201" i="42" s="1"/>
  <c r="AI202" i="42"/>
  <c r="AF202" i="42"/>
  <c r="AF201" i="42" s="1"/>
  <c r="AE202" i="42"/>
  <c r="Z202" i="42"/>
  <c r="Z201" i="42" s="1"/>
  <c r="Y202" i="42"/>
  <c r="X202" i="42"/>
  <c r="X201" i="42" s="1"/>
  <c r="V202" i="42"/>
  <c r="V201" i="42" s="1"/>
  <c r="U202" i="42"/>
  <c r="T202" i="42"/>
  <c r="T201" i="42" s="1"/>
  <c r="S202" i="42"/>
  <c r="Q202" i="42"/>
  <c r="P202" i="42"/>
  <c r="P201" i="42" s="1"/>
  <c r="O202" i="42"/>
  <c r="N202" i="42"/>
  <c r="N201" i="42" s="1"/>
  <c r="M202" i="42"/>
  <c r="L202" i="42"/>
  <c r="L201" i="42" s="1"/>
  <c r="K202" i="42"/>
  <c r="J202" i="42"/>
  <c r="J201" i="42" s="1"/>
  <c r="I202" i="42"/>
  <c r="Q198" i="42"/>
  <c r="P198" i="42"/>
  <c r="O198" i="42"/>
  <c r="N198" i="42"/>
  <c r="M198" i="42"/>
  <c r="L198" i="42"/>
  <c r="K198" i="42"/>
  <c r="J198" i="42"/>
  <c r="I198" i="42"/>
  <c r="AP197" i="42"/>
  <c r="AO197" i="42"/>
  <c r="AN197" i="42"/>
  <c r="AM197" i="42"/>
  <c r="AL197" i="42"/>
  <c r="AK197" i="42"/>
  <c r="AJ197" i="42"/>
  <c r="AI197" i="42"/>
  <c r="AF197" i="42"/>
  <c r="AE197" i="42"/>
  <c r="Z197" i="42"/>
  <c r="Y197" i="42"/>
  <c r="X197" i="42"/>
  <c r="V197" i="42"/>
  <c r="U197" i="42"/>
  <c r="T197" i="42"/>
  <c r="S197" i="42"/>
  <c r="AY196" i="42"/>
  <c r="AV196" i="42"/>
  <c r="AR196" i="42"/>
  <c r="BB196" i="42" s="1"/>
  <c r="AQ196" i="42"/>
  <c r="AG196" i="42"/>
  <c r="AA196" i="42"/>
  <c r="R196" i="42"/>
  <c r="W196" i="42" s="1"/>
  <c r="AR195" i="42"/>
  <c r="AQ195" i="42"/>
  <c r="BA195" i="42" s="1"/>
  <c r="AG195" i="42"/>
  <c r="AY195" i="42" s="1"/>
  <c r="AA195" i="42"/>
  <c r="AV195" i="42" s="1"/>
  <c r="W195" i="42"/>
  <c r="R195" i="42"/>
  <c r="AY194" i="42"/>
  <c r="AV194" i="42"/>
  <c r="AR194" i="42"/>
  <c r="BB194" i="42" s="1"/>
  <c r="AQ194" i="42"/>
  <c r="BA194" i="42" s="1"/>
  <c r="AG194" i="42"/>
  <c r="AA194" i="42"/>
  <c r="R194" i="42"/>
  <c r="W194" i="42" s="1"/>
  <c r="AC194" i="42" s="1"/>
  <c r="AW194" i="42" s="1"/>
  <c r="BA193" i="42"/>
  <c r="AU193" i="42"/>
  <c r="AS193" i="42"/>
  <c r="AZ193" i="42" s="1"/>
  <c r="AR193" i="42"/>
  <c r="BB193" i="42" s="1"/>
  <c r="AQ193" i="42"/>
  <c r="AG193" i="42"/>
  <c r="AY193" i="42" s="1"/>
  <c r="AC193" i="42"/>
  <c r="AW193" i="42" s="1"/>
  <c r="AA193" i="42"/>
  <c r="AV193" i="42" s="1"/>
  <c r="R193" i="42"/>
  <c r="W193" i="42" s="1"/>
  <c r="BA192" i="42"/>
  <c r="AY192" i="42"/>
  <c r="AR192" i="42"/>
  <c r="BB192" i="42" s="1"/>
  <c r="AQ192" i="42"/>
  <c r="AS192" i="42" s="1"/>
  <c r="AZ192" i="42" s="1"/>
  <c r="AG192" i="42"/>
  <c r="AA192" i="42"/>
  <c r="AV192" i="42" s="1"/>
  <c r="R192" i="42"/>
  <c r="W192" i="42" s="1"/>
  <c r="AC192" i="42" s="1"/>
  <c r="AW192" i="42" s="1"/>
  <c r="AY191" i="42"/>
  <c r="AR191" i="42"/>
  <c r="AQ191" i="42"/>
  <c r="AQ197" i="42" s="1"/>
  <c r="AG191" i="42"/>
  <c r="AA191" i="42"/>
  <c r="R191" i="42"/>
  <c r="AQ190" i="42"/>
  <c r="AP190" i="42"/>
  <c r="AO190" i="42"/>
  <c r="AN190" i="42"/>
  <c r="AM190" i="42"/>
  <c r="AL190" i="42"/>
  <c r="AK190" i="42"/>
  <c r="AJ190" i="42"/>
  <c r="AI190" i="42"/>
  <c r="AF190" i="42"/>
  <c r="AE190" i="42"/>
  <c r="Z190" i="42"/>
  <c r="Y190" i="42"/>
  <c r="X190" i="42"/>
  <c r="V190" i="42"/>
  <c r="U190" i="42"/>
  <c r="T190" i="42"/>
  <c r="S190" i="42"/>
  <c r="BA189" i="42"/>
  <c r="AV189" i="42"/>
  <c r="AS189" i="42"/>
  <c r="AZ189" i="42" s="1"/>
  <c r="AR189" i="42"/>
  <c r="BB189" i="42" s="1"/>
  <c r="AQ189" i="42"/>
  <c r="AG189" i="42"/>
  <c r="AY189" i="42" s="1"/>
  <c r="AD189" i="42"/>
  <c r="AX189" i="42" s="1"/>
  <c r="AB189" i="42"/>
  <c r="AA189" i="42"/>
  <c r="W189" i="42"/>
  <c r="R189" i="42"/>
  <c r="BA188" i="42"/>
  <c r="AR188" i="42"/>
  <c r="AQ188" i="42"/>
  <c r="AG188" i="42"/>
  <c r="AY188" i="42" s="1"/>
  <c r="AD188" i="42"/>
  <c r="AX188" i="42" s="1"/>
  <c r="AA188" i="42"/>
  <c r="AV188" i="42" s="1"/>
  <c r="W188" i="42"/>
  <c r="R188" i="42"/>
  <c r="BA187" i="42"/>
  <c r="AS187" i="42"/>
  <c r="AZ187" i="42" s="1"/>
  <c r="AR187" i="42"/>
  <c r="BB187" i="42" s="1"/>
  <c r="AQ187" i="42"/>
  <c r="AG187" i="42"/>
  <c r="AY187" i="42" s="1"/>
  <c r="AA187" i="42"/>
  <c r="AV187" i="42" s="1"/>
  <c r="W187" i="42"/>
  <c r="R187" i="42"/>
  <c r="BA186" i="42"/>
  <c r="AR186" i="42"/>
  <c r="AQ186" i="42"/>
  <c r="AG186" i="42"/>
  <c r="AY186" i="42" s="1"/>
  <c r="AD186" i="42"/>
  <c r="AX186" i="42" s="1"/>
  <c r="AB186" i="42"/>
  <c r="AA186" i="42"/>
  <c r="AA190" i="42" s="1"/>
  <c r="W186" i="42"/>
  <c r="R186" i="42"/>
  <c r="BB185" i="42"/>
  <c r="BA185" i="42"/>
  <c r="BA190" i="42" s="1"/>
  <c r="AV185" i="42"/>
  <c r="AS185" i="42"/>
  <c r="AZ185" i="42" s="1"/>
  <c r="AR185" i="42"/>
  <c r="AQ185" i="42"/>
  <c r="AG185" i="42"/>
  <c r="AY185" i="42" s="1"/>
  <c r="AY190" i="42" s="1"/>
  <c r="AA185" i="42"/>
  <c r="W185" i="42"/>
  <c r="R185" i="42"/>
  <c r="R190" i="42" s="1"/>
  <c r="AR184" i="42"/>
  <c r="AP184" i="42"/>
  <c r="AO184" i="42"/>
  <c r="AN184" i="42"/>
  <c r="AM184" i="42"/>
  <c r="AL184" i="42"/>
  <c r="AK184" i="42"/>
  <c r="AJ184" i="42"/>
  <c r="AI184" i="42"/>
  <c r="AF184" i="42"/>
  <c r="AE184" i="42"/>
  <c r="Z184" i="42"/>
  <c r="Y184" i="42"/>
  <c r="X184" i="42"/>
  <c r="V184" i="42"/>
  <c r="U184" i="42"/>
  <c r="T184" i="42"/>
  <c r="S184" i="42"/>
  <c r="BB183" i="42"/>
  <c r="AY183" i="42"/>
  <c r="AS183" i="42"/>
  <c r="AZ183" i="42" s="1"/>
  <c r="AR183" i="42"/>
  <c r="AQ183" i="42"/>
  <c r="BA183" i="42" s="1"/>
  <c r="AG183" i="42"/>
  <c r="AC183" i="42"/>
  <c r="AW183" i="42" s="1"/>
  <c r="AA183" i="42"/>
  <c r="AV183" i="42" s="1"/>
  <c r="R183" i="42"/>
  <c r="W183" i="42" s="1"/>
  <c r="BB182" i="42"/>
  <c r="AY182" i="42"/>
  <c r="AU182" i="42"/>
  <c r="AR182" i="42"/>
  <c r="AQ182" i="42"/>
  <c r="AG182" i="42"/>
  <c r="AA182" i="42"/>
  <c r="AV182" i="42" s="1"/>
  <c r="R182" i="42"/>
  <c r="W182" i="42" s="1"/>
  <c r="AD182" i="42" s="1"/>
  <c r="AX182" i="42" s="1"/>
  <c r="BB181" i="42"/>
  <c r="AY181" i="42"/>
  <c r="AU181" i="42"/>
  <c r="AR181" i="42"/>
  <c r="AQ181" i="42"/>
  <c r="AS181" i="42" s="1"/>
  <c r="AZ181" i="42" s="1"/>
  <c r="AG181" i="42"/>
  <c r="AA181" i="42"/>
  <c r="AV181" i="42" s="1"/>
  <c r="R181" i="42"/>
  <c r="W181" i="42" s="1"/>
  <c r="AD181" i="42" s="1"/>
  <c r="AX181" i="42" s="1"/>
  <c r="BB180" i="42"/>
  <c r="AY180" i="42"/>
  <c r="AU180" i="42"/>
  <c r="AR180" i="42"/>
  <c r="AQ180" i="42"/>
  <c r="AS180" i="42" s="1"/>
  <c r="AZ180" i="42" s="1"/>
  <c r="AG180" i="42"/>
  <c r="AA180" i="42"/>
  <c r="AV180" i="42" s="1"/>
  <c r="R180" i="42"/>
  <c r="W180" i="42" s="1"/>
  <c r="AD180" i="42" s="1"/>
  <c r="AX180" i="42" s="1"/>
  <c r="BB179" i="42"/>
  <c r="BB184" i="42" s="1"/>
  <c r="AY179" i="42"/>
  <c r="AU179" i="42"/>
  <c r="AR179" i="42"/>
  <c r="AQ179" i="42"/>
  <c r="AG179" i="42"/>
  <c r="AG184" i="42" s="1"/>
  <c r="AA179" i="42"/>
  <c r="R179" i="42"/>
  <c r="W179" i="42" s="1"/>
  <c r="AC179" i="42" s="1"/>
  <c r="AW179" i="42" s="1"/>
  <c r="AP178" i="42"/>
  <c r="AO178" i="42"/>
  <c r="AN178" i="42"/>
  <c r="AM178" i="42"/>
  <c r="AL178" i="42"/>
  <c r="AK178" i="42"/>
  <c r="AJ178" i="42"/>
  <c r="AI178" i="42"/>
  <c r="AG178" i="42"/>
  <c r="AF178" i="42"/>
  <c r="AE178" i="42"/>
  <c r="AA178" i="42"/>
  <c r="Z178" i="42"/>
  <c r="Y178" i="42"/>
  <c r="X178" i="42"/>
  <c r="V178" i="42"/>
  <c r="U178" i="42"/>
  <c r="T178" i="42"/>
  <c r="S178" i="42"/>
  <c r="BB177" i="42"/>
  <c r="AY177" i="42"/>
  <c r="AV177" i="42"/>
  <c r="AR177" i="42"/>
  <c r="AQ177" i="42"/>
  <c r="AG177" i="42"/>
  <c r="AC177" i="42"/>
  <c r="AW177" i="42" s="1"/>
  <c r="AB177" i="42"/>
  <c r="AH177" i="42" s="1"/>
  <c r="AT177" i="42" s="1"/>
  <c r="AA177" i="42"/>
  <c r="R177" i="42"/>
  <c r="W177" i="42" s="1"/>
  <c r="AD177" i="42" s="1"/>
  <c r="AX177" i="42" s="1"/>
  <c r="AY176" i="42"/>
  <c r="AV176" i="42"/>
  <c r="AR176" i="42"/>
  <c r="BB176" i="42" s="1"/>
  <c r="AQ176" i="42"/>
  <c r="AG176" i="42"/>
  <c r="AA176" i="42"/>
  <c r="R176" i="42"/>
  <c r="W176" i="42" s="1"/>
  <c r="AY175" i="42"/>
  <c r="AV175" i="42"/>
  <c r="AR175" i="42"/>
  <c r="BB175" i="42" s="1"/>
  <c r="AQ175" i="42"/>
  <c r="AG175" i="42"/>
  <c r="AA175" i="42"/>
  <c r="W175" i="42"/>
  <c r="R175" i="42"/>
  <c r="AY174" i="42"/>
  <c r="AY178" i="42" s="1"/>
  <c r="AV174" i="42"/>
  <c r="AU174" i="42"/>
  <c r="AR174" i="42"/>
  <c r="BB174" i="42" s="1"/>
  <c r="AQ174" i="42"/>
  <c r="AG174" i="42"/>
  <c r="AB174" i="42"/>
  <c r="AA174" i="42"/>
  <c r="W174" i="42"/>
  <c r="AD174" i="42" s="1"/>
  <c r="AX174" i="42" s="1"/>
  <c r="R174" i="42"/>
  <c r="BB173" i="42"/>
  <c r="AY173" i="42"/>
  <c r="AV173" i="42"/>
  <c r="AR173" i="42"/>
  <c r="AQ173" i="42"/>
  <c r="AG173" i="42"/>
  <c r="AC173" i="42"/>
  <c r="AW173" i="42" s="1"/>
  <c r="AA173" i="42"/>
  <c r="R173" i="42"/>
  <c r="W173" i="42" s="1"/>
  <c r="AD173" i="42" s="1"/>
  <c r="AX173" i="42" s="1"/>
  <c r="BB172" i="42"/>
  <c r="BB178" i="42" s="1"/>
  <c r="AY172" i="42"/>
  <c r="AV172" i="42"/>
  <c r="AV178" i="42" s="1"/>
  <c r="AR172" i="42"/>
  <c r="AR178" i="42" s="1"/>
  <c r="AQ172" i="42"/>
  <c r="AG172" i="42"/>
  <c r="AA172" i="42"/>
  <c r="R172" i="42"/>
  <c r="R178" i="42" s="1"/>
  <c r="AP171" i="42"/>
  <c r="AO171" i="42"/>
  <c r="AN171" i="42"/>
  <c r="AM171" i="42"/>
  <c r="AL171" i="42"/>
  <c r="AK171" i="42"/>
  <c r="AJ171" i="42"/>
  <c r="AI171" i="42"/>
  <c r="AF171" i="42"/>
  <c r="AE171" i="42"/>
  <c r="Z171" i="42"/>
  <c r="Y171" i="42"/>
  <c r="X171" i="42"/>
  <c r="V171" i="42"/>
  <c r="U171" i="42"/>
  <c r="T171" i="42"/>
  <c r="S171" i="42"/>
  <c r="AY170" i="42"/>
  <c r="AR170" i="42"/>
  <c r="BB170" i="42" s="1"/>
  <c r="AQ170" i="42"/>
  <c r="BA170" i="42" s="1"/>
  <c r="AG170" i="42"/>
  <c r="AD170" i="42"/>
  <c r="AX170" i="42" s="1"/>
  <c r="AC170" i="42"/>
  <c r="AW170" i="42" s="1"/>
  <c r="AA170" i="42"/>
  <c r="AV170" i="42" s="1"/>
  <c r="R170" i="42"/>
  <c r="W170" i="42" s="1"/>
  <c r="BB169" i="42"/>
  <c r="AY169" i="42"/>
  <c r="AX169" i="42"/>
  <c r="AR169" i="42"/>
  <c r="AQ169" i="42"/>
  <c r="AG169" i="42"/>
  <c r="AC169" i="42"/>
  <c r="AW169" i="42" s="1"/>
  <c r="AB169" i="42"/>
  <c r="AH169" i="42" s="1"/>
  <c r="AT169" i="42" s="1"/>
  <c r="AA169" i="42"/>
  <c r="AV169" i="42" s="1"/>
  <c r="R169" i="42"/>
  <c r="W169" i="42" s="1"/>
  <c r="AD169" i="42" s="1"/>
  <c r="BB168" i="42"/>
  <c r="AY168" i="42"/>
  <c r="AY171" i="42" s="1"/>
  <c r="AR168" i="42"/>
  <c r="AQ168" i="42"/>
  <c r="AG168" i="42"/>
  <c r="AC168" i="42"/>
  <c r="AW168" i="42" s="1"/>
  <c r="AA168" i="42"/>
  <c r="AV168" i="42" s="1"/>
  <c r="R168" i="42"/>
  <c r="W168" i="42" s="1"/>
  <c r="AD168" i="42" s="1"/>
  <c r="AX168" i="42" s="1"/>
  <c r="BB167" i="42"/>
  <c r="AY167" i="42"/>
  <c r="AR167" i="42"/>
  <c r="AQ167" i="42"/>
  <c r="AG167" i="42"/>
  <c r="AA167" i="42"/>
  <c r="AV167" i="42" s="1"/>
  <c r="R167" i="42"/>
  <c r="BB166" i="42"/>
  <c r="AY166" i="42"/>
  <c r="AX166" i="42"/>
  <c r="AU166" i="42"/>
  <c r="AR166" i="42"/>
  <c r="AQ166" i="42"/>
  <c r="AG166" i="42"/>
  <c r="AG171" i="42" s="1"/>
  <c r="AC166" i="42"/>
  <c r="AA166" i="42"/>
  <c r="R166" i="42"/>
  <c r="W166" i="42" s="1"/>
  <c r="AD166" i="42" s="1"/>
  <c r="AY165" i="42"/>
  <c r="AP165" i="42"/>
  <c r="AO165" i="42"/>
  <c r="AN165" i="42"/>
  <c r="AM165" i="42"/>
  <c r="AL165" i="42"/>
  <c r="AK165" i="42"/>
  <c r="AJ165" i="42"/>
  <c r="AI165" i="42"/>
  <c r="AG165" i="42"/>
  <c r="AF165" i="42"/>
  <c r="AE165" i="42"/>
  <c r="AA165" i="42"/>
  <c r="Z165" i="42"/>
  <c r="Y165" i="42"/>
  <c r="X165" i="42"/>
  <c r="V165" i="42"/>
  <c r="U165" i="42"/>
  <c r="T165" i="42"/>
  <c r="S165" i="42"/>
  <c r="BB164" i="42"/>
  <c r="AY164" i="42"/>
  <c r="AV164" i="42"/>
  <c r="AR164" i="42"/>
  <c r="AQ164" i="42"/>
  <c r="AG164" i="42"/>
  <c r="AA164" i="42"/>
  <c r="R164" i="42"/>
  <c r="W164" i="42" s="1"/>
  <c r="AU164" i="42" s="1"/>
  <c r="BB163" i="42"/>
  <c r="AY163" i="42"/>
  <c r="AV163" i="42"/>
  <c r="AR163" i="42"/>
  <c r="AQ163" i="42"/>
  <c r="AG163" i="42"/>
  <c r="AA163" i="42"/>
  <c r="R163" i="42"/>
  <c r="AY162" i="42"/>
  <c r="AX162" i="42"/>
  <c r="AV162" i="42"/>
  <c r="AR162" i="42"/>
  <c r="AQ162" i="42"/>
  <c r="AG162" i="42"/>
  <c r="AD162" i="42"/>
  <c r="AA162" i="42"/>
  <c r="W162" i="42"/>
  <c r="R162" i="42"/>
  <c r="AP161" i="42"/>
  <c r="AO161" i="42"/>
  <c r="AN161" i="42"/>
  <c r="AM161" i="42"/>
  <c r="AL161" i="42"/>
  <c r="AK161" i="42"/>
  <c r="AJ161" i="42"/>
  <c r="AI161" i="42"/>
  <c r="AF161" i="42"/>
  <c r="AE161" i="42"/>
  <c r="Z161" i="42"/>
  <c r="Y161" i="42"/>
  <c r="X161" i="42"/>
  <c r="V161" i="42"/>
  <c r="U161" i="42"/>
  <c r="T161" i="42"/>
  <c r="S161" i="42"/>
  <c r="AY160" i="42"/>
  <c r="AS160" i="42"/>
  <c r="AZ160" i="42" s="1"/>
  <c r="AR160" i="42"/>
  <c r="BB160" i="42" s="1"/>
  <c r="AQ160" i="42"/>
  <c r="BA160" i="42" s="1"/>
  <c r="AG160" i="42"/>
  <c r="AA160" i="42"/>
  <c r="AV160" i="42" s="1"/>
  <c r="R160" i="42"/>
  <c r="W160" i="42" s="1"/>
  <c r="AD160" i="42" s="1"/>
  <c r="AX160" i="42" s="1"/>
  <c r="AY159" i="42"/>
  <c r="AR159" i="42"/>
  <c r="AQ159" i="42"/>
  <c r="BA159" i="42" s="1"/>
  <c r="AG159" i="42"/>
  <c r="AA159" i="42"/>
  <c r="AV159" i="42" s="1"/>
  <c r="R159" i="42"/>
  <c r="W159" i="42" s="1"/>
  <c r="AC159" i="42" s="1"/>
  <c r="AW159" i="42" s="1"/>
  <c r="AY158" i="42"/>
  <c r="AR158" i="42"/>
  <c r="BB158" i="42" s="1"/>
  <c r="AQ158" i="42"/>
  <c r="AS158" i="42" s="1"/>
  <c r="AZ158" i="42" s="1"/>
  <c r="AG158" i="42"/>
  <c r="AA158" i="42"/>
  <c r="AA161" i="42" s="1"/>
  <c r="R158" i="42"/>
  <c r="W158" i="42" s="1"/>
  <c r="AR157" i="42"/>
  <c r="BB157" i="42" s="1"/>
  <c r="AQ157" i="42"/>
  <c r="AS157" i="42" s="1"/>
  <c r="AZ157" i="42" s="1"/>
  <c r="AG157" i="42"/>
  <c r="AY157" i="42" s="1"/>
  <c r="AA157" i="42"/>
  <c r="AV157" i="42" s="1"/>
  <c r="W157" i="42"/>
  <c r="R157" i="42"/>
  <c r="AY156" i="42"/>
  <c r="AY161" i="42" s="1"/>
  <c r="AS156" i="42"/>
  <c r="AR156" i="42"/>
  <c r="BB156" i="42" s="1"/>
  <c r="AQ156" i="42"/>
  <c r="AQ161" i="42" s="1"/>
  <c r="AG156" i="42"/>
  <c r="AA156" i="42"/>
  <c r="AV156" i="42" s="1"/>
  <c r="R156" i="42"/>
  <c r="AQ155" i="42"/>
  <c r="AP155" i="42"/>
  <c r="AO155" i="42"/>
  <c r="AN155" i="42"/>
  <c r="AM155" i="42"/>
  <c r="AL155" i="42"/>
  <c r="AK155" i="42"/>
  <c r="AJ155" i="42"/>
  <c r="AI155" i="42"/>
  <c r="AF155" i="42"/>
  <c r="AE155" i="42"/>
  <c r="Z155" i="42"/>
  <c r="Y155" i="42"/>
  <c r="X155" i="42"/>
  <c r="V155" i="42"/>
  <c r="U155" i="42"/>
  <c r="T155" i="42"/>
  <c r="S155" i="42"/>
  <c r="BA154" i="42"/>
  <c r="AR154" i="42"/>
  <c r="AS154" i="42" s="1"/>
  <c r="AZ154" i="42" s="1"/>
  <c r="AQ154" i="42"/>
  <c r="AG154" i="42"/>
  <c r="AY154" i="42" s="1"/>
  <c r="AD154" i="42"/>
  <c r="AX154" i="42" s="1"/>
  <c r="AA154" i="42"/>
  <c r="AV154" i="42" s="1"/>
  <c r="W154" i="42"/>
  <c r="R154" i="42"/>
  <c r="BA153" i="42"/>
  <c r="BA155" i="42" s="1"/>
  <c r="AS153" i="42"/>
  <c r="AR153" i="42"/>
  <c r="BB153" i="42" s="1"/>
  <c r="AQ153" i="42"/>
  <c r="AG153" i="42"/>
  <c r="AA153" i="42"/>
  <c r="AV153" i="42" s="1"/>
  <c r="AV155" i="42" s="1"/>
  <c r="W153" i="42"/>
  <c r="R153" i="42"/>
  <c r="R155" i="42" s="1"/>
  <c r="AR152" i="42"/>
  <c r="AP152" i="42"/>
  <c r="AO152" i="42"/>
  <c r="AN152" i="42"/>
  <c r="AM152" i="42"/>
  <c r="AL152" i="42"/>
  <c r="AK152" i="42"/>
  <c r="AJ152" i="42"/>
  <c r="AI152" i="42"/>
  <c r="AG152" i="42"/>
  <c r="AF152" i="42"/>
  <c r="AE152" i="42"/>
  <c r="AC152" i="42"/>
  <c r="Z152" i="42"/>
  <c r="Y152" i="42"/>
  <c r="X152" i="42"/>
  <c r="V152" i="42"/>
  <c r="U152" i="42"/>
  <c r="T152" i="42"/>
  <c r="S152" i="42"/>
  <c r="BB151" i="42"/>
  <c r="AY151" i="42"/>
  <c r="AU151" i="42"/>
  <c r="AR151" i="42"/>
  <c r="AQ151" i="42"/>
  <c r="AS151" i="42" s="1"/>
  <c r="AZ151" i="42" s="1"/>
  <c r="AG151" i="42"/>
  <c r="AC151" i="42"/>
  <c r="AW151" i="42" s="1"/>
  <c r="AA151" i="42"/>
  <c r="R151" i="42"/>
  <c r="W151" i="42" s="1"/>
  <c r="AD151" i="42" s="1"/>
  <c r="AX151" i="42" s="1"/>
  <c r="BB150" i="42"/>
  <c r="AY150" i="42"/>
  <c r="AU150" i="42"/>
  <c r="AR150" i="42"/>
  <c r="AQ150" i="42"/>
  <c r="AS150" i="42" s="1"/>
  <c r="AZ150" i="42" s="1"/>
  <c r="AG150" i="42"/>
  <c r="AC150" i="42"/>
  <c r="AW150" i="42" s="1"/>
  <c r="AA150" i="42"/>
  <c r="R150" i="42"/>
  <c r="W150" i="42" s="1"/>
  <c r="AD150" i="42" s="1"/>
  <c r="AX150" i="42" s="1"/>
  <c r="BB149" i="42"/>
  <c r="AY149" i="42"/>
  <c r="AU149" i="42"/>
  <c r="AR149" i="42"/>
  <c r="AQ149" i="42"/>
  <c r="AS149" i="42" s="1"/>
  <c r="AZ149" i="42" s="1"/>
  <c r="AG149" i="42"/>
  <c r="AC149" i="42"/>
  <c r="AW149" i="42" s="1"/>
  <c r="AA149" i="42"/>
  <c r="R149" i="42"/>
  <c r="W149" i="42" s="1"/>
  <c r="AD149" i="42" s="1"/>
  <c r="AX149" i="42" s="1"/>
  <c r="BB148" i="42"/>
  <c r="BB152" i="42" s="1"/>
  <c r="AY148" i="42"/>
  <c r="AU148" i="42"/>
  <c r="AU152" i="42" s="1"/>
  <c r="AR148" i="42"/>
  <c r="AQ148" i="42"/>
  <c r="AQ152" i="42" s="1"/>
  <c r="AG148" i="42"/>
  <c r="AC148" i="42"/>
  <c r="AW148" i="42" s="1"/>
  <c r="AW152" i="42" s="1"/>
  <c r="AA148" i="42"/>
  <c r="R148" i="42"/>
  <c r="W148" i="42" s="1"/>
  <c r="AY147" i="42"/>
  <c r="AP147" i="42"/>
  <c r="AO147" i="42"/>
  <c r="AN147" i="42"/>
  <c r="AM147" i="42"/>
  <c r="AL147" i="42"/>
  <c r="AK147" i="42"/>
  <c r="AJ147" i="42"/>
  <c r="AI147" i="42"/>
  <c r="AG147" i="42"/>
  <c r="AF147" i="42"/>
  <c r="AE147" i="42"/>
  <c r="AA147" i="42"/>
  <c r="Z147" i="42"/>
  <c r="Y147" i="42"/>
  <c r="X147" i="42"/>
  <c r="V147" i="42"/>
  <c r="U147" i="42"/>
  <c r="T147" i="42"/>
  <c r="S147" i="42"/>
  <c r="BB146" i="42"/>
  <c r="AY146" i="42"/>
  <c r="AV146" i="42"/>
  <c r="AR146" i="42"/>
  <c r="AQ146" i="42"/>
  <c r="AG146" i="42"/>
  <c r="AA146" i="42"/>
  <c r="R146" i="42"/>
  <c r="W146" i="42" s="1"/>
  <c r="BB145" i="42"/>
  <c r="BB147" i="42" s="1"/>
  <c r="AY145" i="42"/>
  <c r="AV145" i="42"/>
  <c r="AV147" i="42" s="1"/>
  <c r="AR145" i="42"/>
  <c r="AR147" i="42" s="1"/>
  <c r="AQ145" i="42"/>
  <c r="AG145" i="42"/>
  <c r="AA145" i="42"/>
  <c r="R145" i="42"/>
  <c r="AR144" i="42"/>
  <c r="AP144" i="42"/>
  <c r="AO144" i="42"/>
  <c r="AN144" i="42"/>
  <c r="AM144" i="42"/>
  <c r="AL144" i="42"/>
  <c r="AK144" i="42"/>
  <c r="AJ144" i="42"/>
  <c r="AI144" i="42"/>
  <c r="AF144" i="42"/>
  <c r="AE144" i="42"/>
  <c r="AA144" i="42"/>
  <c r="Z144" i="42"/>
  <c r="Y144" i="42"/>
  <c r="X144" i="42"/>
  <c r="V144" i="42"/>
  <c r="U144" i="42"/>
  <c r="T144" i="42"/>
  <c r="S144" i="42"/>
  <c r="R144" i="42"/>
  <c r="AY143" i="42"/>
  <c r="AV143" i="42"/>
  <c r="AR143" i="42"/>
  <c r="BB143" i="42" s="1"/>
  <c r="AQ143" i="42"/>
  <c r="BA143" i="42" s="1"/>
  <c r="AG143" i="42"/>
  <c r="AA143" i="42"/>
  <c r="R143" i="42"/>
  <c r="W143" i="42" s="1"/>
  <c r="AB143" i="42" s="1"/>
  <c r="BB142" i="42"/>
  <c r="AY142" i="42"/>
  <c r="AV142" i="42"/>
  <c r="AR142" i="42"/>
  <c r="AQ142" i="42"/>
  <c r="BA142" i="42" s="1"/>
  <c r="AG142" i="42"/>
  <c r="AA142" i="42"/>
  <c r="R142" i="42"/>
  <c r="W142" i="42" s="1"/>
  <c r="AB142" i="42" s="1"/>
  <c r="BB141" i="42"/>
  <c r="AY141" i="42"/>
  <c r="AV141" i="42"/>
  <c r="AR141" i="42"/>
  <c r="AQ141" i="42"/>
  <c r="BA141" i="42" s="1"/>
  <c r="AG141" i="42"/>
  <c r="AA141" i="42"/>
  <c r="R141" i="42"/>
  <c r="W141" i="42" s="1"/>
  <c r="AB141" i="42" s="1"/>
  <c r="BB140" i="42"/>
  <c r="AY140" i="42"/>
  <c r="AV140" i="42"/>
  <c r="AR140" i="42"/>
  <c r="AQ140" i="42"/>
  <c r="BA140" i="42" s="1"/>
  <c r="AG140" i="42"/>
  <c r="AA140" i="42"/>
  <c r="R140" i="42"/>
  <c r="W140" i="42" s="1"/>
  <c r="AB140" i="42" s="1"/>
  <c r="BB139" i="42"/>
  <c r="AY139" i="42"/>
  <c r="AV139" i="42"/>
  <c r="AR139" i="42"/>
  <c r="AQ139" i="42"/>
  <c r="BA139" i="42" s="1"/>
  <c r="AG139" i="42"/>
  <c r="AA139" i="42"/>
  <c r="R139" i="42"/>
  <c r="W139" i="42" s="1"/>
  <c r="AB139" i="42" s="1"/>
  <c r="BB138" i="42"/>
  <c r="BB144" i="42" s="1"/>
  <c r="AY138" i="42"/>
  <c r="AY144" i="42" s="1"/>
  <c r="AV138" i="42"/>
  <c r="AV144" i="42" s="1"/>
  <c r="AR138" i="42"/>
  <c r="AQ138" i="42"/>
  <c r="AQ144" i="42" s="1"/>
  <c r="AG138" i="42"/>
  <c r="AG144" i="42" s="1"/>
  <c r="AA138" i="42"/>
  <c r="R138" i="42"/>
  <c r="W138" i="42" s="1"/>
  <c r="AB138" i="42" s="1"/>
  <c r="AP137" i="42"/>
  <c r="AO137" i="42"/>
  <c r="AN137" i="42"/>
  <c r="AM137" i="42"/>
  <c r="AL137" i="42"/>
  <c r="AK137" i="42"/>
  <c r="AJ137" i="42"/>
  <c r="AI137" i="42"/>
  <c r="AF137" i="42"/>
  <c r="AE137" i="42"/>
  <c r="Z137" i="42"/>
  <c r="Y137" i="42"/>
  <c r="X137" i="42"/>
  <c r="V137" i="42"/>
  <c r="U137" i="42"/>
  <c r="T137" i="42"/>
  <c r="S137" i="42"/>
  <c r="R137" i="42"/>
  <c r="AY136" i="42"/>
  <c r="AV136" i="42"/>
  <c r="AR136" i="42"/>
  <c r="BB136" i="42" s="1"/>
  <c r="AQ136" i="42"/>
  <c r="AG136" i="42"/>
  <c r="AA136" i="42"/>
  <c r="R136" i="42"/>
  <c r="W136" i="42" s="1"/>
  <c r="AU136" i="42" s="1"/>
  <c r="AY135" i="42"/>
  <c r="AV135" i="42"/>
  <c r="AV137" i="42" s="1"/>
  <c r="AU135" i="42"/>
  <c r="AU137" i="42" s="1"/>
  <c r="AR135" i="42"/>
  <c r="BB135" i="42" s="1"/>
  <c r="BB137" i="42" s="1"/>
  <c r="AQ135" i="42"/>
  <c r="AG135" i="42"/>
  <c r="AG137" i="42" s="1"/>
  <c r="AC135" i="42"/>
  <c r="AA135" i="42"/>
  <c r="AA137" i="42" s="1"/>
  <c r="R135" i="42"/>
  <c r="W135" i="42" s="1"/>
  <c r="AQ134" i="42"/>
  <c r="AP134" i="42"/>
  <c r="AO134" i="42"/>
  <c r="AN134" i="42"/>
  <c r="AM134" i="42"/>
  <c r="AL134" i="42"/>
  <c r="AK134" i="42"/>
  <c r="AJ134" i="42"/>
  <c r="AI134" i="42"/>
  <c r="AF134" i="42"/>
  <c r="AE134" i="42"/>
  <c r="AA134" i="42"/>
  <c r="Z134" i="42"/>
  <c r="Y134" i="42"/>
  <c r="X134" i="42"/>
  <c r="W134" i="42"/>
  <c r="V134" i="42"/>
  <c r="U134" i="42"/>
  <c r="T134" i="42"/>
  <c r="S134" i="42"/>
  <c r="BA133" i="42"/>
  <c r="AV133" i="42"/>
  <c r="AR133" i="42"/>
  <c r="AQ133" i="42"/>
  <c r="AG133" i="42"/>
  <c r="AY133" i="42" s="1"/>
  <c r="AA133" i="42"/>
  <c r="W133" i="42"/>
  <c r="AD133" i="42" s="1"/>
  <c r="AX133" i="42" s="1"/>
  <c r="R133" i="42"/>
  <c r="BA132" i="42"/>
  <c r="BA134" i="42" s="1"/>
  <c r="AV132" i="42"/>
  <c r="AV134" i="42" s="1"/>
  <c r="AR132" i="42"/>
  <c r="AQ132" i="42"/>
  <c r="AG132" i="42"/>
  <c r="AY132" i="42" s="1"/>
  <c r="AY134" i="42" s="1"/>
  <c r="AD132" i="42"/>
  <c r="AA132" i="42"/>
  <c r="W132" i="42"/>
  <c r="R132" i="42"/>
  <c r="R134" i="42" s="1"/>
  <c r="AR131" i="42"/>
  <c r="AP131" i="42"/>
  <c r="AO131" i="42"/>
  <c r="AN131" i="42"/>
  <c r="AM131" i="42"/>
  <c r="AL131" i="42"/>
  <c r="AK131" i="42"/>
  <c r="AJ131" i="42"/>
  <c r="AI131" i="42"/>
  <c r="AF131" i="42"/>
  <c r="AE131" i="42"/>
  <c r="Z131" i="42"/>
  <c r="Y131" i="42"/>
  <c r="X131" i="42"/>
  <c r="V131" i="42"/>
  <c r="U131" i="42"/>
  <c r="T131" i="42"/>
  <c r="S131" i="42"/>
  <c r="BB130" i="42"/>
  <c r="BA130" i="42"/>
  <c r="AS130" i="42"/>
  <c r="AZ130" i="42" s="1"/>
  <c r="AR130" i="42"/>
  <c r="AQ130" i="42"/>
  <c r="AG130" i="42"/>
  <c r="AY130" i="42" s="1"/>
  <c r="AA130" i="42"/>
  <c r="AV130" i="42" s="1"/>
  <c r="R130" i="42"/>
  <c r="W130" i="42" s="1"/>
  <c r="BB129" i="42"/>
  <c r="BA129" i="42"/>
  <c r="AS129" i="42"/>
  <c r="AZ129" i="42" s="1"/>
  <c r="AR129" i="42"/>
  <c r="AQ129" i="42"/>
  <c r="AG129" i="42"/>
  <c r="AY129" i="42" s="1"/>
  <c r="AA129" i="42"/>
  <c r="AV129" i="42" s="1"/>
  <c r="R129" i="42"/>
  <c r="W129" i="42" s="1"/>
  <c r="BB128" i="42"/>
  <c r="BA128" i="42"/>
  <c r="AS128" i="42"/>
  <c r="AZ128" i="42" s="1"/>
  <c r="AR128" i="42"/>
  <c r="AQ128" i="42"/>
  <c r="AG128" i="42"/>
  <c r="AY128" i="42" s="1"/>
  <c r="AA128" i="42"/>
  <c r="AV128" i="42" s="1"/>
  <c r="R128" i="42"/>
  <c r="W128" i="42" s="1"/>
  <c r="BA127" i="42"/>
  <c r="AS127" i="42"/>
  <c r="AZ127" i="42" s="1"/>
  <c r="AR127" i="42"/>
  <c r="BB127" i="42" s="1"/>
  <c r="AQ127" i="42"/>
  <c r="AG127" i="42"/>
  <c r="AY127" i="42" s="1"/>
  <c r="AA127" i="42"/>
  <c r="AV127" i="42" s="1"/>
  <c r="W127" i="42"/>
  <c r="AD127" i="42" s="1"/>
  <c r="AX127" i="42" s="1"/>
  <c r="R127" i="42"/>
  <c r="BA126" i="42"/>
  <c r="AS126" i="42"/>
  <c r="AR126" i="42"/>
  <c r="BB126" i="42" s="1"/>
  <c r="AQ126" i="42"/>
  <c r="AQ131" i="42" s="1"/>
  <c r="AG126" i="42"/>
  <c r="AA126" i="42"/>
  <c r="W126" i="42"/>
  <c r="R126" i="42"/>
  <c r="R131" i="42" s="1"/>
  <c r="AP125" i="42"/>
  <c r="AO125" i="42"/>
  <c r="AN125" i="42"/>
  <c r="AM125" i="42"/>
  <c r="AL125" i="42"/>
  <c r="AK125" i="42"/>
  <c r="AJ125" i="42"/>
  <c r="AI125" i="42"/>
  <c r="AG125" i="42"/>
  <c r="AF125" i="42"/>
  <c r="AE125" i="42"/>
  <c r="Z125" i="42"/>
  <c r="Y125" i="42"/>
  <c r="X125" i="42"/>
  <c r="V125" i="42"/>
  <c r="U125" i="42"/>
  <c r="T125" i="42"/>
  <c r="S125" i="42"/>
  <c r="BB124" i="42"/>
  <c r="BA124" i="42"/>
  <c r="AS124" i="42"/>
  <c r="AZ124" i="42" s="1"/>
  <c r="AR124" i="42"/>
  <c r="AQ124" i="42"/>
  <c r="AG124" i="42"/>
  <c r="AY124" i="42" s="1"/>
  <c r="AA124" i="42"/>
  <c r="AV124" i="42" s="1"/>
  <c r="R124" i="42"/>
  <c r="W124" i="42" s="1"/>
  <c r="BB123" i="42"/>
  <c r="AR123" i="42"/>
  <c r="AQ123" i="42"/>
  <c r="BA123" i="42" s="1"/>
  <c r="AG123" i="42"/>
  <c r="AY123" i="42" s="1"/>
  <c r="AC123" i="42"/>
  <c r="AW123" i="42" s="1"/>
  <c r="AB123" i="42"/>
  <c r="AA123" i="42"/>
  <c r="AV123" i="42" s="1"/>
  <c r="R123" i="42"/>
  <c r="W123" i="42" s="1"/>
  <c r="BB122" i="42"/>
  <c r="BB125" i="42" s="1"/>
  <c r="AY122" i="42"/>
  <c r="AY125" i="42" s="1"/>
  <c r="AR122" i="42"/>
  <c r="AR125" i="42" s="1"/>
  <c r="AQ122" i="42"/>
  <c r="AG122" i="42"/>
  <c r="AA122" i="42"/>
  <c r="AA125" i="42" s="1"/>
  <c r="R122" i="42"/>
  <c r="AQ121" i="42"/>
  <c r="AP121" i="42"/>
  <c r="AO121" i="42"/>
  <c r="AN121" i="42"/>
  <c r="AM121" i="42"/>
  <c r="AL121" i="42"/>
  <c r="AK121" i="42"/>
  <c r="AJ121" i="42"/>
  <c r="AI121" i="42"/>
  <c r="AG121" i="42"/>
  <c r="AF121" i="42"/>
  <c r="AE121" i="42"/>
  <c r="Z121" i="42"/>
  <c r="Y121" i="42"/>
  <c r="X121" i="42"/>
  <c r="V121" i="42"/>
  <c r="U121" i="42"/>
  <c r="T121" i="42"/>
  <c r="S121" i="42"/>
  <c r="R121" i="42"/>
  <c r="AV120" i="42"/>
  <c r="AR120" i="42"/>
  <c r="BB120" i="42" s="1"/>
  <c r="AQ120" i="42"/>
  <c r="AG120" i="42"/>
  <c r="AY120" i="42" s="1"/>
  <c r="AD120" i="42"/>
  <c r="AX120" i="42" s="1"/>
  <c r="AA120" i="42"/>
  <c r="W120" i="42"/>
  <c r="R120" i="42"/>
  <c r="AY119" i="42"/>
  <c r="AV119" i="42"/>
  <c r="AR119" i="42"/>
  <c r="BB119" i="42" s="1"/>
  <c r="AQ119" i="42"/>
  <c r="BA119" i="42" s="1"/>
  <c r="AG119" i="42"/>
  <c r="AA119" i="42"/>
  <c r="W119" i="42"/>
  <c r="R119" i="42"/>
  <c r="AY118" i="42"/>
  <c r="AV118" i="42"/>
  <c r="AR118" i="42"/>
  <c r="BB118" i="42" s="1"/>
  <c r="AQ118" i="42"/>
  <c r="BA118" i="42" s="1"/>
  <c r="AG118" i="42"/>
  <c r="AD118" i="42"/>
  <c r="AX118" i="42" s="1"/>
  <c r="AA118" i="42"/>
  <c r="W118" i="42"/>
  <c r="R118" i="42"/>
  <c r="AY117" i="42"/>
  <c r="AV117" i="42"/>
  <c r="AR117" i="42"/>
  <c r="BB117" i="42" s="1"/>
  <c r="AQ117" i="42"/>
  <c r="BA117" i="42" s="1"/>
  <c r="AG117" i="42"/>
  <c r="AA117" i="42"/>
  <c r="W117" i="42"/>
  <c r="R117" i="42"/>
  <c r="AY116" i="42"/>
  <c r="AY121" i="42" s="1"/>
  <c r="AV116" i="42"/>
  <c r="AV121" i="42" s="1"/>
  <c r="AR116" i="42"/>
  <c r="AQ116" i="42"/>
  <c r="BA116" i="42" s="1"/>
  <c r="AG116" i="42"/>
  <c r="AD116" i="42"/>
  <c r="AA116" i="42"/>
  <c r="AA121" i="42" s="1"/>
  <c r="W116" i="42"/>
  <c r="R116" i="42"/>
  <c r="AR115" i="42"/>
  <c r="AP115" i="42"/>
  <c r="AO115" i="42"/>
  <c r="AN115" i="42"/>
  <c r="AM115" i="42"/>
  <c r="AL115" i="42"/>
  <c r="AK115" i="42"/>
  <c r="AJ115" i="42"/>
  <c r="AI115" i="42"/>
  <c r="AF115" i="42"/>
  <c r="AE115" i="42"/>
  <c r="Z115" i="42"/>
  <c r="Y115" i="42"/>
  <c r="X115" i="42"/>
  <c r="V115" i="42"/>
  <c r="U115" i="42"/>
  <c r="T115" i="42"/>
  <c r="S115" i="42"/>
  <c r="BA114" i="42"/>
  <c r="AS114" i="42"/>
  <c r="AZ114" i="42" s="1"/>
  <c r="AR114" i="42"/>
  <c r="BB114" i="42" s="1"/>
  <c r="AQ114" i="42"/>
  <c r="AG114" i="42"/>
  <c r="AY114" i="42" s="1"/>
  <c r="AA114" i="42"/>
  <c r="AV114" i="42" s="1"/>
  <c r="W114" i="42"/>
  <c r="AD114" i="42" s="1"/>
  <c r="AX114" i="42" s="1"/>
  <c r="R114" i="42"/>
  <c r="BA113" i="42"/>
  <c r="AS113" i="42"/>
  <c r="AR113" i="42"/>
  <c r="BB113" i="42" s="1"/>
  <c r="AQ113" i="42"/>
  <c r="AQ115" i="42" s="1"/>
  <c r="AG113" i="42"/>
  <c r="AA113" i="42"/>
  <c r="W113" i="42"/>
  <c r="W115" i="42" s="1"/>
  <c r="R113" i="42"/>
  <c r="R115" i="42" s="1"/>
  <c r="BA112" i="42"/>
  <c r="AS112" i="42"/>
  <c r="AP112" i="42"/>
  <c r="AO112" i="42"/>
  <c r="AN112" i="42"/>
  <c r="AM112" i="42"/>
  <c r="AL112" i="42"/>
  <c r="AK112" i="42"/>
  <c r="AJ112" i="42"/>
  <c r="AI112" i="42"/>
  <c r="AG112" i="42"/>
  <c r="AF112" i="42"/>
  <c r="AE112" i="42"/>
  <c r="Z112" i="42"/>
  <c r="Y112" i="42"/>
  <c r="X112" i="42"/>
  <c r="V112" i="42"/>
  <c r="U112" i="42"/>
  <c r="T112" i="42"/>
  <c r="S112" i="42"/>
  <c r="BB111" i="42"/>
  <c r="BA111" i="42"/>
  <c r="AS111" i="42"/>
  <c r="AZ111" i="42" s="1"/>
  <c r="AR111" i="42"/>
  <c r="AQ111" i="42"/>
  <c r="AG111" i="42"/>
  <c r="AY111" i="42" s="1"/>
  <c r="AB111" i="42"/>
  <c r="AA111" i="42"/>
  <c r="AV111" i="42" s="1"/>
  <c r="W111" i="42"/>
  <c r="AD111" i="42" s="1"/>
  <c r="AX111" i="42" s="1"/>
  <c r="R111" i="42"/>
  <c r="BB110" i="42"/>
  <c r="BA110" i="42"/>
  <c r="AX110" i="42"/>
  <c r="AS110" i="42"/>
  <c r="AZ110" i="42" s="1"/>
  <c r="AR110" i="42"/>
  <c r="AQ110" i="42"/>
  <c r="AG110" i="42"/>
  <c r="AY110" i="42" s="1"/>
  <c r="AB110" i="42"/>
  <c r="AA110" i="42"/>
  <c r="AV110" i="42" s="1"/>
  <c r="W110" i="42"/>
  <c r="AD110" i="42" s="1"/>
  <c r="R110" i="42"/>
  <c r="BB109" i="42"/>
  <c r="BA109" i="42"/>
  <c r="AX109" i="42"/>
  <c r="AS109" i="42"/>
  <c r="AZ109" i="42" s="1"/>
  <c r="AR109" i="42"/>
  <c r="AQ109" i="42"/>
  <c r="AG109" i="42"/>
  <c r="AY109" i="42" s="1"/>
  <c r="AB109" i="42"/>
  <c r="AA109" i="42"/>
  <c r="AV109" i="42" s="1"/>
  <c r="W109" i="42"/>
  <c r="AD109" i="42" s="1"/>
  <c r="R109" i="42"/>
  <c r="BB108" i="42"/>
  <c r="BA108" i="42"/>
  <c r="AX108" i="42"/>
  <c r="AS108" i="42"/>
  <c r="AZ108" i="42" s="1"/>
  <c r="AR108" i="42"/>
  <c r="AQ108" i="42"/>
  <c r="AG108" i="42"/>
  <c r="AY108" i="42" s="1"/>
  <c r="AB108" i="42"/>
  <c r="AA108" i="42"/>
  <c r="AV108" i="42" s="1"/>
  <c r="W108" i="42"/>
  <c r="AD108" i="42" s="1"/>
  <c r="R108" i="42"/>
  <c r="BB107" i="42"/>
  <c r="BA107" i="42"/>
  <c r="AS107" i="42"/>
  <c r="AZ107" i="42" s="1"/>
  <c r="AR107" i="42"/>
  <c r="AQ107" i="42"/>
  <c r="AG107" i="42"/>
  <c r="AY107" i="42" s="1"/>
  <c r="AB107" i="42"/>
  <c r="AA107" i="42"/>
  <c r="AV107" i="42" s="1"/>
  <c r="W107" i="42"/>
  <c r="AD107" i="42" s="1"/>
  <c r="AX107" i="42" s="1"/>
  <c r="R107" i="42"/>
  <c r="BB106" i="42"/>
  <c r="BA106" i="42"/>
  <c r="AS106" i="42"/>
  <c r="AZ106" i="42" s="1"/>
  <c r="AR106" i="42"/>
  <c r="AR112" i="42" s="1"/>
  <c r="AQ106" i="42"/>
  <c r="AQ112" i="42" s="1"/>
  <c r="AG106" i="42"/>
  <c r="AY106" i="42" s="1"/>
  <c r="AB106" i="42"/>
  <c r="AA106" i="42"/>
  <c r="AA112" i="42" s="1"/>
  <c r="W106" i="42"/>
  <c r="W112" i="42" s="1"/>
  <c r="R106" i="42"/>
  <c r="R112" i="42" s="1"/>
  <c r="BB105" i="42"/>
  <c r="AP105" i="42"/>
  <c r="AO105" i="42"/>
  <c r="AN105" i="42"/>
  <c r="AM105" i="42"/>
  <c r="AL105" i="42"/>
  <c r="AK105" i="42"/>
  <c r="AJ105" i="42"/>
  <c r="AI105" i="42"/>
  <c r="AF105" i="42"/>
  <c r="AE105" i="42"/>
  <c r="Z105" i="42"/>
  <c r="Y105" i="42"/>
  <c r="X105" i="42"/>
  <c r="V105" i="42"/>
  <c r="U105" i="42"/>
  <c r="T105" i="42"/>
  <c r="S105" i="42"/>
  <c r="BB104" i="42"/>
  <c r="AY104" i="42"/>
  <c r="AU104" i="42"/>
  <c r="AR104" i="42"/>
  <c r="AQ104" i="42"/>
  <c r="AG104" i="42"/>
  <c r="AC104" i="42"/>
  <c r="AW104" i="42" s="1"/>
  <c r="AA104" i="42"/>
  <c r="AV104" i="42" s="1"/>
  <c r="R104" i="42"/>
  <c r="W104" i="42" s="1"/>
  <c r="BB103" i="42"/>
  <c r="AY103" i="42"/>
  <c r="AU103" i="42"/>
  <c r="AR103" i="42"/>
  <c r="AQ103" i="42"/>
  <c r="AG103" i="42"/>
  <c r="AC103" i="42"/>
  <c r="AW103" i="42" s="1"/>
  <c r="AA103" i="42"/>
  <c r="AV103" i="42" s="1"/>
  <c r="R103" i="42"/>
  <c r="W103" i="42" s="1"/>
  <c r="BB102" i="42"/>
  <c r="AY102" i="42"/>
  <c r="AR102" i="42"/>
  <c r="AQ102" i="42"/>
  <c r="AG102" i="42"/>
  <c r="AA102" i="42"/>
  <c r="AV102" i="42" s="1"/>
  <c r="R102" i="42"/>
  <c r="W102" i="42" s="1"/>
  <c r="BB101" i="42"/>
  <c r="AY101" i="42"/>
  <c r="AR101" i="42"/>
  <c r="AQ101" i="42"/>
  <c r="AG101" i="42"/>
  <c r="AA101" i="42"/>
  <c r="AV101" i="42" s="1"/>
  <c r="R101" i="42"/>
  <c r="W101" i="42" s="1"/>
  <c r="AU101" i="42" s="1"/>
  <c r="BB100" i="42"/>
  <c r="AY100" i="42"/>
  <c r="AU100" i="42"/>
  <c r="AR100" i="42"/>
  <c r="AR105" i="42" s="1"/>
  <c r="AQ100" i="42"/>
  <c r="AG100" i="42"/>
  <c r="AG105" i="42" s="1"/>
  <c r="AC100" i="42"/>
  <c r="AA100" i="42"/>
  <c r="AA105" i="42" s="1"/>
  <c r="R100" i="42"/>
  <c r="W100" i="42" s="1"/>
  <c r="AY99" i="42"/>
  <c r="AQ99" i="42"/>
  <c r="AP99" i="42"/>
  <c r="AO99" i="42"/>
  <c r="AN99" i="42"/>
  <c r="AM99" i="42"/>
  <c r="AL99" i="42"/>
  <c r="AK99" i="42"/>
  <c r="AJ99" i="42"/>
  <c r="AI99" i="42"/>
  <c r="AG99" i="42"/>
  <c r="AF99" i="42"/>
  <c r="AE99" i="42"/>
  <c r="AA99" i="42"/>
  <c r="Z99" i="42"/>
  <c r="Y99" i="42"/>
  <c r="X99" i="42"/>
  <c r="V99" i="42"/>
  <c r="U99" i="42"/>
  <c r="T99" i="42"/>
  <c r="S99" i="42"/>
  <c r="AY98" i="42"/>
  <c r="AV98" i="42"/>
  <c r="AR98" i="42"/>
  <c r="BB98" i="42" s="1"/>
  <c r="AQ98" i="42"/>
  <c r="BA98" i="42" s="1"/>
  <c r="AG98" i="42"/>
  <c r="AD98" i="42"/>
  <c r="AX98" i="42" s="1"/>
  <c r="AA98" i="42"/>
  <c r="W98" i="42"/>
  <c r="R98" i="42"/>
  <c r="AY97" i="42"/>
  <c r="AV97" i="42"/>
  <c r="AR97" i="42"/>
  <c r="BB97" i="42" s="1"/>
  <c r="AQ97" i="42"/>
  <c r="BA97" i="42" s="1"/>
  <c r="AG97" i="42"/>
  <c r="AA97" i="42"/>
  <c r="W97" i="42"/>
  <c r="R97" i="42"/>
  <c r="AY96" i="42"/>
  <c r="AV96" i="42"/>
  <c r="AV99" i="42" s="1"/>
  <c r="AR96" i="42"/>
  <c r="AQ96" i="42"/>
  <c r="BA96" i="42" s="1"/>
  <c r="AG96" i="42"/>
  <c r="AD96" i="42"/>
  <c r="AA96" i="42"/>
  <c r="W96" i="42"/>
  <c r="R96" i="42"/>
  <c r="R99" i="42" s="1"/>
  <c r="AR95" i="42"/>
  <c r="AP95" i="42"/>
  <c r="AO95" i="42"/>
  <c r="AN95" i="42"/>
  <c r="AM95" i="42"/>
  <c r="AL95" i="42"/>
  <c r="AK95" i="42"/>
  <c r="AJ95" i="42"/>
  <c r="AI95" i="42"/>
  <c r="AF95" i="42"/>
  <c r="AE95" i="42"/>
  <c r="Z95" i="42"/>
  <c r="Y95" i="42"/>
  <c r="X95" i="42"/>
  <c r="V95" i="42"/>
  <c r="U95" i="42"/>
  <c r="T95" i="42"/>
  <c r="S95" i="42"/>
  <c r="BA94" i="42"/>
  <c r="AS94" i="42"/>
  <c r="AZ94" i="42" s="1"/>
  <c r="AR94" i="42"/>
  <c r="BB94" i="42" s="1"/>
  <c r="AQ94" i="42"/>
  <c r="AG94" i="42"/>
  <c r="AY94" i="42" s="1"/>
  <c r="AA94" i="42"/>
  <c r="AV94" i="42" s="1"/>
  <c r="W94" i="42"/>
  <c r="AD94" i="42" s="1"/>
  <c r="AX94" i="42" s="1"/>
  <c r="R94" i="42"/>
  <c r="BA93" i="42"/>
  <c r="AS93" i="42"/>
  <c r="AZ93" i="42" s="1"/>
  <c r="AR93" i="42"/>
  <c r="BB93" i="42" s="1"/>
  <c r="AQ93" i="42"/>
  <c r="AG93" i="42"/>
  <c r="AY93" i="42" s="1"/>
  <c r="AA93" i="42"/>
  <c r="AV93" i="42" s="1"/>
  <c r="W93" i="42"/>
  <c r="AD93" i="42" s="1"/>
  <c r="AX93" i="42" s="1"/>
  <c r="R93" i="42"/>
  <c r="BA92" i="42"/>
  <c r="AS92" i="42"/>
  <c r="AZ92" i="42" s="1"/>
  <c r="AR92" i="42"/>
  <c r="BB92" i="42" s="1"/>
  <c r="AQ92" i="42"/>
  <c r="AG92" i="42"/>
  <c r="AY92" i="42" s="1"/>
  <c r="AA92" i="42"/>
  <c r="AV92" i="42" s="1"/>
  <c r="W92" i="42"/>
  <c r="AD92" i="42" s="1"/>
  <c r="AX92" i="42" s="1"/>
  <c r="R92" i="42"/>
  <c r="BA91" i="42"/>
  <c r="AS91" i="42"/>
  <c r="AZ91" i="42" s="1"/>
  <c r="AR91" i="42"/>
  <c r="BB91" i="42" s="1"/>
  <c r="AQ91" i="42"/>
  <c r="AG91" i="42"/>
  <c r="AY91" i="42" s="1"/>
  <c r="AA91" i="42"/>
  <c r="AV91" i="42" s="1"/>
  <c r="W91" i="42"/>
  <c r="AD91" i="42" s="1"/>
  <c r="AX91" i="42" s="1"/>
  <c r="R91" i="42"/>
  <c r="BA90" i="42"/>
  <c r="AS90" i="42"/>
  <c r="AR90" i="42"/>
  <c r="BB90" i="42" s="1"/>
  <c r="AQ90" i="42"/>
  <c r="AQ95" i="42" s="1"/>
  <c r="AG90" i="42"/>
  <c r="AA90" i="42"/>
  <c r="W90" i="42"/>
  <c r="W95" i="42" s="1"/>
  <c r="R90" i="42"/>
  <c r="R95" i="42" s="1"/>
  <c r="AP89" i="42"/>
  <c r="AO89" i="42"/>
  <c r="AN89" i="42"/>
  <c r="AM89" i="42"/>
  <c r="AL89" i="42"/>
  <c r="AK89" i="42"/>
  <c r="AJ89" i="42"/>
  <c r="AI89" i="42"/>
  <c r="AF89" i="42"/>
  <c r="AE89" i="42"/>
  <c r="Z89" i="42"/>
  <c r="Y89" i="42"/>
  <c r="X89" i="42"/>
  <c r="V89" i="42"/>
  <c r="U89" i="42"/>
  <c r="T89" i="42"/>
  <c r="S89" i="42"/>
  <c r="BB88" i="42"/>
  <c r="BA88" i="42"/>
  <c r="AS88" i="42"/>
  <c r="AZ88" i="42" s="1"/>
  <c r="AR88" i="42"/>
  <c r="AQ88" i="42"/>
  <c r="AG88" i="42"/>
  <c r="AY88" i="42" s="1"/>
  <c r="AB88" i="42"/>
  <c r="AA88" i="42"/>
  <c r="AV88" i="42" s="1"/>
  <c r="W88" i="42"/>
  <c r="AD88" i="42" s="1"/>
  <c r="AX88" i="42" s="1"/>
  <c r="R88" i="42"/>
  <c r="BB87" i="42"/>
  <c r="BA87" i="42"/>
  <c r="AS87" i="42"/>
  <c r="AZ87" i="42" s="1"/>
  <c r="AR87" i="42"/>
  <c r="AQ87" i="42"/>
  <c r="AG87" i="42"/>
  <c r="AY87" i="42" s="1"/>
  <c r="AB87" i="42"/>
  <c r="AA87" i="42"/>
  <c r="AV87" i="42" s="1"/>
  <c r="W87" i="42"/>
  <c r="R87" i="42"/>
  <c r="BA86" i="42"/>
  <c r="BA89" i="42" s="1"/>
  <c r="AV86" i="42"/>
  <c r="AV89" i="42" s="1"/>
  <c r="AR86" i="42"/>
  <c r="AQ86" i="42"/>
  <c r="AQ89" i="42" s="1"/>
  <c r="AG86" i="42"/>
  <c r="AY86" i="42" s="1"/>
  <c r="AD86" i="42"/>
  <c r="AB86" i="42"/>
  <c r="AA86" i="42"/>
  <c r="W86" i="42"/>
  <c r="R86" i="42"/>
  <c r="R89" i="42" s="1"/>
  <c r="AP85" i="42"/>
  <c r="AO85" i="42"/>
  <c r="AN85" i="42"/>
  <c r="AM85" i="42"/>
  <c r="AL85" i="42"/>
  <c r="AK85" i="42"/>
  <c r="AJ85" i="42"/>
  <c r="AI85" i="42"/>
  <c r="AF85" i="42"/>
  <c r="AE85" i="42"/>
  <c r="Z85" i="42"/>
  <c r="Y85" i="42"/>
  <c r="X85" i="42"/>
  <c r="V85" i="42"/>
  <c r="U85" i="42"/>
  <c r="T85" i="42"/>
  <c r="S85" i="42"/>
  <c r="BB84" i="42"/>
  <c r="AY84" i="42"/>
  <c r="AR84" i="42"/>
  <c r="AQ84" i="42"/>
  <c r="AG84" i="42"/>
  <c r="AA84" i="42"/>
  <c r="AV84" i="42" s="1"/>
  <c r="R84" i="42"/>
  <c r="W84" i="42" s="1"/>
  <c r="BB83" i="42"/>
  <c r="AY83" i="42"/>
  <c r="AR83" i="42"/>
  <c r="AQ83" i="42"/>
  <c r="AG83" i="42"/>
  <c r="AA83" i="42"/>
  <c r="AV83" i="42" s="1"/>
  <c r="R83" i="42"/>
  <c r="W83" i="42" s="1"/>
  <c r="AU83" i="42" s="1"/>
  <c r="BB82" i="42"/>
  <c r="AY82" i="42"/>
  <c r="AU82" i="42"/>
  <c r="AR82" i="42"/>
  <c r="AQ82" i="42"/>
  <c r="AG82" i="42"/>
  <c r="AC82" i="42"/>
  <c r="AW82" i="42" s="1"/>
  <c r="AA82" i="42"/>
  <c r="AV82" i="42" s="1"/>
  <c r="R82" i="42"/>
  <c r="W82" i="42" s="1"/>
  <c r="BB81" i="42"/>
  <c r="AY81" i="42"/>
  <c r="AU81" i="42"/>
  <c r="AR81" i="42"/>
  <c r="AQ81" i="42"/>
  <c r="AG81" i="42"/>
  <c r="AC81" i="42"/>
  <c r="AW81" i="42" s="1"/>
  <c r="AA81" i="42"/>
  <c r="AV81" i="42" s="1"/>
  <c r="R81" i="42"/>
  <c r="W81" i="42" s="1"/>
  <c r="BB80" i="42"/>
  <c r="AY80" i="42"/>
  <c r="AR80" i="42"/>
  <c r="AQ80" i="42"/>
  <c r="AG80" i="42"/>
  <c r="AA80" i="42"/>
  <c r="AV80" i="42" s="1"/>
  <c r="R80" i="42"/>
  <c r="W80" i="42" s="1"/>
  <c r="AU80" i="42" s="1"/>
  <c r="BB79" i="42"/>
  <c r="BB85" i="42" s="1"/>
  <c r="AY79" i="42"/>
  <c r="AR79" i="42"/>
  <c r="AR85" i="42" s="1"/>
  <c r="AQ79" i="42"/>
  <c r="AG79" i="42"/>
  <c r="AG85" i="42" s="1"/>
  <c r="AA79" i="42"/>
  <c r="AA85" i="42" s="1"/>
  <c r="R79" i="42"/>
  <c r="W79" i="42" s="1"/>
  <c r="AU79" i="42" s="1"/>
  <c r="AY78" i="42"/>
  <c r="AQ78" i="42"/>
  <c r="AP78" i="42"/>
  <c r="AO78" i="42"/>
  <c r="AN78" i="42"/>
  <c r="AM78" i="42"/>
  <c r="AL78" i="42"/>
  <c r="AK78" i="42"/>
  <c r="AJ78" i="42"/>
  <c r="AI78" i="42"/>
  <c r="AG78" i="42"/>
  <c r="AF78" i="42"/>
  <c r="AE78" i="42"/>
  <c r="AA78" i="42"/>
  <c r="Z78" i="42"/>
  <c r="Y78" i="42"/>
  <c r="X78" i="42"/>
  <c r="W78" i="42"/>
  <c r="V78" i="42"/>
  <c r="U78" i="42"/>
  <c r="T78" i="42"/>
  <c r="S78" i="42"/>
  <c r="AY77" i="42"/>
  <c r="AY210" i="42" s="1"/>
  <c r="AV77" i="42"/>
  <c r="AR77" i="42"/>
  <c r="AQ77" i="42"/>
  <c r="AQ210" i="42" s="1"/>
  <c r="AG77" i="42"/>
  <c r="AG210" i="42" s="1"/>
  <c r="AA77" i="42"/>
  <c r="AA210" i="42" s="1"/>
  <c r="W77" i="42"/>
  <c r="AD77" i="42" s="1"/>
  <c r="R77" i="42"/>
  <c r="R210" i="42" s="1"/>
  <c r="AR76" i="42"/>
  <c r="AQ76" i="42"/>
  <c r="AP76" i="42"/>
  <c r="AO76" i="42"/>
  <c r="AN76" i="42"/>
  <c r="AM76" i="42"/>
  <c r="AL76" i="42"/>
  <c r="AK76" i="42"/>
  <c r="AJ76" i="42"/>
  <c r="AI76" i="42"/>
  <c r="AF76" i="42"/>
  <c r="AE76" i="42"/>
  <c r="Z76" i="42"/>
  <c r="Y76" i="42"/>
  <c r="X76" i="42"/>
  <c r="V76" i="42"/>
  <c r="U76" i="42"/>
  <c r="T76" i="42"/>
  <c r="S76" i="42"/>
  <c r="BA75" i="42"/>
  <c r="AS75" i="42"/>
  <c r="AZ75" i="42" s="1"/>
  <c r="AR75" i="42"/>
  <c r="BB75" i="42" s="1"/>
  <c r="AQ75" i="42"/>
  <c r="AG75" i="42"/>
  <c r="AY75" i="42" s="1"/>
  <c r="AA75" i="42"/>
  <c r="AV75" i="42" s="1"/>
  <c r="W75" i="42"/>
  <c r="AD75" i="42" s="1"/>
  <c r="AX75" i="42" s="1"/>
  <c r="R75" i="42"/>
  <c r="BA74" i="42"/>
  <c r="AS74" i="42"/>
  <c r="AZ74" i="42" s="1"/>
  <c r="AR74" i="42"/>
  <c r="BB74" i="42" s="1"/>
  <c r="AQ74" i="42"/>
  <c r="AG74" i="42"/>
  <c r="AY74" i="42" s="1"/>
  <c r="AA74" i="42"/>
  <c r="AV74" i="42" s="1"/>
  <c r="W74" i="42"/>
  <c r="AD74" i="42" s="1"/>
  <c r="AX74" i="42" s="1"/>
  <c r="R74" i="42"/>
  <c r="BA73" i="42"/>
  <c r="AS73" i="42"/>
  <c r="AZ73" i="42" s="1"/>
  <c r="AR73" i="42"/>
  <c r="BB73" i="42" s="1"/>
  <c r="AQ73" i="42"/>
  <c r="AG73" i="42"/>
  <c r="AY73" i="42" s="1"/>
  <c r="AA73" i="42"/>
  <c r="AV73" i="42" s="1"/>
  <c r="W73" i="42"/>
  <c r="AD73" i="42" s="1"/>
  <c r="AX73" i="42" s="1"/>
  <c r="R73" i="42"/>
  <c r="BA72" i="42"/>
  <c r="AS72" i="42"/>
  <c r="AZ72" i="42" s="1"/>
  <c r="AR72" i="42"/>
  <c r="BB72" i="42" s="1"/>
  <c r="AQ72" i="42"/>
  <c r="AG72" i="42"/>
  <c r="AY72" i="42" s="1"/>
  <c r="AA72" i="42"/>
  <c r="AV72" i="42" s="1"/>
  <c r="W72" i="42"/>
  <c r="AD72" i="42" s="1"/>
  <c r="AX72" i="42" s="1"/>
  <c r="R72" i="42"/>
  <c r="BA71" i="42"/>
  <c r="AS71" i="42"/>
  <c r="AZ71" i="42" s="1"/>
  <c r="AR71" i="42"/>
  <c r="BB71" i="42" s="1"/>
  <c r="AQ71" i="42"/>
  <c r="AG71" i="42"/>
  <c r="AY71" i="42" s="1"/>
  <c r="AA71" i="42"/>
  <c r="AV71" i="42" s="1"/>
  <c r="W71" i="42"/>
  <c r="AD71" i="42" s="1"/>
  <c r="AX71" i="42" s="1"/>
  <c r="R71" i="42"/>
  <c r="BA70" i="42"/>
  <c r="AS70" i="42"/>
  <c r="AR70" i="42"/>
  <c r="BB70" i="42" s="1"/>
  <c r="AQ70" i="42"/>
  <c r="AG70" i="42"/>
  <c r="AA70" i="42"/>
  <c r="W70" i="42"/>
  <c r="W76" i="42" s="1"/>
  <c r="R70" i="42"/>
  <c r="R76" i="42" s="1"/>
  <c r="BA69" i="42"/>
  <c r="AS69" i="42"/>
  <c r="AR69" i="42"/>
  <c r="AP69" i="42"/>
  <c r="AO69" i="42"/>
  <c r="AN69" i="42"/>
  <c r="AM69" i="42"/>
  <c r="AL69" i="42"/>
  <c r="AK69" i="42"/>
  <c r="AJ69" i="42"/>
  <c r="AI69" i="42"/>
  <c r="AG69" i="42"/>
  <c r="AF69" i="42"/>
  <c r="AE69" i="42"/>
  <c r="Z69" i="42"/>
  <c r="Y69" i="42"/>
  <c r="X69" i="42"/>
  <c r="V69" i="42"/>
  <c r="U69" i="42"/>
  <c r="T69" i="42"/>
  <c r="S69" i="42"/>
  <c r="BB68" i="42"/>
  <c r="BA68" i="42"/>
  <c r="AS68" i="42"/>
  <c r="AZ68" i="42" s="1"/>
  <c r="AR68" i="42"/>
  <c r="AQ68" i="42"/>
  <c r="AG68" i="42"/>
  <c r="AY68" i="42" s="1"/>
  <c r="AA68" i="42"/>
  <c r="AV68" i="42" s="1"/>
  <c r="R68" i="42"/>
  <c r="W68" i="42" s="1"/>
  <c r="AB68" i="42" s="1"/>
  <c r="BB67" i="42"/>
  <c r="BA67" i="42"/>
  <c r="AS67" i="42"/>
  <c r="AZ67" i="42" s="1"/>
  <c r="AR67" i="42"/>
  <c r="AQ67" i="42"/>
  <c r="AG67" i="42"/>
  <c r="AY67" i="42" s="1"/>
  <c r="AA67" i="42"/>
  <c r="AV67" i="42" s="1"/>
  <c r="R67" i="42"/>
  <c r="W67" i="42" s="1"/>
  <c r="AB67" i="42" s="1"/>
  <c r="BB66" i="42"/>
  <c r="BA66" i="42"/>
  <c r="AS66" i="42"/>
  <c r="AZ66" i="42" s="1"/>
  <c r="AR66" i="42"/>
  <c r="AQ66" i="42"/>
  <c r="AG66" i="42"/>
  <c r="AY66" i="42" s="1"/>
  <c r="AA66" i="42"/>
  <c r="AV66" i="42" s="1"/>
  <c r="R66" i="42"/>
  <c r="W66" i="42" s="1"/>
  <c r="AB66" i="42" s="1"/>
  <c r="BB65" i="42"/>
  <c r="BB69" i="42" s="1"/>
  <c r="BA65" i="42"/>
  <c r="AS65" i="42"/>
  <c r="AZ65" i="42" s="1"/>
  <c r="AZ69" i="42" s="1"/>
  <c r="AR65" i="42"/>
  <c r="AQ65" i="42"/>
  <c r="AQ69" i="42" s="1"/>
  <c r="AG65" i="42"/>
  <c r="AY65" i="42" s="1"/>
  <c r="AY69" i="42" s="1"/>
  <c r="AA65" i="42"/>
  <c r="AA69" i="42" s="1"/>
  <c r="R65" i="42"/>
  <c r="W65" i="42" s="1"/>
  <c r="AB65" i="42" s="1"/>
  <c r="BB64" i="42"/>
  <c r="AP64" i="42"/>
  <c r="AO64" i="42"/>
  <c r="AN64" i="42"/>
  <c r="AM64" i="42"/>
  <c r="AL64" i="42"/>
  <c r="AK64" i="42"/>
  <c r="AJ64" i="42"/>
  <c r="AI64" i="42"/>
  <c r="AG64" i="42"/>
  <c r="AF64" i="42"/>
  <c r="AE64" i="42"/>
  <c r="AA64" i="42"/>
  <c r="Z64" i="42"/>
  <c r="Y64" i="42"/>
  <c r="X64" i="42"/>
  <c r="V64" i="42"/>
  <c r="U64" i="42"/>
  <c r="T64" i="42"/>
  <c r="S64" i="42"/>
  <c r="BB63" i="42"/>
  <c r="AY63" i="42"/>
  <c r="AV63" i="42"/>
  <c r="AR63" i="42"/>
  <c r="AQ63" i="42"/>
  <c r="AG63" i="42"/>
  <c r="AA63" i="42"/>
  <c r="R63" i="42"/>
  <c r="W63" i="42" s="1"/>
  <c r="BB62" i="42"/>
  <c r="AY62" i="42"/>
  <c r="AV62" i="42"/>
  <c r="AU62" i="42"/>
  <c r="AR62" i="42"/>
  <c r="AQ62" i="42"/>
  <c r="AG62" i="42"/>
  <c r="AC62" i="42"/>
  <c r="AW62" i="42" s="1"/>
  <c r="AA62" i="42"/>
  <c r="R62" i="42"/>
  <c r="W62" i="42" s="1"/>
  <c r="BB61" i="42"/>
  <c r="AY61" i="42"/>
  <c r="AV61" i="42"/>
  <c r="AR61" i="42"/>
  <c r="AQ61" i="42"/>
  <c r="AG61" i="42"/>
  <c r="AA61" i="42"/>
  <c r="R61" i="42"/>
  <c r="W61" i="42" s="1"/>
  <c r="BB60" i="42"/>
  <c r="AY60" i="42"/>
  <c r="AV60" i="42"/>
  <c r="AU60" i="42"/>
  <c r="AR60" i="42"/>
  <c r="AQ60" i="42"/>
  <c r="AG60" i="42"/>
  <c r="AC60" i="42"/>
  <c r="AW60" i="42" s="1"/>
  <c r="AA60" i="42"/>
  <c r="R60" i="42"/>
  <c r="W60" i="42" s="1"/>
  <c r="BB59" i="42"/>
  <c r="AY59" i="42"/>
  <c r="AV59" i="42"/>
  <c r="AR59" i="42"/>
  <c r="AR205" i="42" s="1"/>
  <c r="AQ59" i="42"/>
  <c r="AG59" i="42"/>
  <c r="AG205" i="42" s="1"/>
  <c r="AA59" i="42"/>
  <c r="AA205" i="42" s="1"/>
  <c r="R59" i="42"/>
  <c r="AY58" i="42"/>
  <c r="AQ58" i="42"/>
  <c r="AP58" i="42"/>
  <c r="AO58" i="42"/>
  <c r="AN58" i="42"/>
  <c r="AM58" i="42"/>
  <c r="AL58" i="42"/>
  <c r="AK58" i="42"/>
  <c r="AJ58" i="42"/>
  <c r="AI58" i="42"/>
  <c r="AF58" i="42"/>
  <c r="AE58" i="42"/>
  <c r="AA58" i="42"/>
  <c r="Z58" i="42"/>
  <c r="Y58" i="42"/>
  <c r="X58" i="42"/>
  <c r="W58" i="42"/>
  <c r="V58" i="42"/>
  <c r="U58" i="42"/>
  <c r="T58" i="42"/>
  <c r="S58" i="42"/>
  <c r="AY57" i="42"/>
  <c r="AV57" i="42"/>
  <c r="AR57" i="42"/>
  <c r="BB57" i="42" s="1"/>
  <c r="AQ57" i="42"/>
  <c r="BA57" i="42" s="1"/>
  <c r="AG57" i="42"/>
  <c r="AD57" i="42"/>
  <c r="AX57" i="42" s="1"/>
  <c r="AA57" i="42"/>
  <c r="W57" i="42"/>
  <c r="R57" i="42"/>
  <c r="AY56" i="42"/>
  <c r="AV56" i="42"/>
  <c r="AR56" i="42"/>
  <c r="BB56" i="42" s="1"/>
  <c r="AQ56" i="42"/>
  <c r="BA56" i="42" s="1"/>
  <c r="AG56" i="42"/>
  <c r="AA56" i="42"/>
  <c r="W56" i="42"/>
  <c r="AD56" i="42" s="1"/>
  <c r="AX56" i="42" s="1"/>
  <c r="R56" i="42"/>
  <c r="AY55" i="42"/>
  <c r="AV55" i="42"/>
  <c r="AR55" i="42"/>
  <c r="BB55" i="42" s="1"/>
  <c r="AQ55" i="42"/>
  <c r="BA55" i="42" s="1"/>
  <c r="AG55" i="42"/>
  <c r="AD55" i="42"/>
  <c r="AX55" i="42" s="1"/>
  <c r="AA55" i="42"/>
  <c r="W55" i="42"/>
  <c r="R55" i="42"/>
  <c r="AY54" i="42"/>
  <c r="AV54" i="42"/>
  <c r="AR54" i="42"/>
  <c r="BB54" i="42" s="1"/>
  <c r="AQ54" i="42"/>
  <c r="BA54" i="42" s="1"/>
  <c r="AG54" i="42"/>
  <c r="AA54" i="42"/>
  <c r="W54" i="42"/>
  <c r="AD54" i="42" s="1"/>
  <c r="AX54" i="42" s="1"/>
  <c r="R54" i="42"/>
  <c r="AY53" i="42"/>
  <c r="AV53" i="42"/>
  <c r="AV58" i="42" s="1"/>
  <c r="AR53" i="42"/>
  <c r="AQ53" i="42"/>
  <c r="BA53" i="42" s="1"/>
  <c r="AG53" i="42"/>
  <c r="AG58" i="42" s="1"/>
  <c r="AD53" i="42"/>
  <c r="AA53" i="42"/>
  <c r="W53" i="42"/>
  <c r="R53" i="42"/>
  <c r="R58" i="42" s="1"/>
  <c r="AR52" i="42"/>
  <c r="AQ52" i="42"/>
  <c r="AP52" i="42"/>
  <c r="AO52" i="42"/>
  <c r="AN52" i="42"/>
  <c r="AM52" i="42"/>
  <c r="AL52" i="42"/>
  <c r="AK52" i="42"/>
  <c r="AJ52" i="42"/>
  <c r="AI52" i="42"/>
  <c r="AF52" i="42"/>
  <c r="AE52" i="42"/>
  <c r="Z52" i="42"/>
  <c r="Y52" i="42"/>
  <c r="X52" i="42"/>
  <c r="V52" i="42"/>
  <c r="U52" i="42"/>
  <c r="T52" i="42"/>
  <c r="S52" i="42"/>
  <c r="BA51" i="42"/>
  <c r="AS51" i="42"/>
  <c r="AZ51" i="42" s="1"/>
  <c r="AR51" i="42"/>
  <c r="BB51" i="42" s="1"/>
  <c r="AQ51" i="42"/>
  <c r="AG51" i="42"/>
  <c r="AY51" i="42" s="1"/>
  <c r="AA51" i="42"/>
  <c r="AV51" i="42" s="1"/>
  <c r="W51" i="42"/>
  <c r="AD51" i="42" s="1"/>
  <c r="AX51" i="42" s="1"/>
  <c r="R51" i="42"/>
  <c r="BA50" i="42"/>
  <c r="AS50" i="42"/>
  <c r="AR50" i="42"/>
  <c r="BB50" i="42" s="1"/>
  <c r="AQ50" i="42"/>
  <c r="AG50" i="42"/>
  <c r="AA50" i="42"/>
  <c r="W50" i="42"/>
  <c r="AU50" i="42" s="1"/>
  <c r="R50" i="42"/>
  <c r="BA49" i="42"/>
  <c r="AS49" i="42"/>
  <c r="AZ49" i="42" s="1"/>
  <c r="AR49" i="42"/>
  <c r="BB49" i="42" s="1"/>
  <c r="AQ49" i="42"/>
  <c r="AG49" i="42"/>
  <c r="AY49" i="42" s="1"/>
  <c r="AA49" i="42"/>
  <c r="AV49" i="42" s="1"/>
  <c r="W49" i="42"/>
  <c r="AD49" i="42" s="1"/>
  <c r="AX49" i="42" s="1"/>
  <c r="R49" i="42"/>
  <c r="BA48" i="42"/>
  <c r="AS48" i="42"/>
  <c r="AZ48" i="42" s="1"/>
  <c r="AR48" i="42"/>
  <c r="BB48" i="42" s="1"/>
  <c r="AQ48" i="42"/>
  <c r="AG48" i="42"/>
  <c r="AY48" i="42" s="1"/>
  <c r="AA48" i="42"/>
  <c r="AV48" i="42" s="1"/>
  <c r="W48" i="42"/>
  <c r="AD48" i="42" s="1"/>
  <c r="AX48" i="42" s="1"/>
  <c r="R48" i="42"/>
  <c r="BA47" i="42"/>
  <c r="AS47" i="42"/>
  <c r="AR47" i="42"/>
  <c r="BB47" i="42" s="1"/>
  <c r="AQ47" i="42"/>
  <c r="AG47" i="42"/>
  <c r="AA47" i="42"/>
  <c r="W47" i="42"/>
  <c r="AU47" i="42" s="1"/>
  <c r="R47" i="42"/>
  <c r="BA46" i="42"/>
  <c r="AS46" i="42"/>
  <c r="AR46" i="42"/>
  <c r="AQ46" i="42"/>
  <c r="AP46" i="42"/>
  <c r="AO46" i="42"/>
  <c r="AN46" i="42"/>
  <c r="AM46" i="42"/>
  <c r="AL46" i="42"/>
  <c r="AK46" i="42"/>
  <c r="AJ46" i="42"/>
  <c r="AI46" i="42"/>
  <c r="AG46" i="42"/>
  <c r="AF46" i="42"/>
  <c r="AE46" i="42"/>
  <c r="Z46" i="42"/>
  <c r="Y46" i="42"/>
  <c r="X46" i="42"/>
  <c r="V46" i="42"/>
  <c r="U46" i="42"/>
  <c r="T46" i="42"/>
  <c r="S46" i="42"/>
  <c r="BB45" i="42"/>
  <c r="BA45" i="42"/>
  <c r="BA211" i="42" s="1"/>
  <c r="AS45" i="42"/>
  <c r="AS211" i="42" s="1"/>
  <c r="AR45" i="42"/>
  <c r="AR211" i="42" s="1"/>
  <c r="AQ45" i="42"/>
  <c r="AQ211" i="42" s="1"/>
  <c r="AG45" i="42"/>
  <c r="AG211" i="42" s="1"/>
  <c r="AB45" i="42"/>
  <c r="AA45" i="42"/>
  <c r="AA211" i="42" s="1"/>
  <c r="W45" i="42"/>
  <c r="W211" i="42" s="1"/>
  <c r="R45" i="42"/>
  <c r="R211" i="42" s="1"/>
  <c r="BB44" i="42"/>
  <c r="AP44" i="42"/>
  <c r="AO44" i="42"/>
  <c r="AN44" i="42"/>
  <c r="AM44" i="42"/>
  <c r="AL44" i="42"/>
  <c r="AK44" i="42"/>
  <c r="AJ44" i="42"/>
  <c r="AI44" i="42"/>
  <c r="AG44" i="42"/>
  <c r="AF44" i="42"/>
  <c r="AE44" i="42"/>
  <c r="Z44" i="42"/>
  <c r="Y44" i="42"/>
  <c r="X44" i="42"/>
  <c r="V44" i="42"/>
  <c r="U44" i="42"/>
  <c r="T44" i="42"/>
  <c r="S44" i="42"/>
  <c r="R44" i="42"/>
  <c r="BB43" i="42"/>
  <c r="AY43" i="42"/>
  <c r="AU43" i="42"/>
  <c r="AR43" i="42"/>
  <c r="AQ43" i="42"/>
  <c r="AG43" i="42"/>
  <c r="AC43" i="42"/>
  <c r="AW43" i="42" s="1"/>
  <c r="AA43" i="42"/>
  <c r="AV43" i="42" s="1"/>
  <c r="R43" i="42"/>
  <c r="W43" i="42" s="1"/>
  <c r="BB42" i="42"/>
  <c r="AY42" i="42"/>
  <c r="AU42" i="42"/>
  <c r="AU44" i="42" s="1"/>
  <c r="AR42" i="42"/>
  <c r="AR44" i="42" s="1"/>
  <c r="AQ42" i="42"/>
  <c r="AG42" i="42"/>
  <c r="AC42" i="42"/>
  <c r="AA42" i="42"/>
  <c r="AA44" i="42" s="1"/>
  <c r="R42" i="42"/>
  <c r="W42" i="42" s="1"/>
  <c r="AY41" i="42"/>
  <c r="AQ41" i="42"/>
  <c r="AP41" i="42"/>
  <c r="AO41" i="42"/>
  <c r="AN41" i="42"/>
  <c r="AM41" i="42"/>
  <c r="AL41" i="42"/>
  <c r="AK41" i="42"/>
  <c r="AJ41" i="42"/>
  <c r="AI41" i="42"/>
  <c r="AG41" i="42"/>
  <c r="AF41" i="42"/>
  <c r="AE41" i="42"/>
  <c r="AA41" i="42"/>
  <c r="Z41" i="42"/>
  <c r="Y41" i="42"/>
  <c r="X41" i="42"/>
  <c r="V41" i="42"/>
  <c r="U41" i="42"/>
  <c r="T41" i="42"/>
  <c r="S41" i="42"/>
  <c r="AY40" i="42"/>
  <c r="AV40" i="42"/>
  <c r="AR40" i="42"/>
  <c r="BB40" i="42" s="1"/>
  <c r="AQ40" i="42"/>
  <c r="BA40" i="42" s="1"/>
  <c r="AG40" i="42"/>
  <c r="AD40" i="42"/>
  <c r="AX40" i="42" s="1"/>
  <c r="AA40" i="42"/>
  <c r="W40" i="42"/>
  <c r="R40" i="42"/>
  <c r="AY39" i="42"/>
  <c r="AV39" i="42"/>
  <c r="AR39" i="42"/>
  <c r="AQ39" i="42"/>
  <c r="BA39" i="42" s="1"/>
  <c r="BA41" i="42" s="1"/>
  <c r="AG39" i="42"/>
  <c r="AA39" i="42"/>
  <c r="W39" i="42"/>
  <c r="AD39" i="42" s="1"/>
  <c r="R39" i="42"/>
  <c r="R41" i="42" s="1"/>
  <c r="AR38" i="42"/>
  <c r="AQ38" i="42"/>
  <c r="AP38" i="42"/>
  <c r="AO38" i="42"/>
  <c r="AN38" i="42"/>
  <c r="AM38" i="42"/>
  <c r="AL38" i="42"/>
  <c r="AK38" i="42"/>
  <c r="AJ38" i="42"/>
  <c r="AI38" i="42"/>
  <c r="AF38" i="42"/>
  <c r="AE38" i="42"/>
  <c r="Z38" i="42"/>
  <c r="Y38" i="42"/>
  <c r="X38" i="42"/>
  <c r="V38" i="42"/>
  <c r="U38" i="42"/>
  <c r="T38" i="42"/>
  <c r="S38" i="42"/>
  <c r="BA37" i="42"/>
  <c r="AS37" i="42"/>
  <c r="AZ37" i="42" s="1"/>
  <c r="AR37" i="42"/>
  <c r="BB37" i="42" s="1"/>
  <c r="AQ37" i="42"/>
  <c r="AG37" i="42"/>
  <c r="AY37" i="42" s="1"/>
  <c r="AA37" i="42"/>
  <c r="AV37" i="42" s="1"/>
  <c r="W37" i="42"/>
  <c r="AD37" i="42" s="1"/>
  <c r="AX37" i="42" s="1"/>
  <c r="R37" i="42"/>
  <c r="BA36" i="42"/>
  <c r="AS36" i="42"/>
  <c r="AZ36" i="42" s="1"/>
  <c r="AR36" i="42"/>
  <c r="BB36" i="42" s="1"/>
  <c r="AQ36" i="42"/>
  <c r="AG36" i="42"/>
  <c r="AY36" i="42" s="1"/>
  <c r="AA36" i="42"/>
  <c r="AV36" i="42" s="1"/>
  <c r="W36" i="42"/>
  <c r="AD36" i="42" s="1"/>
  <c r="AX36" i="42" s="1"/>
  <c r="R36" i="42"/>
  <c r="BA35" i="42"/>
  <c r="AS35" i="42"/>
  <c r="AR35" i="42"/>
  <c r="BB35" i="42" s="1"/>
  <c r="AQ35" i="42"/>
  <c r="AG35" i="42"/>
  <c r="AA35" i="42"/>
  <c r="W35" i="42"/>
  <c r="W38" i="42" s="1"/>
  <c r="R35" i="42"/>
  <c r="R38" i="42" s="1"/>
  <c r="BA34" i="42"/>
  <c r="AS34" i="42"/>
  <c r="AR34" i="42"/>
  <c r="AQ34" i="42"/>
  <c r="AP34" i="42"/>
  <c r="AO34" i="42"/>
  <c r="AN34" i="42"/>
  <c r="AM34" i="42"/>
  <c r="AL34" i="42"/>
  <c r="AK34" i="42"/>
  <c r="AJ34" i="42"/>
  <c r="AI34" i="42"/>
  <c r="AG34" i="42"/>
  <c r="AF34" i="42"/>
  <c r="AE34" i="42"/>
  <c r="Z34" i="42"/>
  <c r="Y34" i="42"/>
  <c r="X34" i="42"/>
  <c r="V34" i="42"/>
  <c r="U34" i="42"/>
  <c r="T34" i="42"/>
  <c r="S34" i="42"/>
  <c r="BB33" i="42"/>
  <c r="BA33" i="42"/>
  <c r="AS33" i="42"/>
  <c r="AZ33" i="42" s="1"/>
  <c r="AR33" i="42"/>
  <c r="AQ33" i="42"/>
  <c r="AG33" i="42"/>
  <c r="AY33" i="42" s="1"/>
  <c r="AB33" i="42"/>
  <c r="AA33" i="42"/>
  <c r="AV33" i="42" s="1"/>
  <c r="W33" i="42"/>
  <c r="AD33" i="42" s="1"/>
  <c r="AX33" i="42" s="1"/>
  <c r="R33" i="42"/>
  <c r="BB32" i="42"/>
  <c r="BA32" i="42"/>
  <c r="AX32" i="42"/>
  <c r="AS32" i="42"/>
  <c r="AZ32" i="42" s="1"/>
  <c r="AR32" i="42"/>
  <c r="AQ32" i="42"/>
  <c r="AG32" i="42"/>
  <c r="AY32" i="42" s="1"/>
  <c r="AB32" i="42"/>
  <c r="AA32" i="42"/>
  <c r="AV32" i="42" s="1"/>
  <c r="W32" i="42"/>
  <c r="AD32" i="42" s="1"/>
  <c r="R32" i="42"/>
  <c r="BB31" i="42"/>
  <c r="BA31" i="42"/>
  <c r="AS31" i="42"/>
  <c r="AZ31" i="42" s="1"/>
  <c r="AR31" i="42"/>
  <c r="AQ31" i="42"/>
  <c r="AG31" i="42"/>
  <c r="AY31" i="42" s="1"/>
  <c r="AB31" i="42"/>
  <c r="AA31" i="42"/>
  <c r="AA34" i="42" s="1"/>
  <c r="W31" i="42"/>
  <c r="W34" i="42" s="1"/>
  <c r="R31" i="42"/>
  <c r="R34" i="42" s="1"/>
  <c r="BB30" i="42"/>
  <c r="AR30" i="42"/>
  <c r="AP30" i="42"/>
  <c r="AO30" i="42"/>
  <c r="AN30" i="42"/>
  <c r="AM30" i="42"/>
  <c r="AL30" i="42"/>
  <c r="AK30" i="42"/>
  <c r="AJ30" i="42"/>
  <c r="AI30" i="42"/>
  <c r="AG30" i="42"/>
  <c r="AF30" i="42"/>
  <c r="AE30" i="42"/>
  <c r="Z30" i="42"/>
  <c r="Y30" i="42"/>
  <c r="X30" i="42"/>
  <c r="V30" i="42"/>
  <c r="U30" i="42"/>
  <c r="T30" i="42"/>
  <c r="S30" i="42"/>
  <c r="BB29" i="42"/>
  <c r="AY29" i="42"/>
  <c r="AR29" i="42"/>
  <c r="AQ29" i="42"/>
  <c r="AG29" i="42"/>
  <c r="AA29" i="42"/>
  <c r="AV29" i="42" s="1"/>
  <c r="R29" i="42"/>
  <c r="W29" i="42" s="1"/>
  <c r="BB28" i="42"/>
  <c r="AY28" i="42"/>
  <c r="AR28" i="42"/>
  <c r="AQ28" i="42"/>
  <c r="AG28" i="42"/>
  <c r="AA28" i="42"/>
  <c r="AV28" i="42" s="1"/>
  <c r="R28" i="42"/>
  <c r="W28" i="42" s="1"/>
  <c r="BB27" i="42"/>
  <c r="AY27" i="42"/>
  <c r="AU27" i="42"/>
  <c r="AR27" i="42"/>
  <c r="AQ27" i="42"/>
  <c r="AG27" i="42"/>
  <c r="AC27" i="42"/>
  <c r="AA27" i="42"/>
  <c r="AA30" i="42" s="1"/>
  <c r="R27" i="42"/>
  <c r="W27" i="42" s="1"/>
  <c r="AY26" i="42"/>
  <c r="AQ26" i="42"/>
  <c r="AP26" i="42"/>
  <c r="AO26" i="42"/>
  <c r="AN26" i="42"/>
  <c r="AM26" i="42"/>
  <c r="AL26" i="42"/>
  <c r="AK26" i="42"/>
  <c r="AJ26" i="42"/>
  <c r="AI26" i="42"/>
  <c r="AG26" i="42"/>
  <c r="AF26" i="42"/>
  <c r="AE26" i="42"/>
  <c r="AA26" i="42"/>
  <c r="Z26" i="42"/>
  <c r="Y26" i="42"/>
  <c r="X26" i="42"/>
  <c r="W26" i="42"/>
  <c r="V26" i="42"/>
  <c r="U26" i="42"/>
  <c r="T26" i="42"/>
  <c r="S26" i="42"/>
  <c r="AY25" i="42"/>
  <c r="AV25" i="42"/>
  <c r="AR25" i="42"/>
  <c r="BB25" i="42" s="1"/>
  <c r="AQ25" i="42"/>
  <c r="BA25" i="42" s="1"/>
  <c r="AG25" i="42"/>
  <c r="AD25" i="42"/>
  <c r="AX25" i="42" s="1"/>
  <c r="AA25" i="42"/>
  <c r="W25" i="42"/>
  <c r="R25" i="42"/>
  <c r="AY24" i="42"/>
  <c r="AV24" i="42"/>
  <c r="AR24" i="42"/>
  <c r="BB24" i="42" s="1"/>
  <c r="AQ24" i="42"/>
  <c r="BA24" i="42" s="1"/>
  <c r="AG24" i="42"/>
  <c r="AA24" i="42"/>
  <c r="W24" i="42"/>
  <c r="R24" i="42"/>
  <c r="AY23" i="42"/>
  <c r="AV23" i="42"/>
  <c r="AV26" i="42" s="1"/>
  <c r="AR23" i="42"/>
  <c r="AQ23" i="42"/>
  <c r="BA23" i="42" s="1"/>
  <c r="AG23" i="42"/>
  <c r="AD23" i="42"/>
  <c r="AA23" i="42"/>
  <c r="W23" i="42"/>
  <c r="R23" i="42"/>
  <c r="R26" i="42" s="1"/>
  <c r="AR22" i="42"/>
  <c r="AQ22" i="42"/>
  <c r="AP22" i="42"/>
  <c r="AO22" i="42"/>
  <c r="AN22" i="42"/>
  <c r="AM22" i="42"/>
  <c r="AL22" i="42"/>
  <c r="AK22" i="42"/>
  <c r="AJ22" i="42"/>
  <c r="AI22" i="42"/>
  <c r="AF22" i="42"/>
  <c r="AE22" i="42"/>
  <c r="Z22" i="42"/>
  <c r="Y22" i="42"/>
  <c r="X22" i="42"/>
  <c r="V22" i="42"/>
  <c r="U22" i="42"/>
  <c r="T22" i="42"/>
  <c r="S22" i="42"/>
  <c r="BA21" i="42"/>
  <c r="AS21" i="42"/>
  <c r="AZ21" i="42" s="1"/>
  <c r="AR21" i="42"/>
  <c r="BB21" i="42" s="1"/>
  <c r="AQ21" i="42"/>
  <c r="AG21" i="42"/>
  <c r="AY21" i="42" s="1"/>
  <c r="AA21" i="42"/>
  <c r="AV21" i="42" s="1"/>
  <c r="W21" i="42"/>
  <c r="AD21" i="42" s="1"/>
  <c r="AX21" i="42" s="1"/>
  <c r="R21" i="42"/>
  <c r="BA20" i="42"/>
  <c r="AS20" i="42"/>
  <c r="AZ20" i="42" s="1"/>
  <c r="AR20" i="42"/>
  <c r="BB20" i="42" s="1"/>
  <c r="AQ20" i="42"/>
  <c r="AG20" i="42"/>
  <c r="AY20" i="42" s="1"/>
  <c r="AA20" i="42"/>
  <c r="AV20" i="42" s="1"/>
  <c r="W20" i="42"/>
  <c r="AD20" i="42" s="1"/>
  <c r="AX20" i="42" s="1"/>
  <c r="R20" i="42"/>
  <c r="BA19" i="42"/>
  <c r="AS19" i="42"/>
  <c r="AR19" i="42"/>
  <c r="BB19" i="42" s="1"/>
  <c r="AQ19" i="42"/>
  <c r="AG19" i="42"/>
  <c r="AA19" i="42"/>
  <c r="W19" i="42"/>
  <c r="W22" i="42" s="1"/>
  <c r="R19" i="42"/>
  <c r="R22" i="42" s="1"/>
  <c r="BA18" i="42"/>
  <c r="AS18" i="42"/>
  <c r="AR18" i="42"/>
  <c r="AP18" i="42"/>
  <c r="AO18" i="42"/>
  <c r="AN18" i="42"/>
  <c r="AM18" i="42"/>
  <c r="AL18" i="42"/>
  <c r="AK18" i="42"/>
  <c r="AJ18" i="42"/>
  <c r="AI18" i="42"/>
  <c r="AG18" i="42"/>
  <c r="AF18" i="42"/>
  <c r="AE18" i="42"/>
  <c r="Z18" i="42"/>
  <c r="Y18" i="42"/>
  <c r="X18" i="42"/>
  <c r="V18" i="42"/>
  <c r="U18" i="42"/>
  <c r="T18" i="42"/>
  <c r="S18" i="42"/>
  <c r="BB17" i="42"/>
  <c r="BA17" i="42"/>
  <c r="AS17" i="42"/>
  <c r="AZ17" i="42" s="1"/>
  <c r="AR17" i="42"/>
  <c r="AQ17" i="42"/>
  <c r="AG17" i="42"/>
  <c r="AY17" i="42" s="1"/>
  <c r="AB17" i="42"/>
  <c r="AA17" i="42"/>
  <c r="AV17" i="42" s="1"/>
  <c r="W17" i="42"/>
  <c r="AU17" i="42" s="1"/>
  <c r="R17" i="42"/>
  <c r="BB16" i="42"/>
  <c r="BA16" i="42"/>
  <c r="AS16" i="42"/>
  <c r="AZ16" i="42" s="1"/>
  <c r="AR16" i="42"/>
  <c r="AQ16" i="42"/>
  <c r="AG16" i="42"/>
  <c r="AY16" i="42" s="1"/>
  <c r="AB16" i="42"/>
  <c r="AA16" i="42"/>
  <c r="AV16" i="42" s="1"/>
  <c r="W16" i="42"/>
  <c r="AD16" i="42" s="1"/>
  <c r="AX16" i="42" s="1"/>
  <c r="R16" i="42"/>
  <c r="BB15" i="42"/>
  <c r="BA15" i="42"/>
  <c r="AS15" i="42"/>
  <c r="AZ15" i="42" s="1"/>
  <c r="AR15" i="42"/>
  <c r="AQ15" i="42"/>
  <c r="AG15" i="42"/>
  <c r="AY15" i="42" s="1"/>
  <c r="AB15" i="42"/>
  <c r="AA15" i="42"/>
  <c r="AV15" i="42" s="1"/>
  <c r="W15" i="42"/>
  <c r="AD15" i="42" s="1"/>
  <c r="AX15" i="42" s="1"/>
  <c r="R15" i="42"/>
  <c r="BB14" i="42"/>
  <c r="BA14" i="42"/>
  <c r="BA204" i="42" s="1"/>
  <c r="AS14" i="42"/>
  <c r="AS204" i="42" s="1"/>
  <c r="AR14" i="42"/>
  <c r="AR204" i="42" s="1"/>
  <c r="AQ14" i="42"/>
  <c r="AQ204" i="42" s="1"/>
  <c r="AG14" i="42"/>
  <c r="AG204" i="42" s="1"/>
  <c r="AB14" i="42"/>
  <c r="AA14" i="42"/>
  <c r="AA204" i="42" s="1"/>
  <c r="W14" i="42"/>
  <c r="AU14" i="42" s="1"/>
  <c r="R14" i="42"/>
  <c r="R204" i="42" s="1"/>
  <c r="BB13" i="42"/>
  <c r="BA13" i="42"/>
  <c r="AS13" i="42"/>
  <c r="AZ13" i="42" s="1"/>
  <c r="AR13" i="42"/>
  <c r="AQ13" i="42"/>
  <c r="AG13" i="42"/>
  <c r="AY13" i="42" s="1"/>
  <c r="AB13" i="42"/>
  <c r="AA13" i="42"/>
  <c r="AV13" i="42" s="1"/>
  <c r="R13" i="42"/>
  <c r="W13" i="42" s="1"/>
  <c r="BB12" i="42"/>
  <c r="BA12" i="42"/>
  <c r="AS12" i="42"/>
  <c r="AZ12" i="42" s="1"/>
  <c r="AR12" i="42"/>
  <c r="AQ12" i="42"/>
  <c r="AG12" i="42"/>
  <c r="AY12" i="42" s="1"/>
  <c r="AA12" i="42"/>
  <c r="AA18" i="42" s="1"/>
  <c r="R12" i="42"/>
  <c r="R18" i="42" s="1"/>
  <c r="K201" i="42" l="1"/>
  <c r="O201" i="42"/>
  <c r="S201" i="42"/>
  <c r="AI201" i="42"/>
  <c r="AE201" i="42"/>
  <c r="AG200" i="42" s="1"/>
  <c r="AD210" i="42"/>
  <c r="AD78" i="42"/>
  <c r="AX77" i="42"/>
  <c r="AD41" i="42"/>
  <c r="AX39" i="42"/>
  <c r="AX41" i="42" s="1"/>
  <c r="AH13" i="42"/>
  <c r="AT13" i="42" s="1"/>
  <c r="AB69" i="42"/>
  <c r="AY19" i="42"/>
  <c r="AY22" i="42" s="1"/>
  <c r="AG22" i="42"/>
  <c r="AB28" i="42"/>
  <c r="AD28" i="42"/>
  <c r="AX28" i="42" s="1"/>
  <c r="AC44" i="42"/>
  <c r="AW42" i="42"/>
  <c r="AW44" i="42" s="1"/>
  <c r="AG203" i="42"/>
  <c r="AY47" i="42"/>
  <c r="AG52" i="42"/>
  <c r="R205" i="42"/>
  <c r="W59" i="42"/>
  <c r="AY64" i="42"/>
  <c r="BA61" i="42"/>
  <c r="BA208" i="42" s="1"/>
  <c r="AS61" i="42"/>
  <c r="AZ61" i="42" s="1"/>
  <c r="AZ70" i="42"/>
  <c r="AZ76" i="42" s="1"/>
  <c r="AS76" i="42"/>
  <c r="AB84" i="42"/>
  <c r="AH84" i="42" s="1"/>
  <c r="AT84" i="42" s="1"/>
  <c r="AD84" i="42"/>
  <c r="AX84" i="42" s="1"/>
  <c r="BA102" i="42"/>
  <c r="AS102" i="42"/>
  <c r="AZ102" i="42" s="1"/>
  <c r="AZ113" i="42"/>
  <c r="AZ115" i="42" s="1"/>
  <c r="AS115" i="42"/>
  <c r="AB204" i="42"/>
  <c r="AY208" i="42"/>
  <c r="BA22" i="42"/>
  <c r="AX23" i="42"/>
  <c r="AX26" i="42" s="1"/>
  <c r="AU24" i="42"/>
  <c r="AC24" i="42"/>
  <c r="AW24" i="42" s="1"/>
  <c r="AB24" i="42"/>
  <c r="AW27" i="42"/>
  <c r="AB29" i="42"/>
  <c r="AD29" i="42"/>
  <c r="AX29" i="42" s="1"/>
  <c r="BA29" i="42"/>
  <c r="AS29" i="42"/>
  <c r="AZ29" i="42" s="1"/>
  <c r="AY35" i="42"/>
  <c r="AY38" i="42" s="1"/>
  <c r="AG38" i="42"/>
  <c r="BB39" i="42"/>
  <c r="BB41" i="42" s="1"/>
  <c r="AR41" i="42"/>
  <c r="AY44" i="42"/>
  <c r="BA52" i="42"/>
  <c r="AU53" i="42"/>
  <c r="AC53" i="42"/>
  <c r="AB53" i="42"/>
  <c r="BA58" i="42"/>
  <c r="AU55" i="42"/>
  <c r="AC55" i="42"/>
  <c r="AW55" i="42" s="1"/>
  <c r="AB55" i="42"/>
  <c r="AU57" i="42"/>
  <c r="AC57" i="42"/>
  <c r="AW57" i="42" s="1"/>
  <c r="AB57" i="42"/>
  <c r="AY70" i="42"/>
  <c r="AY76" i="42" s="1"/>
  <c r="AG76" i="42"/>
  <c r="AV210" i="42"/>
  <c r="AV78" i="42"/>
  <c r="AC79" i="42"/>
  <c r="AB81" i="42"/>
  <c r="AD81" i="42"/>
  <c r="AX81" i="42" s="1"/>
  <c r="BA81" i="42"/>
  <c r="AS81" i="42"/>
  <c r="AZ81" i="42" s="1"/>
  <c r="AC83" i="42"/>
  <c r="AW83" i="42" s="1"/>
  <c r="R85" i="42"/>
  <c r="AR89" i="42"/>
  <c r="AS86" i="42"/>
  <c r="BB86" i="42"/>
  <c r="BB89" i="42" s="1"/>
  <c r="BB95" i="42"/>
  <c r="AB102" i="42"/>
  <c r="AD102" i="42"/>
  <c r="AX102" i="42" s="1"/>
  <c r="AU102" i="42"/>
  <c r="AC102" i="42"/>
  <c r="AW102" i="42" s="1"/>
  <c r="AU119" i="42"/>
  <c r="AC119" i="42"/>
  <c r="AW119" i="42" s="1"/>
  <c r="AB119" i="42"/>
  <c r="AD119" i="42"/>
  <c r="AX119" i="42" s="1"/>
  <c r="AZ35" i="42"/>
  <c r="AZ38" i="42" s="1"/>
  <c r="AS38" i="42"/>
  <c r="AQ205" i="42"/>
  <c r="BA59" i="42"/>
  <c r="AS59" i="42"/>
  <c r="AQ64" i="42"/>
  <c r="AB61" i="42"/>
  <c r="AD61" i="42"/>
  <c r="AX61" i="42" s="1"/>
  <c r="AB63" i="42"/>
  <c r="AH63" i="42" s="1"/>
  <c r="AT63" i="42" s="1"/>
  <c r="AD63" i="42"/>
  <c r="AX63" i="42" s="1"/>
  <c r="BA80" i="42"/>
  <c r="AS80" i="42"/>
  <c r="AZ80" i="42" s="1"/>
  <c r="BB22" i="42"/>
  <c r="AY30" i="42"/>
  <c r="AC28" i="42"/>
  <c r="AW28" i="42" s="1"/>
  <c r="AU28" i="42"/>
  <c r="AU30" i="42" s="1"/>
  <c r="R30" i="42"/>
  <c r="AB34" i="42"/>
  <c r="BA38" i="42"/>
  <c r="AV41" i="42"/>
  <c r="AU40" i="42"/>
  <c r="AC40" i="42"/>
  <c r="AW40" i="42" s="1"/>
  <c r="AB40" i="42"/>
  <c r="AH40" i="42" s="1"/>
  <c r="AT40" i="42" s="1"/>
  <c r="AB42" i="42"/>
  <c r="W44" i="42"/>
  <c r="AD42" i="42"/>
  <c r="BA42" i="42"/>
  <c r="AS42" i="42"/>
  <c r="AQ44" i="42"/>
  <c r="BB203" i="42"/>
  <c r="BB52" i="42"/>
  <c r="AA209" i="42"/>
  <c r="AV50" i="42"/>
  <c r="AZ50" i="42"/>
  <c r="BB53" i="42"/>
  <c r="BB58" i="42" s="1"/>
  <c r="AR58" i="42"/>
  <c r="AB60" i="42"/>
  <c r="AD60" i="42"/>
  <c r="AX60" i="42" s="1"/>
  <c r="BA60" i="42"/>
  <c r="AS60" i="42"/>
  <c r="AZ60" i="42" s="1"/>
  <c r="AC61" i="42"/>
  <c r="AW61" i="42" s="1"/>
  <c r="AU61" i="42"/>
  <c r="AB62" i="42"/>
  <c r="AD62" i="42"/>
  <c r="AX62" i="42" s="1"/>
  <c r="BA62" i="42"/>
  <c r="BA209" i="42" s="1"/>
  <c r="AS62" i="42"/>
  <c r="AZ62" i="42" s="1"/>
  <c r="AC63" i="42"/>
  <c r="AW63" i="42" s="1"/>
  <c r="AU63" i="42"/>
  <c r="R64" i="42"/>
  <c r="BA76" i="42"/>
  <c r="AY85" i="42"/>
  <c r="AC80" i="42"/>
  <c r="AW80" i="42" s="1"/>
  <c r="AB82" i="42"/>
  <c r="AD82" i="42"/>
  <c r="AX82" i="42" s="1"/>
  <c r="BA82" i="42"/>
  <c r="AS82" i="42"/>
  <c r="AZ82" i="42" s="1"/>
  <c r="AC84" i="42"/>
  <c r="AW84" i="42" s="1"/>
  <c r="AU84" i="42"/>
  <c r="AU85" i="42" s="1"/>
  <c r="AX86" i="42"/>
  <c r="AU97" i="42"/>
  <c r="AC97" i="42"/>
  <c r="AW97" i="42" s="1"/>
  <c r="AB97" i="42"/>
  <c r="W99" i="42"/>
  <c r="AD97" i="42"/>
  <c r="AX97" i="42" s="1"/>
  <c r="BB23" i="42"/>
  <c r="BB26" i="42" s="1"/>
  <c r="AR26" i="42"/>
  <c r="BA28" i="42"/>
  <c r="AS28" i="42"/>
  <c r="AZ28" i="42" s="1"/>
  <c r="AA38" i="42"/>
  <c r="AV35" i="42"/>
  <c r="AV38" i="42" s="1"/>
  <c r="AU39" i="42"/>
  <c r="AC39" i="42"/>
  <c r="AB39" i="42"/>
  <c r="BB211" i="42"/>
  <c r="BB46" i="42"/>
  <c r="BA63" i="42"/>
  <c r="AS63" i="42"/>
  <c r="AZ63" i="42" s="1"/>
  <c r="AA76" i="42"/>
  <c r="AV70" i="42"/>
  <c r="AV76" i="42" s="1"/>
  <c r="AR210" i="42"/>
  <c r="BB77" i="42"/>
  <c r="AR78" i="42"/>
  <c r="AB80" i="42"/>
  <c r="AD80" i="42"/>
  <c r="AX80" i="42" s="1"/>
  <c r="BA84" i="42"/>
  <c r="AS84" i="42"/>
  <c r="AZ84" i="42" s="1"/>
  <c r="AA115" i="42"/>
  <c r="AV113" i="42"/>
  <c r="AV115" i="42" s="1"/>
  <c r="AX116" i="42"/>
  <c r="BB18" i="42"/>
  <c r="AD13" i="42"/>
  <c r="AX13" i="42" s="1"/>
  <c r="AU13" i="42"/>
  <c r="AC13" i="42"/>
  <c r="AW13" i="42" s="1"/>
  <c r="BB204" i="42"/>
  <c r="AH14" i="42"/>
  <c r="AA22" i="42"/>
  <c r="AV19" i="42"/>
  <c r="AV22" i="42" s="1"/>
  <c r="AZ19" i="42"/>
  <c r="AZ22" i="42" s="1"/>
  <c r="AS22" i="42"/>
  <c r="AU23" i="42"/>
  <c r="AC23" i="42"/>
  <c r="AB23" i="42"/>
  <c r="BA26" i="42"/>
  <c r="AD24" i="42"/>
  <c r="AX24" i="42" s="1"/>
  <c r="AU25" i="42"/>
  <c r="AC25" i="42"/>
  <c r="AW25" i="42" s="1"/>
  <c r="AB25" i="42"/>
  <c r="AB27" i="42"/>
  <c r="W30" i="42"/>
  <c r="AD27" i="42"/>
  <c r="BA27" i="42"/>
  <c r="AS27" i="42"/>
  <c r="AQ30" i="42"/>
  <c r="AC29" i="42"/>
  <c r="AW29" i="42" s="1"/>
  <c r="AU29" i="42"/>
  <c r="AY34" i="42"/>
  <c r="AZ34" i="42"/>
  <c r="BB34" i="42"/>
  <c r="BB38" i="42"/>
  <c r="W41" i="42"/>
  <c r="AB43" i="42"/>
  <c r="AD43" i="42"/>
  <c r="AX43" i="42" s="1"/>
  <c r="BA43" i="42"/>
  <c r="AS43" i="42"/>
  <c r="AZ43" i="42" s="1"/>
  <c r="AB211" i="42"/>
  <c r="AB46" i="42"/>
  <c r="AA203" i="42"/>
  <c r="AA52" i="42"/>
  <c r="AV47" i="42"/>
  <c r="AZ47" i="42"/>
  <c r="AS52" i="42"/>
  <c r="AG209" i="42"/>
  <c r="AY50" i="42"/>
  <c r="AY209" i="42" s="1"/>
  <c r="AD58" i="42"/>
  <c r="AX53" i="42"/>
  <c r="AX58" i="42" s="1"/>
  <c r="AU54" i="42"/>
  <c r="AC54" i="42"/>
  <c r="AW54" i="42" s="1"/>
  <c r="AB54" i="42"/>
  <c r="AU56" i="42"/>
  <c r="AC56" i="42"/>
  <c r="AW56" i="42" s="1"/>
  <c r="AB56" i="42"/>
  <c r="AH56" i="42" s="1"/>
  <c r="AT56" i="42" s="1"/>
  <c r="W69" i="42"/>
  <c r="AD65" i="42"/>
  <c r="AU65" i="42"/>
  <c r="AC65" i="42"/>
  <c r="AH65" i="42" s="1"/>
  <c r="AD66" i="42"/>
  <c r="AX66" i="42" s="1"/>
  <c r="AU66" i="42"/>
  <c r="AC66" i="42"/>
  <c r="AW66" i="42" s="1"/>
  <c r="AD67" i="42"/>
  <c r="AX67" i="42" s="1"/>
  <c r="AU67" i="42"/>
  <c r="AC67" i="42"/>
  <c r="AW67" i="42" s="1"/>
  <c r="AD68" i="42"/>
  <c r="AX68" i="42" s="1"/>
  <c r="AU68" i="42"/>
  <c r="AC68" i="42"/>
  <c r="AW68" i="42" s="1"/>
  <c r="BB76" i="42"/>
  <c r="W210" i="42"/>
  <c r="AU77" i="42"/>
  <c r="AC77" i="42"/>
  <c r="AB77" i="42"/>
  <c r="W85" i="42"/>
  <c r="AB79" i="42"/>
  <c r="AD79" i="42"/>
  <c r="AQ85" i="42"/>
  <c r="BA79" i="42"/>
  <c r="AS79" i="42"/>
  <c r="AB83" i="42"/>
  <c r="AD83" i="42"/>
  <c r="AX83" i="42" s="1"/>
  <c r="BA83" i="42"/>
  <c r="AS83" i="42"/>
  <c r="AZ83" i="42" s="1"/>
  <c r="AX96" i="42"/>
  <c r="AC105" i="42"/>
  <c r="AW100" i="42"/>
  <c r="AW105" i="42" s="1"/>
  <c r="AU105" i="42"/>
  <c r="AU117" i="42"/>
  <c r="AC117" i="42"/>
  <c r="AW117" i="42" s="1"/>
  <c r="AB117" i="42"/>
  <c r="AD117" i="42"/>
  <c r="AX117" i="42" s="1"/>
  <c r="AD128" i="42"/>
  <c r="AX128" i="42" s="1"/>
  <c r="AU128" i="42"/>
  <c r="AC128" i="42"/>
  <c r="AW128" i="42" s="1"/>
  <c r="AB128" i="42"/>
  <c r="AV151" i="42"/>
  <c r="AB151" i="42"/>
  <c r="AH151" i="42" s="1"/>
  <c r="AT151" i="42" s="1"/>
  <c r="AQ202" i="42"/>
  <c r="AC14" i="42"/>
  <c r="AY14" i="42"/>
  <c r="AY204" i="42" s="1"/>
  <c r="AC15" i="42"/>
  <c r="AU15" i="42"/>
  <c r="AC16" i="42"/>
  <c r="AU16" i="42"/>
  <c r="AU204" i="42" s="1"/>
  <c r="R208" i="42"/>
  <c r="AC17" i="42"/>
  <c r="AH17" i="42" s="1"/>
  <c r="AQ208" i="42"/>
  <c r="AB19" i="42"/>
  <c r="AB20" i="42"/>
  <c r="AB21" i="42"/>
  <c r="AS23" i="42"/>
  <c r="AS24" i="42"/>
  <c r="AZ24" i="42" s="1"/>
  <c r="AS25" i="42"/>
  <c r="AZ25" i="42" s="1"/>
  <c r="AV27" i="42"/>
  <c r="AV30" i="42" s="1"/>
  <c r="AC31" i="42"/>
  <c r="AU31" i="42"/>
  <c r="AC32" i="42"/>
  <c r="AU32" i="42"/>
  <c r="AC33" i="42"/>
  <c r="AW33" i="42" s="1"/>
  <c r="AU33" i="42"/>
  <c r="AB35" i="42"/>
  <c r="AB36" i="42"/>
  <c r="AB37" i="42"/>
  <c r="AH37" i="42" s="1"/>
  <c r="AT37" i="42" s="1"/>
  <c r="AS39" i="42"/>
  <c r="AS40" i="42"/>
  <c r="AZ40" i="42" s="1"/>
  <c r="AV42" i="42"/>
  <c r="AV44" i="42" s="1"/>
  <c r="AC45" i="42"/>
  <c r="AU45" i="42"/>
  <c r="AY45" i="42"/>
  <c r="R46" i="42"/>
  <c r="AB47" i="42"/>
  <c r="AB48" i="42"/>
  <c r="AH48" i="42" s="1"/>
  <c r="AT48" i="42" s="1"/>
  <c r="AB49" i="42"/>
  <c r="AB50" i="42"/>
  <c r="AB51" i="42"/>
  <c r="AH51" i="42" s="1"/>
  <c r="AT51" i="42" s="1"/>
  <c r="AS53" i="42"/>
  <c r="AS54" i="42"/>
  <c r="AZ54" i="42" s="1"/>
  <c r="AS55" i="42"/>
  <c r="AZ55" i="42" s="1"/>
  <c r="AS56" i="42"/>
  <c r="AZ56" i="42" s="1"/>
  <c r="AS57" i="42"/>
  <c r="AZ57" i="42" s="1"/>
  <c r="R69" i="42"/>
  <c r="AB70" i="42"/>
  <c r="AB71" i="42"/>
  <c r="AH71" i="42" s="1"/>
  <c r="AT71" i="42" s="1"/>
  <c r="AB72" i="42"/>
  <c r="AB73" i="42"/>
  <c r="AB74" i="42"/>
  <c r="AB75" i="42"/>
  <c r="AH75" i="42" s="1"/>
  <c r="AT75" i="42" s="1"/>
  <c r="AS77" i="42"/>
  <c r="BA77" i="42"/>
  <c r="AV79" i="42"/>
  <c r="AV85" i="42" s="1"/>
  <c r="W89" i="42"/>
  <c r="AU86" i="42"/>
  <c r="AC86" i="42"/>
  <c r="AY89" i="42"/>
  <c r="AA95" i="42"/>
  <c r="AV90" i="42"/>
  <c r="AV95" i="42" s="1"/>
  <c r="AZ90" i="42"/>
  <c r="AZ95" i="42" s="1"/>
  <c r="AS95" i="42"/>
  <c r="AY105" i="42"/>
  <c r="AC101" i="42"/>
  <c r="AW101" i="42" s="1"/>
  <c r="AB103" i="42"/>
  <c r="AD103" i="42"/>
  <c r="AX103" i="42" s="1"/>
  <c r="BA103" i="42"/>
  <c r="AS103" i="42"/>
  <c r="AZ103" i="42" s="1"/>
  <c r="AB112" i="42"/>
  <c r="AY113" i="42"/>
  <c r="AY115" i="42" s="1"/>
  <c r="AG115" i="42"/>
  <c r="AV158" i="42"/>
  <c r="AV208" i="42" s="1"/>
  <c r="Y198" i="42"/>
  <c r="AW135" i="42"/>
  <c r="R202" i="42"/>
  <c r="W12" i="42"/>
  <c r="AR202" i="42"/>
  <c r="AV12" i="42"/>
  <c r="W204" i="42"/>
  <c r="AD14" i="42"/>
  <c r="AV14" i="42"/>
  <c r="AZ14" i="42"/>
  <c r="AZ204" i="42" s="1"/>
  <c r="W208" i="42"/>
  <c r="AD17" i="42"/>
  <c r="AR208" i="42"/>
  <c r="AQ18" i="42"/>
  <c r="AC19" i="42"/>
  <c r="AU19" i="42"/>
  <c r="AC20" i="42"/>
  <c r="AW20" i="42" s="1"/>
  <c r="AU20" i="42"/>
  <c r="AC21" i="42"/>
  <c r="AW21" i="42" s="1"/>
  <c r="AU21" i="42"/>
  <c r="AU208" i="42" s="1"/>
  <c r="AD31" i="42"/>
  <c r="AV31" i="42"/>
  <c r="AV34" i="42" s="1"/>
  <c r="AC35" i="42"/>
  <c r="AU35" i="42"/>
  <c r="AC36" i="42"/>
  <c r="AW36" i="42" s="1"/>
  <c r="AU36" i="42"/>
  <c r="AC37" i="42"/>
  <c r="AW37" i="42" s="1"/>
  <c r="AU37" i="42"/>
  <c r="AD45" i="42"/>
  <c r="AV45" i="42"/>
  <c r="AZ45" i="42"/>
  <c r="W46" i="42"/>
  <c r="AA46" i="42"/>
  <c r="R203" i="42"/>
  <c r="AC47" i="42"/>
  <c r="AQ203" i="42"/>
  <c r="AC48" i="42"/>
  <c r="AW48" i="42" s="1"/>
  <c r="AU48" i="42"/>
  <c r="AC49" i="42"/>
  <c r="AW49" i="42" s="1"/>
  <c r="AU49" i="42"/>
  <c r="R209" i="42"/>
  <c r="AC50" i="42"/>
  <c r="AQ209" i="42"/>
  <c r="AC51" i="42"/>
  <c r="AW51" i="42" s="1"/>
  <c r="AU51" i="42"/>
  <c r="AU209" i="42" s="1"/>
  <c r="R52" i="42"/>
  <c r="AR64" i="42"/>
  <c r="AV64" i="42"/>
  <c r="AV65" i="42"/>
  <c r="AV69" i="42" s="1"/>
  <c r="AC70" i="42"/>
  <c r="AU70" i="42"/>
  <c r="AC71" i="42"/>
  <c r="AW71" i="42" s="1"/>
  <c r="AU71" i="42"/>
  <c r="AC72" i="42"/>
  <c r="AW72" i="42" s="1"/>
  <c r="AU72" i="42"/>
  <c r="AC73" i="42"/>
  <c r="AW73" i="42" s="1"/>
  <c r="AU73" i="42"/>
  <c r="AC74" i="42"/>
  <c r="AW74" i="42" s="1"/>
  <c r="AU74" i="42"/>
  <c r="AC75" i="42"/>
  <c r="AW75" i="42" s="1"/>
  <c r="AU75" i="42"/>
  <c r="AA89" i="42"/>
  <c r="AD87" i="42"/>
  <c r="AX87" i="42" s="1"/>
  <c r="AU87" i="42"/>
  <c r="AC87" i="42"/>
  <c r="AW87" i="42" s="1"/>
  <c r="AY90" i="42"/>
  <c r="AY95" i="42" s="1"/>
  <c r="AG95" i="42"/>
  <c r="AU96" i="42"/>
  <c r="AC96" i="42"/>
  <c r="AB96" i="42"/>
  <c r="BA99" i="42"/>
  <c r="AU98" i="42"/>
  <c r="AC98" i="42"/>
  <c r="AW98" i="42" s="1"/>
  <c r="AB98" i="42"/>
  <c r="AH98" i="42" s="1"/>
  <c r="AT98" i="42" s="1"/>
  <c r="AB100" i="42"/>
  <c r="W105" i="42"/>
  <c r="AD100" i="42"/>
  <c r="BA100" i="42"/>
  <c r="BA105" i="42" s="1"/>
  <c r="AS100" i="42"/>
  <c r="AQ105" i="42"/>
  <c r="AB104" i="42"/>
  <c r="AD104" i="42"/>
  <c r="AX104" i="42" s="1"/>
  <c r="BA104" i="42"/>
  <c r="AS104" i="42"/>
  <c r="AZ104" i="42" s="1"/>
  <c r="AY112" i="42"/>
  <c r="AZ112" i="42"/>
  <c r="BB112" i="42"/>
  <c r="BA115" i="42"/>
  <c r="AU116" i="42"/>
  <c r="AC116" i="42"/>
  <c r="AB116" i="42"/>
  <c r="W121" i="42"/>
  <c r="AU118" i="42"/>
  <c r="AC118" i="42"/>
  <c r="AW118" i="42" s="1"/>
  <c r="AB118" i="42"/>
  <c r="AC120" i="42"/>
  <c r="AW120" i="42" s="1"/>
  <c r="AU120" i="42"/>
  <c r="AB120" i="42"/>
  <c r="AA131" i="42"/>
  <c r="AV126" i="42"/>
  <c r="AV131" i="42" s="1"/>
  <c r="AZ126" i="42"/>
  <c r="AZ131" i="42" s="1"/>
  <c r="AS131" i="42"/>
  <c r="BB133" i="42"/>
  <c r="BB208" i="42" s="1"/>
  <c r="AS133" i="42"/>
  <c r="AZ133" i="42" s="1"/>
  <c r="AB144" i="42"/>
  <c r="W167" i="42"/>
  <c r="R171" i="42"/>
  <c r="AA202" i="42"/>
  <c r="AG202" i="42"/>
  <c r="AA208" i="42"/>
  <c r="AG208" i="42"/>
  <c r="AD19" i="42"/>
  <c r="AD35" i="42"/>
  <c r="AD47" i="42"/>
  <c r="AR203" i="42"/>
  <c r="W209" i="42"/>
  <c r="AD50" i="42"/>
  <c r="AR209" i="42"/>
  <c r="W52" i="42"/>
  <c r="BB205" i="42"/>
  <c r="AD70" i="42"/>
  <c r="R78" i="42"/>
  <c r="AB89" i="42"/>
  <c r="AG89" i="42"/>
  <c r="BA95" i="42"/>
  <c r="BB96" i="42"/>
  <c r="BB99" i="42" s="1"/>
  <c r="AR99" i="42"/>
  <c r="AB101" i="42"/>
  <c r="AH101" i="42" s="1"/>
  <c r="AT101" i="42" s="1"/>
  <c r="AD101" i="42"/>
  <c r="AX101" i="42" s="1"/>
  <c r="BA101" i="42"/>
  <c r="AS101" i="42"/>
  <c r="AZ101" i="42" s="1"/>
  <c r="R105" i="42"/>
  <c r="BB115" i="42"/>
  <c r="AR121" i="42"/>
  <c r="BB116" i="42"/>
  <c r="BB121" i="42" s="1"/>
  <c r="W122" i="42"/>
  <c r="R125" i="42"/>
  <c r="AD124" i="42"/>
  <c r="AX124" i="42" s="1"/>
  <c r="AU124" i="42"/>
  <c r="AC124" i="42"/>
  <c r="AW124" i="42" s="1"/>
  <c r="AB124" i="42"/>
  <c r="AD146" i="42"/>
  <c r="AX146" i="42" s="1"/>
  <c r="AC146" i="42"/>
  <c r="AW146" i="42" s="1"/>
  <c r="AU146" i="42"/>
  <c r="AB146" i="42"/>
  <c r="BB161" i="42"/>
  <c r="AB157" i="42"/>
  <c r="AD157" i="42"/>
  <c r="AX157" i="42" s="1"/>
  <c r="AC157" i="42"/>
  <c r="AW157" i="42" s="1"/>
  <c r="AU157" i="42"/>
  <c r="BB159" i="42"/>
  <c r="BB209" i="42" s="1"/>
  <c r="AS159" i="42"/>
  <c r="AZ159" i="42" s="1"/>
  <c r="AC88" i="42"/>
  <c r="AU88" i="42"/>
  <c r="AB90" i="42"/>
  <c r="AB91" i="42"/>
  <c r="AB92" i="42"/>
  <c r="AH92" i="42" s="1"/>
  <c r="AT92" i="42" s="1"/>
  <c r="AB93" i="42"/>
  <c r="AH93" i="42" s="1"/>
  <c r="AT93" i="42" s="1"/>
  <c r="AB94" i="42"/>
  <c r="AS96" i="42"/>
  <c r="AS97" i="42"/>
  <c r="AZ97" i="42" s="1"/>
  <c r="AS98" i="42"/>
  <c r="AZ98" i="42" s="1"/>
  <c r="AZ208" i="42" s="1"/>
  <c r="AV100" i="42"/>
  <c r="AV105" i="42" s="1"/>
  <c r="AC106" i="42"/>
  <c r="AU106" i="42"/>
  <c r="AC107" i="42"/>
  <c r="AU107" i="42"/>
  <c r="AC108" i="42"/>
  <c r="AW108" i="42" s="1"/>
  <c r="AU108" i="42"/>
  <c r="AC109" i="42"/>
  <c r="AW109" i="42" s="1"/>
  <c r="AU109" i="42"/>
  <c r="AC110" i="42"/>
  <c r="AU110" i="42"/>
  <c r="AC111" i="42"/>
  <c r="AU111" i="42"/>
  <c r="AB113" i="42"/>
  <c r="AB114" i="42"/>
  <c r="AS116" i="42"/>
  <c r="AS117" i="42"/>
  <c r="AZ117" i="42" s="1"/>
  <c r="AS118" i="42"/>
  <c r="AZ118" i="42" s="1"/>
  <c r="AS119" i="42"/>
  <c r="AZ119" i="42" s="1"/>
  <c r="AD123" i="42"/>
  <c r="AX123" i="42" s="1"/>
  <c r="AU123" i="42"/>
  <c r="AY126" i="42"/>
  <c r="AY131" i="42" s="1"/>
  <c r="AG131" i="42"/>
  <c r="AD129" i="42"/>
  <c r="AX129" i="42" s="1"/>
  <c r="AU129" i="42"/>
  <c r="AC129" i="42"/>
  <c r="AW129" i="42" s="1"/>
  <c r="AB129" i="42"/>
  <c r="AU132" i="42"/>
  <c r="AU134" i="42" s="1"/>
  <c r="AC132" i="42"/>
  <c r="AB132" i="42"/>
  <c r="AC136" i="42"/>
  <c r="AW136" i="42" s="1"/>
  <c r="AV150" i="42"/>
  <c r="AB150" i="42"/>
  <c r="AH150" i="42" s="1"/>
  <c r="AT150" i="42" s="1"/>
  <c r="AU153" i="42"/>
  <c r="AC153" i="42"/>
  <c r="AD153" i="42"/>
  <c r="AB153" i="42"/>
  <c r="W155" i="42"/>
  <c r="AR155" i="42"/>
  <c r="AS161" i="42"/>
  <c r="AZ156" i="42"/>
  <c r="AZ161" i="42" s="1"/>
  <c r="AC162" i="42"/>
  <c r="AU162" i="42"/>
  <c r="AB162" i="42"/>
  <c r="AB164" i="42"/>
  <c r="BA169" i="42"/>
  <c r="AS169" i="42"/>
  <c r="AZ169" i="42" s="1"/>
  <c r="BA176" i="42"/>
  <c r="AS176" i="42"/>
  <c r="AZ176" i="42" s="1"/>
  <c r="AC90" i="42"/>
  <c r="AU90" i="42"/>
  <c r="AC91" i="42"/>
  <c r="AW91" i="42" s="1"/>
  <c r="AU91" i="42"/>
  <c r="AC92" i="42"/>
  <c r="AW92" i="42" s="1"/>
  <c r="AU92" i="42"/>
  <c r="AC93" i="42"/>
  <c r="AW93" i="42" s="1"/>
  <c r="AU93" i="42"/>
  <c r="AC94" i="42"/>
  <c r="AW94" i="42" s="1"/>
  <c r="AU94" i="42"/>
  <c r="AD106" i="42"/>
  <c r="AV106" i="42"/>
  <c r="AV112" i="42" s="1"/>
  <c r="AC113" i="42"/>
  <c r="AU113" i="42"/>
  <c r="AC114" i="42"/>
  <c r="AW114" i="42" s="1"/>
  <c r="AU114" i="42"/>
  <c r="BA122" i="42"/>
  <c r="BA125" i="42" s="1"/>
  <c r="AS122" i="42"/>
  <c r="AQ125" i="42"/>
  <c r="BA131" i="42"/>
  <c r="AD130" i="42"/>
  <c r="AX130" i="42" s="1"/>
  <c r="AU130" i="42"/>
  <c r="AC130" i="42"/>
  <c r="AW130" i="42" s="1"/>
  <c r="AB130" i="42"/>
  <c r="AH130" i="42" s="1"/>
  <c r="AT130" i="42" s="1"/>
  <c r="BB132" i="42"/>
  <c r="BB134" i="42" s="1"/>
  <c r="AR134" i="42"/>
  <c r="AS132" i="42"/>
  <c r="AB135" i="42"/>
  <c r="W137" i="42"/>
  <c r="AD135" i="42"/>
  <c r="BA135" i="42"/>
  <c r="AS135" i="42"/>
  <c r="AQ137" i="42"/>
  <c r="AY137" i="42"/>
  <c r="AV149" i="42"/>
  <c r="AB149" i="42"/>
  <c r="AH149" i="42" s="1"/>
  <c r="AT149" i="42" s="1"/>
  <c r="AS155" i="42"/>
  <c r="AZ153" i="42"/>
  <c r="AZ155" i="42" s="1"/>
  <c r="BB154" i="42"/>
  <c r="BB155" i="42" s="1"/>
  <c r="BA158" i="42"/>
  <c r="AR165" i="42"/>
  <c r="BB162" i="42"/>
  <c r="BB165" i="42" s="1"/>
  <c r="R165" i="42"/>
  <c r="W163" i="42"/>
  <c r="BA163" i="42"/>
  <c r="AS163" i="42"/>
  <c r="AZ163" i="42" s="1"/>
  <c r="AQ165" i="42"/>
  <c r="AV166" i="42"/>
  <c r="AV171" i="42" s="1"/>
  <c r="AA171" i="42"/>
  <c r="AB166" i="42"/>
  <c r="AH174" i="42"/>
  <c r="AT174" i="42" s="1"/>
  <c r="AC175" i="42"/>
  <c r="AW175" i="42" s="1"/>
  <c r="AU175" i="42"/>
  <c r="AB175" i="42"/>
  <c r="AD175" i="42"/>
  <c r="AX175" i="42" s="1"/>
  <c r="AU176" i="42"/>
  <c r="AB176" i="42"/>
  <c r="AD176" i="42"/>
  <c r="AX176" i="42" s="1"/>
  <c r="AC176" i="42"/>
  <c r="AW176" i="42" s="1"/>
  <c r="BA177" i="42"/>
  <c r="AS177" i="42"/>
  <c r="AZ177" i="42" s="1"/>
  <c r="AD90" i="42"/>
  <c r="AD113" i="42"/>
  <c r="BA120" i="42"/>
  <c r="BA121" i="42" s="1"/>
  <c r="AS120" i="42"/>
  <c r="AZ120" i="42" s="1"/>
  <c r="W131" i="42"/>
  <c r="BB131" i="42"/>
  <c r="AD134" i="42"/>
  <c r="AX132" i="42"/>
  <c r="AX134" i="42" s="1"/>
  <c r="AU133" i="42"/>
  <c r="AC133" i="42"/>
  <c r="AW133" i="42" s="1"/>
  <c r="AB133" i="42"/>
  <c r="AH133" i="42" s="1"/>
  <c r="AT133" i="42" s="1"/>
  <c r="AB136" i="42"/>
  <c r="AD136" i="42"/>
  <c r="AX136" i="42" s="1"/>
  <c r="BA136" i="42"/>
  <c r="AS136" i="42"/>
  <c r="AZ136" i="42" s="1"/>
  <c r="AD138" i="42"/>
  <c r="W144" i="42"/>
  <c r="AU138" i="42"/>
  <c r="AC138" i="42"/>
  <c r="AD139" i="42"/>
  <c r="AX139" i="42" s="1"/>
  <c r="AU139" i="42"/>
  <c r="AC139" i="42"/>
  <c r="AW139" i="42" s="1"/>
  <c r="AD140" i="42"/>
  <c r="AX140" i="42" s="1"/>
  <c r="AU140" i="42"/>
  <c r="AC140" i="42"/>
  <c r="AW140" i="42" s="1"/>
  <c r="AD141" i="42"/>
  <c r="AX141" i="42" s="1"/>
  <c r="AU141" i="42"/>
  <c r="AC141" i="42"/>
  <c r="AW141" i="42" s="1"/>
  <c r="AD142" i="42"/>
  <c r="AX142" i="42" s="1"/>
  <c r="AU142" i="42"/>
  <c r="AC142" i="42"/>
  <c r="AW142" i="42" s="1"/>
  <c r="AD143" i="42"/>
  <c r="AX143" i="42" s="1"/>
  <c r="AU143" i="42"/>
  <c r="AC143" i="42"/>
  <c r="AW143" i="42" s="1"/>
  <c r="R147" i="42"/>
  <c r="W145" i="42"/>
  <c r="BA145" i="42"/>
  <c r="AS145" i="42"/>
  <c r="AQ147" i="42"/>
  <c r="AA152" i="42"/>
  <c r="AV148" i="42"/>
  <c r="AB148" i="42"/>
  <c r="AY152" i="42"/>
  <c r="AY153" i="42"/>
  <c r="AY155" i="42" s="1"/>
  <c r="AG155" i="42"/>
  <c r="R161" i="42"/>
  <c r="W156" i="42"/>
  <c r="AB158" i="42"/>
  <c r="AU158" i="42"/>
  <c r="AD158" i="42"/>
  <c r="AX158" i="42" s="1"/>
  <c r="AC158" i="42"/>
  <c r="AW158" i="42" s="1"/>
  <c r="AB159" i="42"/>
  <c r="AU159" i="42"/>
  <c r="AD159" i="42"/>
  <c r="AX159" i="42" s="1"/>
  <c r="AB160" i="42"/>
  <c r="AH160" i="42" s="1"/>
  <c r="AT160" i="42" s="1"/>
  <c r="AC160" i="42"/>
  <c r="AW160" i="42" s="1"/>
  <c r="AU160" i="42"/>
  <c r="AD164" i="42"/>
  <c r="AX164" i="42" s="1"/>
  <c r="AC164" i="42"/>
  <c r="AW164" i="42" s="1"/>
  <c r="AB126" i="42"/>
  <c r="AB127" i="42"/>
  <c r="BA146" i="42"/>
  <c r="AS146" i="42"/>
  <c r="AZ146" i="42" s="1"/>
  <c r="BA148" i="42"/>
  <c r="BA149" i="42"/>
  <c r="BA150" i="42"/>
  <c r="BA151" i="42"/>
  <c r="AU154" i="42"/>
  <c r="AC154" i="42"/>
  <c r="AW154" i="42" s="1"/>
  <c r="AA155" i="42"/>
  <c r="AG161" i="42"/>
  <c r="BA157" i="42"/>
  <c r="BA164" i="42"/>
  <c r="AS164" i="42"/>
  <c r="AZ164" i="42" s="1"/>
  <c r="AQ171" i="42"/>
  <c r="BA166" i="42"/>
  <c r="AS166" i="42"/>
  <c r="AR171" i="42"/>
  <c r="AU173" i="42"/>
  <c r="AU184" i="42"/>
  <c r="AC184" i="42"/>
  <c r="AU185" i="42"/>
  <c r="AC185" i="42"/>
  <c r="W190" i="42"/>
  <c r="AD185" i="42"/>
  <c r="AB185" i="42"/>
  <c r="BB188" i="42"/>
  <c r="AS188" i="42"/>
  <c r="AZ188" i="42" s="1"/>
  <c r="U198" i="42"/>
  <c r="BA196" i="42"/>
  <c r="AS196" i="42"/>
  <c r="AZ196" i="42" s="1"/>
  <c r="AV122" i="42"/>
  <c r="AV125" i="42" s="1"/>
  <c r="AC126" i="42"/>
  <c r="AU126" i="42"/>
  <c r="AC127" i="42"/>
  <c r="AW127" i="42" s="1"/>
  <c r="AU127" i="42"/>
  <c r="AG134" i="42"/>
  <c r="AR137" i="42"/>
  <c r="BA156" i="42"/>
  <c r="AW166" i="42"/>
  <c r="BA167" i="42"/>
  <c r="AS167" i="42"/>
  <c r="AZ167" i="42" s="1"/>
  <c r="AU168" i="42"/>
  <c r="AS170" i="42"/>
  <c r="AZ170" i="42" s="1"/>
  <c r="W172" i="42"/>
  <c r="AU177" i="42"/>
  <c r="AA184" i="42"/>
  <c r="AV179" i="42"/>
  <c r="AV184" i="42" s="1"/>
  <c r="AQ184" i="42"/>
  <c r="AS179" i="42"/>
  <c r="AY184" i="42"/>
  <c r="BA182" i="42"/>
  <c r="AS182" i="42"/>
  <c r="AZ182" i="42" s="1"/>
  <c r="AS186" i="42"/>
  <c r="BB186" i="42"/>
  <c r="AU187" i="42"/>
  <c r="AC187" i="42"/>
  <c r="AW187" i="42" s="1"/>
  <c r="AD187" i="42"/>
  <c r="AX187" i="42" s="1"/>
  <c r="AB187" i="42"/>
  <c r="AK198" i="42"/>
  <c r="AO198" i="42"/>
  <c r="AB196" i="42"/>
  <c r="AH196" i="42" s="1"/>
  <c r="AT196" i="42" s="1"/>
  <c r="AC196" i="42"/>
  <c r="AW196" i="42" s="1"/>
  <c r="AU196" i="42"/>
  <c r="AD196" i="42"/>
  <c r="AX196" i="42" s="1"/>
  <c r="AS123" i="42"/>
  <c r="AZ123" i="42" s="1"/>
  <c r="AD126" i="42"/>
  <c r="AS138" i="42"/>
  <c r="BA138" i="42"/>
  <c r="BA144" i="42" s="1"/>
  <c r="AS139" i="42"/>
  <c r="AZ139" i="42" s="1"/>
  <c r="AS140" i="42"/>
  <c r="AZ140" i="42" s="1"/>
  <c r="AS141" i="42"/>
  <c r="AZ141" i="42" s="1"/>
  <c r="AS142" i="42"/>
  <c r="AZ142" i="42" s="1"/>
  <c r="AS143" i="42"/>
  <c r="AZ143" i="42" s="1"/>
  <c r="W152" i="42"/>
  <c r="AD148" i="42"/>
  <c r="AS148" i="42"/>
  <c r="R152" i="42"/>
  <c r="AB154" i="42"/>
  <c r="AR161" i="42"/>
  <c r="BA162" i="42"/>
  <c r="BA165" i="42" s="1"/>
  <c r="AS162" i="42"/>
  <c r="AV165" i="42"/>
  <c r="BB171" i="42"/>
  <c r="AB168" i="42"/>
  <c r="AH168" i="42" s="1"/>
  <c r="AT168" i="42" s="1"/>
  <c r="BA168" i="42"/>
  <c r="AS168" i="42"/>
  <c r="AZ168" i="42" s="1"/>
  <c r="AU169" i="42"/>
  <c r="AB170" i="42"/>
  <c r="AH170" i="42" s="1"/>
  <c r="AT170" i="42" s="1"/>
  <c r="AU170" i="42"/>
  <c r="BA172" i="42"/>
  <c r="AS172" i="42"/>
  <c r="AQ178" i="42"/>
  <c r="AQ198" i="42" s="1"/>
  <c r="AB173" i="42"/>
  <c r="AH173" i="42" s="1"/>
  <c r="AT173" i="42" s="1"/>
  <c r="BA173" i="42"/>
  <c r="AS173" i="42"/>
  <c r="AZ173" i="42" s="1"/>
  <c r="AB179" i="42"/>
  <c r="BA179" i="42"/>
  <c r="AB180" i="42"/>
  <c r="BA180" i="42"/>
  <c r="AB181" i="42"/>
  <c r="AH181" i="42" s="1"/>
  <c r="AT181" i="42" s="1"/>
  <c r="BA181" i="42"/>
  <c r="AB182" i="42"/>
  <c r="AF198" i="42"/>
  <c r="AV191" i="42"/>
  <c r="AV197" i="42" s="1"/>
  <c r="AA197" i="42"/>
  <c r="AC174" i="42"/>
  <c r="AW174" i="42" s="1"/>
  <c r="BA174" i="42"/>
  <c r="AS174" i="42"/>
  <c r="AZ174" i="42" s="1"/>
  <c r="AC180" i="42"/>
  <c r="AW180" i="42" s="1"/>
  <c r="AW184" i="42" s="1"/>
  <c r="AC181" i="42"/>
  <c r="AW181" i="42" s="1"/>
  <c r="AC182" i="42"/>
  <c r="AW182" i="42" s="1"/>
  <c r="AD183" i="42"/>
  <c r="AX183" i="42" s="1"/>
  <c r="AU183" i="42"/>
  <c r="AB183" i="42"/>
  <c r="AR190" i="42"/>
  <c r="AU189" i="42"/>
  <c r="AC189" i="42"/>
  <c r="AW189" i="42" s="1"/>
  <c r="AG190" i="42"/>
  <c r="AG197" i="42"/>
  <c r="AS194" i="42"/>
  <c r="AZ194" i="42" s="1"/>
  <c r="AB195" i="42"/>
  <c r="AD195" i="42"/>
  <c r="AX195" i="42" s="1"/>
  <c r="AU195" i="42"/>
  <c r="AC195" i="42"/>
  <c r="AW195" i="42" s="1"/>
  <c r="BB195" i="42"/>
  <c r="AS195" i="42"/>
  <c r="AZ195" i="42" s="1"/>
  <c r="S198" i="42"/>
  <c r="AI198" i="42"/>
  <c r="AQ199" i="42" s="1"/>
  <c r="AM198" i="42"/>
  <c r="BA175" i="42"/>
  <c r="AS175" i="42"/>
  <c r="AZ175" i="42" s="1"/>
  <c r="W184" i="42"/>
  <c r="AD179" i="42"/>
  <c r="R184" i="42"/>
  <c r="AV186" i="42"/>
  <c r="AV190" i="42" s="1"/>
  <c r="AU188" i="42"/>
  <c r="AC188" i="42"/>
  <c r="AW188" i="42" s="1"/>
  <c r="AB188" i="42"/>
  <c r="AH188" i="42" s="1"/>
  <c r="AT188" i="42" s="1"/>
  <c r="BA191" i="42"/>
  <c r="BA197" i="42" s="1"/>
  <c r="AS191" i="42"/>
  <c r="AY197" i="42"/>
  <c r="T198" i="42"/>
  <c r="X198" i="42"/>
  <c r="AA199" i="42" s="1"/>
  <c r="O199" i="42"/>
  <c r="Y201" i="42"/>
  <c r="AA200" i="42" s="1"/>
  <c r="BB190" i="42"/>
  <c r="AH189" i="42"/>
  <c r="AT189" i="42" s="1"/>
  <c r="AJ198" i="42"/>
  <c r="AN198" i="42"/>
  <c r="R197" i="42"/>
  <c r="R198" i="42" s="1"/>
  <c r="W199" i="42" s="1"/>
  <c r="W191" i="42"/>
  <c r="AB192" i="42"/>
  <c r="AD192" i="42"/>
  <c r="AX192" i="42" s="1"/>
  <c r="AU192" i="42"/>
  <c r="AU194" i="42"/>
  <c r="AB194" i="42"/>
  <c r="AD194" i="42"/>
  <c r="AX194" i="42" s="1"/>
  <c r="AM201" i="42"/>
  <c r="AR200" i="42" s="1"/>
  <c r="AU186" i="42"/>
  <c r="AC186" i="42"/>
  <c r="AW186" i="42" s="1"/>
  <c r="AB193" i="42"/>
  <c r="AH193" i="42" s="1"/>
  <c r="AT193" i="42" s="1"/>
  <c r="AD193" i="42"/>
  <c r="AX193" i="42" s="1"/>
  <c r="AR197" i="42"/>
  <c r="AL198" i="42"/>
  <c r="AP198" i="42"/>
  <c r="I199" i="42"/>
  <c r="U201" i="42"/>
  <c r="AK201" i="42"/>
  <c r="AO201" i="42"/>
  <c r="I201" i="42"/>
  <c r="M201" i="42"/>
  <c r="Q201" i="42"/>
  <c r="O200" i="42" s="1"/>
  <c r="BB191" i="42"/>
  <c r="BB197" i="42" s="1"/>
  <c r="V198" i="42"/>
  <c r="Z198" i="42"/>
  <c r="AE198" i="42"/>
  <c r="AG199" i="42" s="1"/>
  <c r="I200" i="42" l="1"/>
  <c r="AQ200" i="42"/>
  <c r="AT17" i="42"/>
  <c r="AU203" i="42"/>
  <c r="AT65" i="42"/>
  <c r="AD190" i="42"/>
  <c r="AX185" i="42"/>
  <c r="AX190" i="42" s="1"/>
  <c r="AB156" i="42"/>
  <c r="AC156" i="42"/>
  <c r="AU156" i="42"/>
  <c r="AU161" i="42" s="1"/>
  <c r="W161" i="42"/>
  <c r="AD156" i="42"/>
  <c r="AG201" i="42"/>
  <c r="AD167" i="42"/>
  <c r="AC167" i="42"/>
  <c r="W171" i="42"/>
  <c r="AB167" i="42"/>
  <c r="AU167" i="42"/>
  <c r="AU171" i="42" s="1"/>
  <c r="AC121" i="42"/>
  <c r="AW116" i="42"/>
  <c r="AW121" i="42" s="1"/>
  <c r="AH96" i="42"/>
  <c r="AB99" i="42"/>
  <c r="AC76" i="42"/>
  <c r="AW70" i="42"/>
  <c r="AW76" i="42" s="1"/>
  <c r="AC209" i="42"/>
  <c r="AW50" i="42"/>
  <c r="AH79" i="42"/>
  <c r="AB85" i="42"/>
  <c r="AH109" i="42"/>
  <c r="AT109" i="42" s="1"/>
  <c r="AS205" i="42"/>
  <c r="AS64" i="42"/>
  <c r="AZ59" i="42"/>
  <c r="AG198" i="42"/>
  <c r="AZ148" i="42"/>
  <c r="AZ152" i="42" s="1"/>
  <c r="AS152" i="42"/>
  <c r="AZ179" i="42"/>
  <c r="AZ184" i="42" s="1"/>
  <c r="AS184" i="42"/>
  <c r="BA161" i="42"/>
  <c r="AH127" i="42"/>
  <c r="AT127" i="42" s="1"/>
  <c r="AU144" i="42"/>
  <c r="AS134" i="42"/>
  <c r="AZ132" i="42"/>
  <c r="AZ134" i="42" s="1"/>
  <c r="AD112" i="42"/>
  <c r="AX106" i="42"/>
  <c r="AX112" i="42" s="1"/>
  <c r="AD22" i="42"/>
  <c r="AX19" i="42"/>
  <c r="AX22" i="42" s="1"/>
  <c r="AA201" i="42"/>
  <c r="AU121" i="42"/>
  <c r="AH104" i="42"/>
  <c r="AT104" i="42" s="1"/>
  <c r="AX100" i="42"/>
  <c r="AX105" i="42" s="1"/>
  <c r="AD105" i="42"/>
  <c r="AC99" i="42"/>
  <c r="AW96" i="42"/>
  <c r="AW99" i="42" s="1"/>
  <c r="AV204" i="42"/>
  <c r="AR201" i="42"/>
  <c r="AW137" i="42"/>
  <c r="AH74" i="42"/>
  <c r="AT74" i="42" s="1"/>
  <c r="AH70" i="42"/>
  <c r="AB76" i="42"/>
  <c r="AB203" i="42"/>
  <c r="AH47" i="42"/>
  <c r="AB52" i="42"/>
  <c r="AC211" i="42"/>
  <c r="AW45" i="42"/>
  <c r="AH45" i="42"/>
  <c r="AC46" i="42"/>
  <c r="AW31" i="42"/>
  <c r="AC34" i="42"/>
  <c r="AH31" i="42"/>
  <c r="AS26" i="42"/>
  <c r="AZ23" i="42"/>
  <c r="AZ26" i="42" s="1"/>
  <c r="AW16" i="42"/>
  <c r="AH16" i="42"/>
  <c r="AT16" i="42" s="1"/>
  <c r="AC204" i="42"/>
  <c r="AW14" i="42"/>
  <c r="BA85" i="42"/>
  <c r="AU69" i="42"/>
  <c r="AV203" i="42"/>
  <c r="AV52" i="42"/>
  <c r="AH43" i="42"/>
  <c r="AT43" i="42" s="1"/>
  <c r="AC26" i="42"/>
  <c r="AW23" i="42"/>
  <c r="AW26" i="42" s="1"/>
  <c r="AY202" i="42"/>
  <c r="AH80" i="42"/>
  <c r="AT80" i="42" s="1"/>
  <c r="AU41" i="42"/>
  <c r="AH82" i="42"/>
  <c r="AT82" i="42" s="1"/>
  <c r="AH60" i="42"/>
  <c r="AT60" i="42" s="1"/>
  <c r="AS209" i="42"/>
  <c r="AS44" i="42"/>
  <c r="AZ42" i="42"/>
  <c r="AZ44" i="42" s="1"/>
  <c r="AH42" i="42"/>
  <c r="AB44" i="42"/>
  <c r="BA205" i="42"/>
  <c r="BA64" i="42"/>
  <c r="AH102" i="42"/>
  <c r="AT102" i="42" s="1"/>
  <c r="AZ86" i="42"/>
  <c r="AZ89" i="42" s="1"/>
  <c r="AS89" i="42"/>
  <c r="AH81" i="42"/>
  <c r="AT81" i="42" s="1"/>
  <c r="AH29" i="42"/>
  <c r="AT29" i="42" s="1"/>
  <c r="AH24" i="42"/>
  <c r="AT24" i="42" s="1"/>
  <c r="AD26" i="42"/>
  <c r="AH66" i="42"/>
  <c r="AT66" i="42" s="1"/>
  <c r="AB184" i="42"/>
  <c r="AH179" i="42"/>
  <c r="AS165" i="42"/>
  <c r="AZ162" i="42"/>
  <c r="AZ165" i="42" s="1"/>
  <c r="AC144" i="42"/>
  <c r="AW138" i="42"/>
  <c r="AW144" i="42" s="1"/>
  <c r="AW162" i="42"/>
  <c r="AS121" i="42"/>
  <c r="AZ116" i="42"/>
  <c r="AZ121" i="42" s="1"/>
  <c r="AW107" i="42"/>
  <c r="AH107" i="42"/>
  <c r="AT107" i="42" s="1"/>
  <c r="W125" i="42"/>
  <c r="AD122" i="42"/>
  <c r="AC122" i="42"/>
  <c r="AB122" i="42"/>
  <c r="AU122" i="42"/>
  <c r="AU125" i="42" s="1"/>
  <c r="AU58" i="42"/>
  <c r="AH67" i="42"/>
  <c r="AT67" i="42" s="1"/>
  <c r="AH186" i="42"/>
  <c r="AT186" i="42" s="1"/>
  <c r="AS171" i="42"/>
  <c r="AZ166" i="42"/>
  <c r="AZ171" i="42" s="1"/>
  <c r="AH164" i="42"/>
  <c r="AT164" i="42" s="1"/>
  <c r="AH129" i="42"/>
  <c r="AT129" i="42" s="1"/>
  <c r="AH114" i="42"/>
  <c r="AT114" i="42" s="1"/>
  <c r="AU112" i="42"/>
  <c r="AW88" i="42"/>
  <c r="AH88" i="42"/>
  <c r="AT88" i="42" s="1"/>
  <c r="AH146" i="42"/>
  <c r="AT146" i="42" s="1"/>
  <c r="AH143" i="42"/>
  <c r="AT143" i="42" s="1"/>
  <c r="AD211" i="42"/>
  <c r="AD46" i="42"/>
  <c r="AX45" i="42"/>
  <c r="AD34" i="42"/>
  <c r="AX31" i="42"/>
  <c r="AX34" i="42" s="1"/>
  <c r="AR198" i="42"/>
  <c r="AS199" i="42" s="1"/>
  <c r="AH194" i="42"/>
  <c r="AT194" i="42" s="1"/>
  <c r="AH192" i="42"/>
  <c r="AT192" i="42" s="1"/>
  <c r="AR199" i="42"/>
  <c r="AH183" i="42"/>
  <c r="AT183" i="42" s="1"/>
  <c r="AH182" i="42"/>
  <c r="AT182" i="42" s="1"/>
  <c r="AH180" i="42"/>
  <c r="AT180" i="42" s="1"/>
  <c r="BA178" i="42"/>
  <c r="AX148" i="42"/>
  <c r="AX152" i="42" s="1"/>
  <c r="AD152" i="42"/>
  <c r="AS144" i="42"/>
  <c r="AZ138" i="42"/>
  <c r="AZ144" i="42" s="1"/>
  <c r="W178" i="42"/>
  <c r="AU172" i="42"/>
  <c r="AU178" i="42" s="1"/>
  <c r="AB172" i="42"/>
  <c r="AD172" i="42"/>
  <c r="AC172" i="42"/>
  <c r="AU131" i="42"/>
  <c r="AC190" i="42"/>
  <c r="AW185" i="42"/>
  <c r="AW190" i="42" s="1"/>
  <c r="BA171" i="42"/>
  <c r="BA152" i="42"/>
  <c r="AH126" i="42"/>
  <c r="AB131" i="42"/>
  <c r="AV152" i="42"/>
  <c r="BA147" i="42"/>
  <c r="AD95" i="42"/>
  <c r="AX90" i="42"/>
  <c r="AX95" i="42" s="1"/>
  <c r="AH175" i="42"/>
  <c r="AT175" i="42" s="1"/>
  <c r="AB171" i="42"/>
  <c r="AH166" i="42"/>
  <c r="AX135" i="42"/>
  <c r="AX137" i="42" s="1"/>
  <c r="AD137" i="42"/>
  <c r="AZ122" i="42"/>
  <c r="AZ125" i="42" s="1"/>
  <c r="AS125" i="42"/>
  <c r="AU115" i="42"/>
  <c r="AU95" i="42"/>
  <c r="AH162" i="42"/>
  <c r="AU155" i="42"/>
  <c r="AH132" i="42"/>
  <c r="AB134" i="42"/>
  <c r="AH113" i="42"/>
  <c r="AB115" i="42"/>
  <c r="AW110" i="42"/>
  <c r="AH110" i="42"/>
  <c r="AT110" i="42" s="1"/>
  <c r="AW106" i="42"/>
  <c r="AC112" i="42"/>
  <c r="AH106" i="42"/>
  <c r="AS99" i="42"/>
  <c r="AZ96" i="42"/>
  <c r="AZ99" i="42" s="1"/>
  <c r="AH91" i="42"/>
  <c r="AT91" i="42" s="1"/>
  <c r="AH139" i="42"/>
  <c r="AT139" i="42" s="1"/>
  <c r="AD203" i="42"/>
  <c r="AD52" i="42"/>
  <c r="AX47" i="42"/>
  <c r="BA202" i="42"/>
  <c r="BA201" i="42" s="1"/>
  <c r="AV161" i="42"/>
  <c r="AV198" i="42" s="1"/>
  <c r="AH142" i="42"/>
  <c r="AT142" i="42" s="1"/>
  <c r="AH118" i="42"/>
  <c r="AT118" i="42" s="1"/>
  <c r="AU99" i="42"/>
  <c r="AU38" i="42"/>
  <c r="AU22" i="42"/>
  <c r="AD208" i="42"/>
  <c r="AX17" i="42"/>
  <c r="AX208" i="42" s="1"/>
  <c r="AD204" i="42"/>
  <c r="AX14" i="42"/>
  <c r="W202" i="42"/>
  <c r="W18" i="42"/>
  <c r="AD12" i="42"/>
  <c r="AU12" i="42"/>
  <c r="AC12" i="42"/>
  <c r="AB12" i="42"/>
  <c r="AC137" i="42"/>
  <c r="AH141" i="42"/>
  <c r="AT141" i="42" s="1"/>
  <c r="AH103" i="42"/>
  <c r="AT103" i="42" s="1"/>
  <c r="AW86" i="42"/>
  <c r="AW89" i="42" s="1"/>
  <c r="AC89" i="42"/>
  <c r="BA210" i="42"/>
  <c r="BA78" i="42"/>
  <c r="AH73" i="42"/>
  <c r="AT73" i="42" s="1"/>
  <c r="AB209" i="42"/>
  <c r="AH50" i="42"/>
  <c r="AH36" i="42"/>
  <c r="AT36" i="42" s="1"/>
  <c r="AH21" i="42"/>
  <c r="AT21" i="42" s="1"/>
  <c r="AC208" i="42"/>
  <c r="AW17" i="42"/>
  <c r="AW208" i="42" s="1"/>
  <c r="AQ201" i="42"/>
  <c r="AS200" i="42" s="1"/>
  <c r="AH128" i="42"/>
  <c r="AT128" i="42" s="1"/>
  <c r="AH108" i="42"/>
  <c r="AT108" i="42" s="1"/>
  <c r="AX99" i="42"/>
  <c r="AB210" i="42"/>
  <c r="AH77" i="42"/>
  <c r="AB78" i="42"/>
  <c r="AD69" i="42"/>
  <c r="AX65" i="42"/>
  <c r="AX69" i="42" s="1"/>
  <c r="AS30" i="42"/>
  <c r="AZ27" i="42"/>
  <c r="AZ30" i="42" s="1"/>
  <c r="AH27" i="42"/>
  <c r="AB30" i="42"/>
  <c r="AU26" i="42"/>
  <c r="AX121" i="42"/>
  <c r="AX89" i="42"/>
  <c r="AV209" i="42"/>
  <c r="AU52" i="42"/>
  <c r="BA44" i="42"/>
  <c r="AH61" i="42"/>
  <c r="AT61" i="42" s="1"/>
  <c r="AW79" i="42"/>
  <c r="AW85" i="42" s="1"/>
  <c r="AC85" i="42"/>
  <c r="AH55" i="42"/>
  <c r="AT55" i="42" s="1"/>
  <c r="AH53" i="42"/>
  <c r="AB58" i="42"/>
  <c r="AY205" i="42"/>
  <c r="AY203" i="42"/>
  <c r="AY52" i="42"/>
  <c r="AY198" i="42" s="1"/>
  <c r="AB208" i="42"/>
  <c r="AS190" i="42"/>
  <c r="AZ186" i="42"/>
  <c r="AZ190" i="42" s="1"/>
  <c r="AU163" i="42"/>
  <c r="AB163" i="42"/>
  <c r="AD163" i="42"/>
  <c r="AC163" i="42"/>
  <c r="AW163" i="42" s="1"/>
  <c r="AS137" i="42"/>
  <c r="AZ135" i="42"/>
  <c r="AZ137" i="42" s="1"/>
  <c r="AH135" i="42"/>
  <c r="AB137" i="42"/>
  <c r="AD155" i="42"/>
  <c r="AX153" i="42"/>
  <c r="AX155" i="42" s="1"/>
  <c r="AW111" i="42"/>
  <c r="AH111" i="42"/>
  <c r="AT111" i="42" s="1"/>
  <c r="AD38" i="42"/>
  <c r="AX35" i="42"/>
  <c r="AX38" i="42" s="1"/>
  <c r="AV211" i="42"/>
  <c r="AV46" i="42"/>
  <c r="AV202" i="42"/>
  <c r="AV18" i="42"/>
  <c r="AH140" i="42"/>
  <c r="AT140" i="42" s="1"/>
  <c r="AS58" i="42"/>
  <c r="AZ53" i="42"/>
  <c r="AZ58" i="42" s="1"/>
  <c r="AU211" i="42"/>
  <c r="AU46" i="42"/>
  <c r="AS41" i="42"/>
  <c r="AZ39" i="42"/>
  <c r="AZ41" i="42" s="1"/>
  <c r="AU34" i="42"/>
  <c r="AH19" i="42"/>
  <c r="AB22" i="42"/>
  <c r="AZ79" i="42"/>
  <c r="AZ85" i="42" s="1"/>
  <c r="AS85" i="42"/>
  <c r="AU210" i="42"/>
  <c r="AU78" i="42"/>
  <c r="AW65" i="42"/>
  <c r="AW69" i="42" s="1"/>
  <c r="AC69" i="42"/>
  <c r="AS203" i="42"/>
  <c r="AX27" i="42"/>
  <c r="AX30" i="42" s="1"/>
  <c r="AD30" i="42"/>
  <c r="AH23" i="42"/>
  <c r="AB26" i="42"/>
  <c r="AT14" i="42"/>
  <c r="AY18" i="42"/>
  <c r="AC41" i="42"/>
  <c r="AW39" i="42"/>
  <c r="AW41" i="42" s="1"/>
  <c r="AZ209" i="42"/>
  <c r="BA203" i="42"/>
  <c r="AC30" i="42"/>
  <c r="AS178" i="42"/>
  <c r="AZ172" i="42"/>
  <c r="AZ178" i="42" s="1"/>
  <c r="AB152" i="42"/>
  <c r="AH148" i="42"/>
  <c r="AS147" i="42"/>
  <c r="AZ145" i="42"/>
  <c r="AZ147" i="42" s="1"/>
  <c r="AD115" i="42"/>
  <c r="AX113" i="42"/>
  <c r="AX115" i="42" s="1"/>
  <c r="BA137" i="42"/>
  <c r="W165" i="42"/>
  <c r="AC155" i="42"/>
  <c r="AW153" i="42"/>
  <c r="AW155" i="42" s="1"/>
  <c r="AB191" i="42"/>
  <c r="AD191" i="42"/>
  <c r="AC191" i="42"/>
  <c r="W197" i="42"/>
  <c r="W198" i="42" s="1"/>
  <c r="AB199" i="42" s="1"/>
  <c r="AU191" i="42"/>
  <c r="AU197" i="42" s="1"/>
  <c r="AS197" i="42"/>
  <c r="AZ191" i="42"/>
  <c r="AZ197" i="42" s="1"/>
  <c r="AD184" i="42"/>
  <c r="AX179" i="42"/>
  <c r="AX184" i="42" s="1"/>
  <c r="AH195" i="42"/>
  <c r="AT195" i="42" s="1"/>
  <c r="AA198" i="42"/>
  <c r="BA184" i="42"/>
  <c r="BA198" i="42" s="1"/>
  <c r="AH154" i="42"/>
  <c r="AT154" i="42" s="1"/>
  <c r="AD131" i="42"/>
  <c r="AX126" i="42"/>
  <c r="AX131" i="42" s="1"/>
  <c r="AH187" i="42"/>
  <c r="AT187" i="42" s="1"/>
  <c r="AC131" i="42"/>
  <c r="AW126" i="42"/>
  <c r="AW131" i="42" s="1"/>
  <c r="AB190" i="42"/>
  <c r="AH185" i="42"/>
  <c r="AU190" i="42"/>
  <c r="AH159" i="42"/>
  <c r="AT159" i="42" s="1"/>
  <c r="AH158" i="42"/>
  <c r="AT158" i="42" s="1"/>
  <c r="W147" i="42"/>
  <c r="AU145" i="42"/>
  <c r="AU147" i="42" s="1"/>
  <c r="AB145" i="42"/>
  <c r="AD145" i="42"/>
  <c r="AC145" i="42"/>
  <c r="AD144" i="42"/>
  <c r="AX138" i="42"/>
  <c r="AX144" i="42" s="1"/>
  <c r="AH136" i="42"/>
  <c r="AT136" i="42" s="1"/>
  <c r="AH176" i="42"/>
  <c r="AT176" i="42" s="1"/>
  <c r="AC115" i="42"/>
  <c r="AW113" i="42"/>
  <c r="AW115" i="42" s="1"/>
  <c r="AC95" i="42"/>
  <c r="AW90" i="42"/>
  <c r="AW95" i="42" s="1"/>
  <c r="AU165" i="42"/>
  <c r="AB155" i="42"/>
  <c r="AH153" i="42"/>
  <c r="AC134" i="42"/>
  <c r="AW132" i="42"/>
  <c r="AW134" i="42" s="1"/>
  <c r="AH94" i="42"/>
  <c r="AT94" i="42" s="1"/>
  <c r="AH90" i="42"/>
  <c r="AB95" i="42"/>
  <c r="AH157" i="42"/>
  <c r="AT157" i="42" s="1"/>
  <c r="AH124" i="42"/>
  <c r="AT124" i="42" s="1"/>
  <c r="AD76" i="42"/>
  <c r="AX70" i="42"/>
  <c r="AX76" i="42" s="1"/>
  <c r="AD209" i="42"/>
  <c r="AX50" i="42"/>
  <c r="AX209" i="42" s="1"/>
  <c r="W203" i="42"/>
  <c r="AS208" i="42"/>
  <c r="AS202" i="42"/>
  <c r="AH138" i="42"/>
  <c r="AH120" i="42"/>
  <c r="AT120" i="42" s="1"/>
  <c r="AB121" i="42"/>
  <c r="AH116" i="42"/>
  <c r="AS105" i="42"/>
  <c r="AZ100" i="42"/>
  <c r="AZ105" i="42" s="1"/>
  <c r="AH100" i="42"/>
  <c r="AB105" i="42"/>
  <c r="AU76" i="42"/>
  <c r="AC203" i="42"/>
  <c r="AC52" i="42"/>
  <c r="AW47" i="42"/>
  <c r="AZ211" i="42"/>
  <c r="AZ46" i="42"/>
  <c r="AC38" i="42"/>
  <c r="AW35" i="42"/>
  <c r="AW38" i="42" s="1"/>
  <c r="AC22" i="42"/>
  <c r="AW19" i="42"/>
  <c r="AW22" i="42" s="1"/>
  <c r="R201" i="42"/>
  <c r="W200" i="42" s="1"/>
  <c r="AH123" i="42"/>
  <c r="AT123" i="42" s="1"/>
  <c r="AU89" i="42"/>
  <c r="AS210" i="42"/>
  <c r="AS78" i="42"/>
  <c r="AZ77" i="42"/>
  <c r="AH72" i="42"/>
  <c r="AT72" i="42" s="1"/>
  <c r="AV205" i="42"/>
  <c r="AH49" i="42"/>
  <c r="AT49" i="42" s="1"/>
  <c r="AY211" i="42"/>
  <c r="AY46" i="42"/>
  <c r="AH35" i="42"/>
  <c r="AB38" i="42"/>
  <c r="AW32" i="42"/>
  <c r="AH32" i="42"/>
  <c r="AT32" i="42" s="1"/>
  <c r="AH20" i="42"/>
  <c r="AT20" i="42" s="1"/>
  <c r="AW15" i="42"/>
  <c r="AH15" i="42"/>
  <c r="AT15" i="42" s="1"/>
  <c r="AH117" i="42"/>
  <c r="AT117" i="42" s="1"/>
  <c r="AD99" i="42"/>
  <c r="AH83" i="42"/>
  <c r="AT83" i="42" s="1"/>
  <c r="AX79" i="42"/>
  <c r="AX85" i="42" s="1"/>
  <c r="AD85" i="42"/>
  <c r="AC210" i="42"/>
  <c r="AC78" i="42"/>
  <c r="AW77" i="42"/>
  <c r="AH54" i="42"/>
  <c r="AT54" i="42" s="1"/>
  <c r="AZ203" i="42"/>
  <c r="AZ52" i="42"/>
  <c r="BA30" i="42"/>
  <c r="AH25" i="42"/>
  <c r="AT25" i="42" s="1"/>
  <c r="BB202" i="42"/>
  <c r="BB201" i="42" s="1"/>
  <c r="AD121" i="42"/>
  <c r="BB210" i="42"/>
  <c r="BB78" i="42"/>
  <c r="BB198" i="42" s="1"/>
  <c r="AH39" i="42"/>
  <c r="AB41" i="42"/>
  <c r="AH97" i="42"/>
  <c r="AT97" i="42" s="1"/>
  <c r="AD89" i="42"/>
  <c r="AH62" i="42"/>
  <c r="AT62" i="42" s="1"/>
  <c r="AX42" i="42"/>
  <c r="AX44" i="42" s="1"/>
  <c r="AD44" i="42"/>
  <c r="AZ18" i="42"/>
  <c r="AH119" i="42"/>
  <c r="AT119" i="42" s="1"/>
  <c r="AH87" i="42"/>
  <c r="AT87" i="42" s="1"/>
  <c r="AH86" i="42"/>
  <c r="AH57" i="42"/>
  <c r="AT57" i="42" s="1"/>
  <c r="AC58" i="42"/>
  <c r="AW53" i="42"/>
  <c r="AW58" i="42" s="1"/>
  <c r="AW30" i="42"/>
  <c r="W205" i="42"/>
  <c r="AB59" i="42"/>
  <c r="W64" i="42"/>
  <c r="AD59" i="42"/>
  <c r="AU59" i="42"/>
  <c r="AC59" i="42"/>
  <c r="AH28" i="42"/>
  <c r="AT28" i="42" s="1"/>
  <c r="AH68" i="42"/>
  <c r="AT68" i="42" s="1"/>
  <c r="AX210" i="42"/>
  <c r="AX78" i="42"/>
  <c r="AH33" i="42"/>
  <c r="AT33" i="42" s="1"/>
  <c r="AZ199" i="42" l="1"/>
  <c r="AH38" i="42"/>
  <c r="AT35" i="42"/>
  <c r="AT38" i="42" s="1"/>
  <c r="AH210" i="42"/>
  <c r="AH78" i="42"/>
  <c r="AT77" i="42"/>
  <c r="AB202" i="42"/>
  <c r="AB201" i="42" s="1"/>
  <c r="AB18" i="42"/>
  <c r="AH12" i="42"/>
  <c r="AH134" i="42"/>
  <c r="AT132" i="42"/>
  <c r="AT134" i="42" s="1"/>
  <c r="AW172" i="42"/>
  <c r="AW178" i="42" s="1"/>
  <c r="AC178" i="42"/>
  <c r="AT79" i="42"/>
  <c r="AT85" i="42" s="1"/>
  <c r="AH85" i="42"/>
  <c r="AU205" i="42"/>
  <c r="AU64" i="42"/>
  <c r="AH144" i="42"/>
  <c r="AT138" i="42"/>
  <c r="AT144" i="42" s="1"/>
  <c r="AB147" i="42"/>
  <c r="AH145" i="42"/>
  <c r="AC197" i="42"/>
  <c r="AW191" i="42"/>
  <c r="AW197" i="42" s="1"/>
  <c r="AH26" i="42"/>
  <c r="AT23" i="42"/>
  <c r="AT26" i="42" s="1"/>
  <c r="AH163" i="42"/>
  <c r="AT163" i="42" s="1"/>
  <c r="AC202" i="42"/>
  <c r="AC201" i="42" s="1"/>
  <c r="AW12" i="42"/>
  <c r="AC18" i="42"/>
  <c r="W201" i="42"/>
  <c r="AB200" i="42" s="1"/>
  <c r="AX203" i="42"/>
  <c r="AX52" i="42"/>
  <c r="AX172" i="42"/>
  <c r="AX178" i="42" s="1"/>
  <c r="AD178" i="42"/>
  <c r="AB125" i="42"/>
  <c r="AH122" i="42"/>
  <c r="AC165" i="42"/>
  <c r="AH34" i="42"/>
  <c r="AT31" i="42"/>
  <c r="AT34" i="42" s="1"/>
  <c r="AH211" i="42"/>
  <c r="AH46" i="42"/>
  <c r="AT45" i="42"/>
  <c r="AH52" i="42"/>
  <c r="AT47" i="42"/>
  <c r="AZ202" i="42"/>
  <c r="AW209" i="42"/>
  <c r="AX167" i="42"/>
  <c r="AX171" i="42" s="1"/>
  <c r="AD171" i="42"/>
  <c r="AC205" i="42"/>
  <c r="AC64" i="42"/>
  <c r="AW59" i="42"/>
  <c r="AB205" i="42"/>
  <c r="AH59" i="42"/>
  <c r="AB64" i="42"/>
  <c r="AH41" i="42"/>
  <c r="AT39" i="42"/>
  <c r="AT41" i="42" s="1"/>
  <c r="AH95" i="42"/>
  <c r="AT90" i="42"/>
  <c r="AT95" i="42" s="1"/>
  <c r="AH152" i="42"/>
  <c r="AT148" i="42"/>
  <c r="AT152" i="42" s="1"/>
  <c r="AT135" i="42"/>
  <c r="AT137" i="42" s="1"/>
  <c r="AH137" i="42"/>
  <c r="AX163" i="42"/>
  <c r="AX165" i="42" s="1"/>
  <c r="AD165" i="42"/>
  <c r="AZ200" i="42"/>
  <c r="AH76" i="42"/>
  <c r="AT70" i="42"/>
  <c r="AT76" i="42" s="1"/>
  <c r="AW167" i="42"/>
  <c r="AW171" i="42" s="1"/>
  <c r="AC171" i="42"/>
  <c r="AD205" i="42"/>
  <c r="AX59" i="42"/>
  <c r="AD64" i="42"/>
  <c r="AH89" i="42"/>
  <c r="AT86" i="42"/>
  <c r="AT89" i="42" s="1"/>
  <c r="AW210" i="42"/>
  <c r="AW78" i="42"/>
  <c r="AZ210" i="42"/>
  <c r="AZ78" i="42"/>
  <c r="AZ198" i="42" s="1"/>
  <c r="AW203" i="42"/>
  <c r="AW52" i="42"/>
  <c r="AH121" i="42"/>
  <c r="AT116" i="42"/>
  <c r="AT121" i="42" s="1"/>
  <c r="AS201" i="42"/>
  <c r="AS198" i="42"/>
  <c r="AX191" i="42"/>
  <c r="AX197" i="42" s="1"/>
  <c r="AD197" i="42"/>
  <c r="AD198" i="42" s="1"/>
  <c r="AT204" i="42"/>
  <c r="AV201" i="42"/>
  <c r="AH58" i="42"/>
  <c r="AT53" i="42"/>
  <c r="AT58" i="42" s="1"/>
  <c r="AT27" i="42"/>
  <c r="AT30" i="42" s="1"/>
  <c r="AH30" i="42"/>
  <c r="AH209" i="42"/>
  <c r="AT50" i="42"/>
  <c r="AT209" i="42" s="1"/>
  <c r="AU202" i="42"/>
  <c r="AU18" i="42"/>
  <c r="AX204" i="42"/>
  <c r="AW112" i="42"/>
  <c r="AH115" i="42"/>
  <c r="AT113" i="42"/>
  <c r="AT115" i="42" s="1"/>
  <c r="AH165" i="42"/>
  <c r="AT162" i="42"/>
  <c r="AT165" i="42" s="1"/>
  <c r="AT166" i="42"/>
  <c r="AH131" i="42"/>
  <c r="AT126" i="42"/>
  <c r="AT131" i="42" s="1"/>
  <c r="AB178" i="42"/>
  <c r="AH172" i="42"/>
  <c r="AW122" i="42"/>
  <c r="AW125" i="42" s="1"/>
  <c r="AC125" i="42"/>
  <c r="AW165" i="42"/>
  <c r="AW211" i="42"/>
  <c r="AW46" i="42"/>
  <c r="AZ205" i="42"/>
  <c r="AZ64" i="42"/>
  <c r="AH99" i="42"/>
  <c r="AT96" i="42"/>
  <c r="AT99" i="42" s="1"/>
  <c r="AH167" i="42"/>
  <c r="AT167" i="42" s="1"/>
  <c r="AC161" i="42"/>
  <c r="AW156" i="42"/>
  <c r="AW161" i="42" s="1"/>
  <c r="AT69" i="42"/>
  <c r="AT208" i="42"/>
  <c r="AH155" i="42"/>
  <c r="AT153" i="42"/>
  <c r="AT155" i="42" s="1"/>
  <c r="AD147" i="42"/>
  <c r="AX145" i="42"/>
  <c r="AX147" i="42" s="1"/>
  <c r="AH22" i="42"/>
  <c r="AT19" i="42"/>
  <c r="AT22" i="42" s="1"/>
  <c r="AH112" i="42"/>
  <c r="AT106" i="42"/>
  <c r="AT112" i="42" s="1"/>
  <c r="AX211" i="42"/>
  <c r="AX46" i="42"/>
  <c r="AT100" i="42"/>
  <c r="AT105" i="42" s="1"/>
  <c r="AH105" i="42"/>
  <c r="AW145" i="42"/>
  <c r="AW147" i="42" s="1"/>
  <c r="AC147" i="42"/>
  <c r="AH190" i="42"/>
  <c r="AT185" i="42"/>
  <c r="AT190" i="42" s="1"/>
  <c r="AU198" i="42"/>
  <c r="AH191" i="42"/>
  <c r="AB197" i="42"/>
  <c r="AH204" i="42"/>
  <c r="AD202" i="42"/>
  <c r="AD18" i="42"/>
  <c r="AX12" i="42"/>
  <c r="AB165" i="42"/>
  <c r="AD125" i="42"/>
  <c r="AX122" i="42"/>
  <c r="AX125" i="42" s="1"/>
  <c r="AH184" i="42"/>
  <c r="AT179" i="42"/>
  <c r="AT184" i="42" s="1"/>
  <c r="AT42" i="42"/>
  <c r="AT44" i="42" s="1"/>
  <c r="AH44" i="42"/>
  <c r="AY201" i="42"/>
  <c r="AW204" i="42"/>
  <c r="AW34" i="42"/>
  <c r="AX156" i="42"/>
  <c r="AX161" i="42" s="1"/>
  <c r="AD161" i="42"/>
  <c r="AH156" i="42"/>
  <c r="AB161" i="42"/>
  <c r="AH69" i="42"/>
  <c r="AH208" i="42"/>
  <c r="AT156" i="42" l="1"/>
  <c r="AT161" i="42" s="1"/>
  <c r="AH161" i="42"/>
  <c r="AX202" i="42"/>
  <c r="AX18" i="42"/>
  <c r="AB198" i="42"/>
  <c r="AH205" i="42"/>
  <c r="AT59" i="42"/>
  <c r="AH64" i="42"/>
  <c r="AZ201" i="42"/>
  <c r="AT211" i="42"/>
  <c r="AT46" i="42"/>
  <c r="AC198" i="42"/>
  <c r="AT191" i="42"/>
  <c r="AT197" i="42" s="1"/>
  <c r="AH197" i="42"/>
  <c r="AT172" i="42"/>
  <c r="AT178" i="42" s="1"/>
  <c r="AH178" i="42"/>
  <c r="AT171" i="42"/>
  <c r="AT203" i="42"/>
  <c r="AT52" i="42"/>
  <c r="AT210" i="42"/>
  <c r="AT78" i="42"/>
  <c r="AH203" i="42"/>
  <c r="AD201" i="42"/>
  <c r="AH200" i="42" s="1"/>
  <c r="AH171" i="42"/>
  <c r="AU201" i="42"/>
  <c r="AX205" i="42"/>
  <c r="AX64" i="42"/>
  <c r="AX198" i="42" s="1"/>
  <c r="AW205" i="42"/>
  <c r="AW64" i="42"/>
  <c r="AW198" i="42" s="1"/>
  <c r="AT199" i="42" s="1"/>
  <c r="AH125" i="42"/>
  <c r="AT122" i="42"/>
  <c r="AT125" i="42" s="1"/>
  <c r="AW202" i="42"/>
  <c r="AW201" i="42" s="1"/>
  <c r="AW18" i="42"/>
  <c r="AT145" i="42"/>
  <c r="AT147" i="42" s="1"/>
  <c r="AH147" i="42"/>
  <c r="AH202" i="42"/>
  <c r="AH201" i="42" s="1"/>
  <c r="AH18" i="42"/>
  <c r="AT12" i="42"/>
  <c r="AX201" i="42" l="1"/>
  <c r="AT200" i="42" s="1"/>
  <c r="AH198" i="42"/>
  <c r="AT205" i="42"/>
  <c r="AT64" i="42"/>
  <c r="AT198" i="42" s="1"/>
  <c r="AT202" i="42"/>
  <c r="AT18" i="42"/>
  <c r="AH199" i="42"/>
  <c r="AT201" i="42" l="1"/>
  <c r="C13" i="45" l="1"/>
  <c r="D13" i="45"/>
  <c r="E13" i="45"/>
  <c r="F13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Y13" i="45"/>
  <c r="Z13" i="45"/>
  <c r="AA13" i="45"/>
  <c r="AB13" i="45"/>
  <c r="AC13" i="45"/>
  <c r="AD13" i="45"/>
  <c r="AE13" i="45"/>
  <c r="AF13" i="45"/>
  <c r="AG13" i="45"/>
  <c r="AH13" i="45"/>
  <c r="AI13" i="45"/>
  <c r="AJ13" i="45"/>
  <c r="AK13" i="45"/>
  <c r="AL13" i="45"/>
  <c r="AM13" i="45"/>
  <c r="AN13" i="45"/>
  <c r="AO13" i="45"/>
  <c r="AP13" i="45"/>
  <c r="AQ13" i="45"/>
  <c r="AR13" i="45"/>
  <c r="AS13" i="45"/>
  <c r="AT13" i="45"/>
  <c r="AU13" i="45"/>
  <c r="C14" i="45"/>
  <c r="D14" i="45"/>
  <c r="E14" i="45"/>
  <c r="F14" i="45"/>
  <c r="G14" i="45"/>
  <c r="H14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C15" i="45"/>
  <c r="D15" i="45"/>
  <c r="E15" i="45"/>
  <c r="F15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AA15" i="45"/>
  <c r="AB15" i="45"/>
  <c r="AC15" i="45"/>
  <c r="AD15" i="45"/>
  <c r="AE15" i="45"/>
  <c r="AF15" i="45"/>
  <c r="AG15" i="45"/>
  <c r="AH15" i="45"/>
  <c r="AI15" i="45"/>
  <c r="AJ15" i="45"/>
  <c r="AK15" i="45"/>
  <c r="AL15" i="45"/>
  <c r="AM15" i="45"/>
  <c r="AN15" i="45"/>
  <c r="AO15" i="45"/>
  <c r="AP15" i="45"/>
  <c r="AQ15" i="45"/>
  <c r="AR15" i="45"/>
  <c r="AS15" i="45"/>
  <c r="AT15" i="45"/>
  <c r="AU15" i="45"/>
  <c r="C16" i="45"/>
  <c r="D16" i="45"/>
  <c r="E16" i="45"/>
  <c r="F16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AA16" i="45"/>
  <c r="AB16" i="45"/>
  <c r="AC16" i="45"/>
  <c r="AD16" i="45"/>
  <c r="AE16" i="45"/>
  <c r="AF16" i="45"/>
  <c r="AG16" i="45"/>
  <c r="AH16" i="45"/>
  <c r="AI16" i="45"/>
  <c r="AJ16" i="45"/>
  <c r="AK16" i="45"/>
  <c r="AL16" i="45"/>
  <c r="AM16" i="45"/>
  <c r="AN16" i="45"/>
  <c r="AO16" i="45"/>
  <c r="AP16" i="45"/>
  <c r="AQ16" i="45"/>
  <c r="AR16" i="45"/>
  <c r="AS16" i="45"/>
  <c r="AT16" i="45"/>
  <c r="AU16" i="45"/>
  <c r="C17" i="45"/>
  <c r="D17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AF17" i="45"/>
  <c r="AG17" i="45"/>
  <c r="AH17" i="45"/>
  <c r="AI17" i="45"/>
  <c r="AJ17" i="45"/>
  <c r="AK17" i="45"/>
  <c r="AL17" i="45"/>
  <c r="AM17" i="45"/>
  <c r="AN17" i="45"/>
  <c r="AO17" i="45"/>
  <c r="AP17" i="45"/>
  <c r="AQ17" i="45"/>
  <c r="AR17" i="45"/>
  <c r="AS17" i="45"/>
  <c r="AT17" i="45"/>
  <c r="AU17" i="45"/>
  <c r="C18" i="45"/>
  <c r="D18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AR18" i="45"/>
  <c r="AS18" i="45"/>
  <c r="AT18" i="45"/>
  <c r="AU18" i="45"/>
  <c r="C19" i="45"/>
  <c r="D19" i="45"/>
  <c r="E19" i="45"/>
  <c r="F19" i="45"/>
  <c r="G19" i="45"/>
  <c r="H19" i="45"/>
  <c r="I19" i="45"/>
  <c r="J19" i="45"/>
  <c r="K19" i="45"/>
  <c r="L19" i="45"/>
  <c r="M19" i="45"/>
  <c r="N19" i="45"/>
  <c r="O19" i="45"/>
  <c r="P19" i="45"/>
  <c r="Q19" i="45"/>
  <c r="R19" i="45"/>
  <c r="S19" i="45"/>
  <c r="T19" i="45"/>
  <c r="U19" i="45"/>
  <c r="V19" i="45"/>
  <c r="W19" i="45"/>
  <c r="X19" i="45"/>
  <c r="Y19" i="45"/>
  <c r="Z19" i="45"/>
  <c r="AA19" i="45"/>
  <c r="AB19" i="45"/>
  <c r="AC19" i="45"/>
  <c r="AD19" i="45"/>
  <c r="AE19" i="45"/>
  <c r="AF19" i="45"/>
  <c r="AG19" i="45"/>
  <c r="AH19" i="45"/>
  <c r="AI19" i="45"/>
  <c r="AJ19" i="45"/>
  <c r="AK19" i="45"/>
  <c r="AL19" i="45"/>
  <c r="AM19" i="45"/>
  <c r="AN19" i="45"/>
  <c r="AO19" i="45"/>
  <c r="AP19" i="45"/>
  <c r="AQ19" i="45"/>
  <c r="AR19" i="45"/>
  <c r="AS19" i="45"/>
  <c r="AT19" i="45"/>
  <c r="AU19" i="45"/>
  <c r="C20" i="45"/>
  <c r="D20" i="45"/>
  <c r="E20" i="45"/>
  <c r="F20" i="45"/>
  <c r="G20" i="45"/>
  <c r="H20" i="45"/>
  <c r="I20" i="45"/>
  <c r="J20" i="45"/>
  <c r="K20" i="45"/>
  <c r="L20" i="45"/>
  <c r="M20" i="45"/>
  <c r="N20" i="45"/>
  <c r="O20" i="45"/>
  <c r="P20" i="45"/>
  <c r="Q20" i="45"/>
  <c r="R20" i="45"/>
  <c r="S20" i="45"/>
  <c r="T20" i="45"/>
  <c r="U20" i="45"/>
  <c r="V20" i="45"/>
  <c r="W20" i="45"/>
  <c r="X20" i="45"/>
  <c r="Y20" i="45"/>
  <c r="Z20" i="45"/>
  <c r="AA20" i="45"/>
  <c r="AB20" i="45"/>
  <c r="AC20" i="45"/>
  <c r="AD20" i="45"/>
  <c r="AE20" i="45"/>
  <c r="AF20" i="45"/>
  <c r="AG20" i="45"/>
  <c r="AH20" i="45"/>
  <c r="AI20" i="45"/>
  <c r="AJ20" i="45"/>
  <c r="AK20" i="45"/>
  <c r="AL20" i="45"/>
  <c r="AM20" i="45"/>
  <c r="AN20" i="45"/>
  <c r="AO20" i="45"/>
  <c r="AP20" i="45"/>
  <c r="AQ20" i="45"/>
  <c r="AR20" i="45"/>
  <c r="AS20" i="45"/>
  <c r="AT20" i="45"/>
  <c r="AU20" i="45"/>
  <c r="C21" i="45"/>
  <c r="D21" i="45"/>
  <c r="E21" i="45"/>
  <c r="F21" i="45"/>
  <c r="G21" i="45"/>
  <c r="H21" i="45"/>
  <c r="I21" i="45"/>
  <c r="J21" i="45"/>
  <c r="K21" i="45"/>
  <c r="L21" i="45"/>
  <c r="M21" i="45"/>
  <c r="N21" i="45"/>
  <c r="O21" i="45"/>
  <c r="P21" i="45"/>
  <c r="Q21" i="45"/>
  <c r="R21" i="45"/>
  <c r="S21" i="45"/>
  <c r="T21" i="45"/>
  <c r="U21" i="45"/>
  <c r="V21" i="45"/>
  <c r="W21" i="45"/>
  <c r="X21" i="45"/>
  <c r="Y21" i="45"/>
  <c r="Z21" i="45"/>
  <c r="AA21" i="45"/>
  <c r="AB21" i="45"/>
  <c r="AC21" i="45"/>
  <c r="AD21" i="45"/>
  <c r="AE21" i="45"/>
  <c r="AF21" i="45"/>
  <c r="AG21" i="45"/>
  <c r="AH21" i="45"/>
  <c r="AI21" i="45"/>
  <c r="AJ21" i="45"/>
  <c r="AK21" i="45"/>
  <c r="AL21" i="45"/>
  <c r="AM21" i="45"/>
  <c r="AN21" i="45"/>
  <c r="AO21" i="45"/>
  <c r="AP21" i="45"/>
  <c r="AQ21" i="45"/>
  <c r="AR21" i="45"/>
  <c r="AS21" i="45"/>
  <c r="AT21" i="45"/>
  <c r="AU21" i="45"/>
  <c r="B21" i="45"/>
  <c r="B20" i="45"/>
  <c r="B19" i="45"/>
  <c r="B18" i="45"/>
  <c r="B17" i="45"/>
  <c r="B16" i="45"/>
  <c r="B15" i="45"/>
  <c r="B14" i="45"/>
  <c r="B13" i="45"/>
  <c r="AD330" i="32"/>
  <c r="AC330" i="32"/>
  <c r="AB330" i="32"/>
  <c r="AA330" i="32"/>
  <c r="Z330" i="32"/>
  <c r="Y330" i="32"/>
  <c r="X330" i="32"/>
  <c r="W330" i="32"/>
  <c r="V330" i="32"/>
  <c r="T330" i="32"/>
  <c r="AP318" i="32"/>
  <c r="AO318" i="32"/>
  <c r="AN318" i="32"/>
  <c r="AM318" i="32"/>
  <c r="AL318" i="32"/>
  <c r="AK318" i="32"/>
  <c r="AJ318" i="32"/>
  <c r="AI318" i="32"/>
  <c r="AF318" i="32"/>
  <c r="AE318" i="32"/>
  <c r="Z318" i="32"/>
  <c r="Y318" i="32"/>
  <c r="X318" i="32"/>
  <c r="V318" i="32"/>
  <c r="U318" i="32"/>
  <c r="T318" i="32"/>
  <c r="S318" i="32"/>
  <c r="Q318" i="32"/>
  <c r="P318" i="32"/>
  <c r="O318" i="32"/>
  <c r="N318" i="32"/>
  <c r="M318" i="32"/>
  <c r="L318" i="32"/>
  <c r="K318" i="32"/>
  <c r="J318" i="32"/>
  <c r="I318" i="32"/>
  <c r="AP317" i="32"/>
  <c r="AO317" i="32"/>
  <c r="AN317" i="32"/>
  <c r="AM317" i="32"/>
  <c r="AL317" i="32"/>
  <c r="AK317" i="32"/>
  <c r="AJ317" i="32"/>
  <c r="AI317" i="32"/>
  <c r="AF317" i="32"/>
  <c r="AE317" i="32"/>
  <c r="Z317" i="32"/>
  <c r="Y317" i="32"/>
  <c r="X317" i="32"/>
  <c r="V317" i="32"/>
  <c r="U317" i="32"/>
  <c r="T317" i="32"/>
  <c r="S317" i="32"/>
  <c r="Q317" i="32"/>
  <c r="P317" i="32"/>
  <c r="O317" i="32"/>
  <c r="N317" i="32"/>
  <c r="M317" i="32"/>
  <c r="L317" i="32"/>
  <c r="K317" i="32"/>
  <c r="J317" i="32"/>
  <c r="I317" i="32"/>
  <c r="AP316" i="32"/>
  <c r="AO316" i="32"/>
  <c r="AN316" i="32"/>
  <c r="AM316" i="32"/>
  <c r="AL316" i="32"/>
  <c r="AK316" i="32"/>
  <c r="AJ316" i="32"/>
  <c r="AI316" i="32"/>
  <c r="AF316" i="32"/>
  <c r="AE316" i="32"/>
  <c r="Z316" i="32"/>
  <c r="Y316" i="32"/>
  <c r="X316" i="32"/>
  <c r="V316" i="32"/>
  <c r="U316" i="32"/>
  <c r="T316" i="32"/>
  <c r="S316" i="32"/>
  <c r="Q316" i="32"/>
  <c r="P316" i="32"/>
  <c r="O316" i="32"/>
  <c r="N316" i="32"/>
  <c r="M316" i="32"/>
  <c r="L316" i="32"/>
  <c r="K316" i="32"/>
  <c r="J316" i="32"/>
  <c r="I316" i="32"/>
  <c r="AP315" i="32"/>
  <c r="AO315" i="32"/>
  <c r="AN315" i="32"/>
  <c r="AM315" i="32"/>
  <c r="AL315" i="32"/>
  <c r="AK315" i="32"/>
  <c r="AJ315" i="32"/>
  <c r="AI315" i="32"/>
  <c r="AF315" i="32"/>
  <c r="AE315" i="32"/>
  <c r="Z315" i="32"/>
  <c r="Y315" i="32"/>
  <c r="X315" i="32"/>
  <c r="V315" i="32"/>
  <c r="U315" i="32"/>
  <c r="T315" i="32"/>
  <c r="S315" i="32"/>
  <c r="Q315" i="32"/>
  <c r="P315" i="32"/>
  <c r="O315" i="32"/>
  <c r="N315" i="32"/>
  <c r="M315" i="32"/>
  <c r="L315" i="32"/>
  <c r="K315" i="32"/>
  <c r="J315" i="32"/>
  <c r="I315" i="32"/>
  <c r="AP314" i="32"/>
  <c r="AO314" i="32"/>
  <c r="AN314" i="32"/>
  <c r="AM314" i="32"/>
  <c r="AL314" i="32"/>
  <c r="AK314" i="32"/>
  <c r="AJ314" i="32"/>
  <c r="AI314" i="32"/>
  <c r="AF314" i="32"/>
  <c r="AE314" i="32"/>
  <c r="Z314" i="32"/>
  <c r="Y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BB313" i="32"/>
  <c r="BA313" i="32"/>
  <c r="AZ313" i="32"/>
  <c r="AY313" i="32"/>
  <c r="AX313" i="32"/>
  <c r="AW313" i="32"/>
  <c r="AV313" i="32"/>
  <c r="AU313" i="32"/>
  <c r="AT313" i="32"/>
  <c r="AS313" i="32"/>
  <c r="AR313" i="32"/>
  <c r="AQ313" i="32"/>
  <c r="AP313" i="32"/>
  <c r="AO313" i="32"/>
  <c r="AN313" i="32"/>
  <c r="AM313" i="32"/>
  <c r="AL313" i="32"/>
  <c r="AK313" i="32"/>
  <c r="AJ313" i="32"/>
  <c r="AI313" i="32"/>
  <c r="AH313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M313" i="32"/>
  <c r="L313" i="32"/>
  <c r="K313" i="32"/>
  <c r="J313" i="32"/>
  <c r="I313" i="32"/>
  <c r="AP312" i="32"/>
  <c r="AO312" i="32"/>
  <c r="AN312" i="32"/>
  <c r="AM312" i="32"/>
  <c r="AL312" i="32"/>
  <c r="AK312" i="32"/>
  <c r="AJ312" i="32"/>
  <c r="AI312" i="32"/>
  <c r="AF312" i="32"/>
  <c r="AE312" i="32"/>
  <c r="Z312" i="32"/>
  <c r="Y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P311" i="32"/>
  <c r="AO311" i="32"/>
  <c r="AN311" i="32"/>
  <c r="AM311" i="32"/>
  <c r="AL311" i="32"/>
  <c r="AK311" i="32"/>
  <c r="AJ311" i="32"/>
  <c r="AI311" i="32"/>
  <c r="AF311" i="32"/>
  <c r="AE311" i="32"/>
  <c r="Z311" i="32"/>
  <c r="Y311" i="32"/>
  <c r="X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P310" i="32"/>
  <c r="AO310" i="32"/>
  <c r="AN310" i="32"/>
  <c r="AM310" i="32"/>
  <c r="AL310" i="32"/>
  <c r="AK310" i="32"/>
  <c r="AJ310" i="32"/>
  <c r="AI310" i="32"/>
  <c r="AF310" i="32"/>
  <c r="AE310" i="32"/>
  <c r="Z310" i="32"/>
  <c r="Y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P309" i="32"/>
  <c r="AP308" i="32" s="1"/>
  <c r="AO309" i="32"/>
  <c r="AN309" i="32"/>
  <c r="AN308" i="32" s="1"/>
  <c r="AM309" i="32"/>
  <c r="AL309" i="32"/>
  <c r="AL308" i="32" s="1"/>
  <c r="AK309" i="32"/>
  <c r="AJ309" i="32"/>
  <c r="AJ308" i="32" s="1"/>
  <c r="AI309" i="32"/>
  <c r="AF309" i="32"/>
  <c r="AF308" i="32" s="1"/>
  <c r="AE309" i="32"/>
  <c r="AE308" i="32" s="1"/>
  <c r="Z309" i="32"/>
  <c r="Z308" i="32" s="1"/>
  <c r="Y309" i="32"/>
  <c r="X309" i="32"/>
  <c r="X308" i="32" s="1"/>
  <c r="V309" i="32"/>
  <c r="V308" i="32" s="1"/>
  <c r="U309" i="32"/>
  <c r="T309" i="32"/>
  <c r="T308" i="32" s="1"/>
  <c r="S309" i="32"/>
  <c r="Q309" i="32"/>
  <c r="Q308" i="32" s="1"/>
  <c r="P309" i="32"/>
  <c r="P308" i="32" s="1"/>
  <c r="O309" i="32"/>
  <c r="O308" i="32" s="1"/>
  <c r="N309" i="32"/>
  <c r="N308" i="32" s="1"/>
  <c r="M309" i="32"/>
  <c r="L309" i="32"/>
  <c r="L308" i="32" s="1"/>
  <c r="K309" i="32"/>
  <c r="K308" i="32" s="1"/>
  <c r="J309" i="32"/>
  <c r="J308" i="32" s="1"/>
  <c r="I309" i="32"/>
  <c r="I306" i="32"/>
  <c r="Q305" i="32"/>
  <c r="P305" i="32"/>
  <c r="O306" i="32" s="1"/>
  <c r="O305" i="32"/>
  <c r="N305" i="32"/>
  <c r="M305" i="32"/>
  <c r="L305" i="32"/>
  <c r="K305" i="32"/>
  <c r="J305" i="32"/>
  <c r="I305" i="32"/>
  <c r="AP304" i="32"/>
  <c r="AO304" i="32"/>
  <c r="AN304" i="32"/>
  <c r="AM304" i="32"/>
  <c r="AL304" i="32"/>
  <c r="AK304" i="32"/>
  <c r="AJ304" i="32"/>
  <c r="AI304" i="32"/>
  <c r="AG304" i="32"/>
  <c r="AF304" i="32"/>
  <c r="AE304" i="32"/>
  <c r="Z304" i="32"/>
  <c r="Y304" i="32"/>
  <c r="X304" i="32"/>
  <c r="V304" i="32"/>
  <c r="U304" i="32"/>
  <c r="T304" i="32"/>
  <c r="S304" i="32"/>
  <c r="BB303" i="32"/>
  <c r="BB304" i="32" s="1"/>
  <c r="AY303" i="32"/>
  <c r="AY304" i="32" s="1"/>
  <c r="AR303" i="32"/>
  <c r="AR304" i="32" s="1"/>
  <c r="AQ303" i="32"/>
  <c r="AG303" i="32"/>
  <c r="AA303" i="32"/>
  <c r="AA304" i="32" s="1"/>
  <c r="R303" i="32"/>
  <c r="AP302" i="32"/>
  <c r="AO302" i="32"/>
  <c r="AN302" i="32"/>
  <c r="AM302" i="32"/>
  <c r="AL302" i="32"/>
  <c r="AK302" i="32"/>
  <c r="AJ302" i="32"/>
  <c r="AI302" i="32"/>
  <c r="AF302" i="32"/>
  <c r="AE302" i="32"/>
  <c r="Z302" i="32"/>
  <c r="Y302" i="32"/>
  <c r="X302" i="32"/>
  <c r="V302" i="32"/>
  <c r="U302" i="32"/>
  <c r="T302" i="32"/>
  <c r="S302" i="32"/>
  <c r="AS301" i="32"/>
  <c r="AZ301" i="32" s="1"/>
  <c r="AR301" i="32"/>
  <c r="BB301" i="32" s="1"/>
  <c r="AQ301" i="32"/>
  <c r="BA301" i="32" s="1"/>
  <c r="AG301" i="32"/>
  <c r="AY301" i="32" s="1"/>
  <c r="AD301" i="32"/>
  <c r="AX301" i="32" s="1"/>
  <c r="AC301" i="32"/>
  <c r="AW301" i="32" s="1"/>
  <c r="AA301" i="32"/>
  <c r="AV301" i="32" s="1"/>
  <c r="R301" i="32"/>
  <c r="W301" i="32" s="1"/>
  <c r="BA300" i="32"/>
  <c r="AU300" i="32"/>
  <c r="AR300" i="32"/>
  <c r="BB300" i="32" s="1"/>
  <c r="AQ300" i="32"/>
  <c r="AG300" i="32"/>
  <c r="AY300" i="32" s="1"/>
  <c r="AC300" i="32"/>
  <c r="AW300" i="32" s="1"/>
  <c r="AA300" i="32"/>
  <c r="AV300" i="32" s="1"/>
  <c r="W300" i="32"/>
  <c r="R300" i="32"/>
  <c r="BA299" i="32"/>
  <c r="AZ299" i="32"/>
  <c r="AU299" i="32"/>
  <c r="AS299" i="32"/>
  <c r="AR299" i="32"/>
  <c r="BB299" i="32" s="1"/>
  <c r="AQ299" i="32"/>
  <c r="AG299" i="32"/>
  <c r="AY299" i="32" s="1"/>
  <c r="AA299" i="32"/>
  <c r="AV299" i="32" s="1"/>
  <c r="R299" i="32"/>
  <c r="W299" i="32" s="1"/>
  <c r="AZ298" i="32"/>
  <c r="AS298" i="32"/>
  <c r="AR298" i="32"/>
  <c r="BB298" i="32" s="1"/>
  <c r="AQ298" i="32"/>
  <c r="BA298" i="32" s="1"/>
  <c r="AG298" i="32"/>
  <c r="AY298" i="32" s="1"/>
  <c r="AA298" i="32"/>
  <c r="AV298" i="32" s="1"/>
  <c r="R298" i="32"/>
  <c r="W298" i="32" s="1"/>
  <c r="AY297" i="32"/>
  <c r="AR297" i="32"/>
  <c r="BB297" i="32" s="1"/>
  <c r="AQ297" i="32"/>
  <c r="AG297" i="32"/>
  <c r="AA297" i="32"/>
  <c r="AA302" i="32" s="1"/>
  <c r="R297" i="32"/>
  <c r="W297" i="32" s="1"/>
  <c r="AV296" i="32"/>
  <c r="AR296" i="32"/>
  <c r="AQ296" i="32"/>
  <c r="AG296" i="32"/>
  <c r="AA296" i="32"/>
  <c r="W296" i="32"/>
  <c r="R296" i="32"/>
  <c r="AV295" i="32"/>
  <c r="AP295" i="32"/>
  <c r="AO295" i="32"/>
  <c r="AN295" i="32"/>
  <c r="AM295" i="32"/>
  <c r="AL295" i="32"/>
  <c r="AK295" i="32"/>
  <c r="AJ295" i="32"/>
  <c r="AI295" i="32"/>
  <c r="AF295" i="32"/>
  <c r="AE295" i="32"/>
  <c r="Z295" i="32"/>
  <c r="Y295" i="32"/>
  <c r="X295" i="32"/>
  <c r="V295" i="32"/>
  <c r="U295" i="32"/>
  <c r="T295" i="32"/>
  <c r="S295" i="32"/>
  <c r="BA294" i="32"/>
  <c r="AS294" i="32"/>
  <c r="AZ294" i="32" s="1"/>
  <c r="AR294" i="32"/>
  <c r="BB294" i="32" s="1"/>
  <c r="AQ294" i="32"/>
  <c r="AG294" i="32"/>
  <c r="AY294" i="32" s="1"/>
  <c r="AB294" i="32"/>
  <c r="AA294" i="32"/>
  <c r="AV294" i="32" s="1"/>
  <c r="W294" i="32"/>
  <c r="R294" i="32"/>
  <c r="BB293" i="32"/>
  <c r="BA293" i="32"/>
  <c r="AV293" i="32"/>
  <c r="AR293" i="32"/>
  <c r="AS293" i="32" s="1"/>
  <c r="AZ293" i="32" s="1"/>
  <c r="AQ293" i="32"/>
  <c r="AG293" i="32"/>
  <c r="AY293" i="32" s="1"/>
  <c r="AD293" i="32"/>
  <c r="AX293" i="32" s="1"/>
  <c r="AB293" i="32"/>
  <c r="AA293" i="32"/>
  <c r="W293" i="32"/>
  <c r="R293" i="32"/>
  <c r="BB292" i="32"/>
  <c r="BA292" i="32"/>
  <c r="AV292" i="32"/>
  <c r="AS292" i="32"/>
  <c r="AZ292" i="32" s="1"/>
  <c r="AR292" i="32"/>
  <c r="AQ292" i="32"/>
  <c r="AG292" i="32"/>
  <c r="AY292" i="32" s="1"/>
  <c r="AD292" i="32"/>
  <c r="AX292" i="32" s="1"/>
  <c r="AA292" i="32"/>
  <c r="W292" i="32"/>
  <c r="R292" i="32"/>
  <c r="BA291" i="32"/>
  <c r="AS291" i="32"/>
  <c r="AZ291" i="32" s="1"/>
  <c r="AR291" i="32"/>
  <c r="BB291" i="32" s="1"/>
  <c r="AQ291" i="32"/>
  <c r="AG291" i="32"/>
  <c r="AY291" i="32" s="1"/>
  <c r="AY295" i="32" s="1"/>
  <c r="AD291" i="32"/>
  <c r="AX291" i="32" s="1"/>
  <c r="AA291" i="32"/>
  <c r="AV291" i="32" s="1"/>
  <c r="W291" i="32"/>
  <c r="R291" i="32"/>
  <c r="AV290" i="32"/>
  <c r="AR290" i="32"/>
  <c r="BB290" i="32" s="1"/>
  <c r="AQ290" i="32"/>
  <c r="AG290" i="32"/>
  <c r="AY290" i="32" s="1"/>
  <c r="AB290" i="32"/>
  <c r="AA290" i="32"/>
  <c r="R290" i="32"/>
  <c r="W290" i="32" s="1"/>
  <c r="AU290" i="32" s="1"/>
  <c r="AY289" i="32"/>
  <c r="AV289" i="32"/>
  <c r="AR289" i="32"/>
  <c r="AQ289" i="32"/>
  <c r="AG289" i="32"/>
  <c r="AA289" i="32"/>
  <c r="R289" i="32"/>
  <c r="R295" i="32" s="1"/>
  <c r="AP288" i="32"/>
  <c r="AO288" i="32"/>
  <c r="AN288" i="32"/>
  <c r="AM288" i="32"/>
  <c r="AL288" i="32"/>
  <c r="AK288" i="32"/>
  <c r="AJ288" i="32"/>
  <c r="AI288" i="32"/>
  <c r="AF288" i="32"/>
  <c r="AE288" i="32"/>
  <c r="Z288" i="32"/>
  <c r="Y288" i="32"/>
  <c r="X288" i="32"/>
  <c r="V288" i="32"/>
  <c r="U288" i="32"/>
  <c r="T288" i="32"/>
  <c r="S288" i="32"/>
  <c r="AY287" i="32"/>
  <c r="AS287" i="32"/>
  <c r="AZ287" i="32" s="1"/>
  <c r="AR287" i="32"/>
  <c r="BB287" i="32" s="1"/>
  <c r="AQ287" i="32"/>
  <c r="BA287" i="32" s="1"/>
  <c r="AG287" i="32"/>
  <c r="AA287" i="32"/>
  <c r="AV287" i="32" s="1"/>
  <c r="R287" i="32"/>
  <c r="AW286" i="32"/>
  <c r="AR286" i="32"/>
  <c r="BB286" i="32" s="1"/>
  <c r="AQ286" i="32"/>
  <c r="AG286" i="32"/>
  <c r="AY286" i="32" s="1"/>
  <c r="AC286" i="32"/>
  <c r="AA286" i="32"/>
  <c r="AV286" i="32" s="1"/>
  <c r="W286" i="32"/>
  <c r="AD286" i="32" s="1"/>
  <c r="AX286" i="32" s="1"/>
  <c r="R286" i="32"/>
  <c r="AU285" i="32"/>
  <c r="AR285" i="32"/>
  <c r="BB285" i="32" s="1"/>
  <c r="AQ285" i="32"/>
  <c r="AG285" i="32"/>
  <c r="AY285" i="32" s="1"/>
  <c r="AA285" i="32"/>
  <c r="AV285" i="32" s="1"/>
  <c r="W285" i="32"/>
  <c r="R285" i="32"/>
  <c r="AZ284" i="32"/>
  <c r="AY284" i="32"/>
  <c r="AS284" i="32"/>
  <c r="AR284" i="32"/>
  <c r="BB284" i="32" s="1"/>
  <c r="AQ284" i="32"/>
  <c r="BA284" i="32" s="1"/>
  <c r="AG284" i="32"/>
  <c r="AA284" i="32"/>
  <c r="AV284" i="32" s="1"/>
  <c r="W284" i="32"/>
  <c r="R284" i="32"/>
  <c r="BA283" i="32"/>
  <c r="AS283" i="32"/>
  <c r="AZ283" i="32" s="1"/>
  <c r="AR283" i="32"/>
  <c r="BB283" i="32" s="1"/>
  <c r="AQ283" i="32"/>
  <c r="AG283" i="32"/>
  <c r="AY283" i="32" s="1"/>
  <c r="AD283" i="32"/>
  <c r="AX283" i="32" s="1"/>
  <c r="AA283" i="32"/>
  <c r="AV283" i="32" s="1"/>
  <c r="W283" i="32"/>
  <c r="R283" i="32"/>
  <c r="BA282" i="32"/>
  <c r="AR282" i="32"/>
  <c r="AQ282" i="32"/>
  <c r="AG282" i="32"/>
  <c r="AD282" i="32"/>
  <c r="AA282" i="32"/>
  <c r="W282" i="32"/>
  <c r="R282" i="32"/>
  <c r="AZ281" i="32"/>
  <c r="AR281" i="32"/>
  <c r="AQ281" i="32"/>
  <c r="AP281" i="32"/>
  <c r="AO281" i="32"/>
  <c r="AN281" i="32"/>
  <c r="AM281" i="32"/>
  <c r="AL281" i="32"/>
  <c r="AK281" i="32"/>
  <c r="AJ281" i="32"/>
  <c r="AI281" i="32"/>
  <c r="AF281" i="32"/>
  <c r="AE281" i="32"/>
  <c r="Z281" i="32"/>
  <c r="Y281" i="32"/>
  <c r="X281" i="32"/>
  <c r="V281" i="32"/>
  <c r="U281" i="32"/>
  <c r="T281" i="32"/>
  <c r="S281" i="32"/>
  <c r="BB280" i="32"/>
  <c r="BA280" i="32"/>
  <c r="AX280" i="32"/>
  <c r="AS280" i="32"/>
  <c r="AZ280" i="32" s="1"/>
  <c r="AR280" i="32"/>
  <c r="AQ280" i="32"/>
  <c r="AG280" i="32"/>
  <c r="AY280" i="32" s="1"/>
  <c r="AA280" i="32"/>
  <c r="W280" i="32"/>
  <c r="AD280" i="32" s="1"/>
  <c r="R280" i="32"/>
  <c r="BB279" i="32"/>
  <c r="BA279" i="32"/>
  <c r="AS279" i="32"/>
  <c r="AZ279" i="32" s="1"/>
  <c r="AR279" i="32"/>
  <c r="AQ279" i="32"/>
  <c r="AG279" i="32"/>
  <c r="AY279" i="32" s="1"/>
  <c r="AA279" i="32"/>
  <c r="W279" i="32"/>
  <c r="AD279" i="32" s="1"/>
  <c r="AX279" i="32" s="1"/>
  <c r="R279" i="32"/>
  <c r="BB278" i="32"/>
  <c r="BA278" i="32"/>
  <c r="AX278" i="32"/>
  <c r="AS278" i="32"/>
  <c r="AZ278" i="32" s="1"/>
  <c r="AR278" i="32"/>
  <c r="AQ278" i="32"/>
  <c r="AG278" i="32"/>
  <c r="AY278" i="32" s="1"/>
  <c r="AA278" i="32"/>
  <c r="W278" i="32"/>
  <c r="AD278" i="32" s="1"/>
  <c r="R278" i="32"/>
  <c r="BB277" i="32"/>
  <c r="BA277" i="32"/>
  <c r="AS277" i="32"/>
  <c r="AZ277" i="32" s="1"/>
  <c r="AR277" i="32"/>
  <c r="AQ277" i="32"/>
  <c r="AG277" i="32"/>
  <c r="AY277" i="32" s="1"/>
  <c r="AA277" i="32"/>
  <c r="W277" i="32"/>
  <c r="AD277" i="32" s="1"/>
  <c r="AX277" i="32" s="1"/>
  <c r="R277" i="32"/>
  <c r="BB276" i="32"/>
  <c r="BA276" i="32"/>
  <c r="AX276" i="32"/>
  <c r="AS276" i="32"/>
  <c r="AZ276" i="32" s="1"/>
  <c r="AR276" i="32"/>
  <c r="AQ276" i="32"/>
  <c r="AG276" i="32"/>
  <c r="AY276" i="32" s="1"/>
  <c r="AA276" i="32"/>
  <c r="W276" i="32"/>
  <c r="AD276" i="32" s="1"/>
  <c r="R276" i="32"/>
  <c r="BB275" i="32"/>
  <c r="BB281" i="32" s="1"/>
  <c r="BA275" i="32"/>
  <c r="AS275" i="32"/>
  <c r="AZ275" i="32" s="1"/>
  <c r="AR275" i="32"/>
  <c r="AQ275" i="32"/>
  <c r="AG275" i="32"/>
  <c r="AA275" i="32"/>
  <c r="W275" i="32"/>
  <c r="W281" i="32" s="1"/>
  <c r="R275" i="32"/>
  <c r="R281" i="32" s="1"/>
  <c r="AR274" i="32"/>
  <c r="AP274" i="32"/>
  <c r="AO274" i="32"/>
  <c r="AN274" i="32"/>
  <c r="AM274" i="32"/>
  <c r="AL274" i="32"/>
  <c r="AK274" i="32"/>
  <c r="AJ274" i="32"/>
  <c r="AI274" i="32"/>
  <c r="AG274" i="32"/>
  <c r="AF274" i="32"/>
  <c r="AE274" i="32"/>
  <c r="Z274" i="32"/>
  <c r="Y274" i="32"/>
  <c r="X274" i="32"/>
  <c r="V274" i="32"/>
  <c r="U274" i="32"/>
  <c r="T274" i="32"/>
  <c r="S274" i="32"/>
  <c r="BB273" i="32"/>
  <c r="AY273" i="32"/>
  <c r="AR273" i="32"/>
  <c r="AQ273" i="32"/>
  <c r="AG273" i="32"/>
  <c r="AC273" i="32"/>
  <c r="AW273" i="32" s="1"/>
  <c r="AB273" i="32"/>
  <c r="AA273" i="32"/>
  <c r="AV273" i="32" s="1"/>
  <c r="R273" i="32"/>
  <c r="W273" i="32" s="1"/>
  <c r="BB272" i="32"/>
  <c r="AY272" i="32"/>
  <c r="AR272" i="32"/>
  <c r="AQ272" i="32"/>
  <c r="AG272" i="32"/>
  <c r="AC272" i="32"/>
  <c r="AW272" i="32" s="1"/>
  <c r="AA272" i="32"/>
  <c r="AV272" i="32" s="1"/>
  <c r="R272" i="32"/>
  <c r="W272" i="32" s="1"/>
  <c r="BB271" i="32"/>
  <c r="AY271" i="32"/>
  <c r="AR271" i="32"/>
  <c r="AQ271" i="32"/>
  <c r="AG271" i="32"/>
  <c r="AB271" i="32"/>
  <c r="AA271" i="32"/>
  <c r="AV271" i="32" s="1"/>
  <c r="R271" i="32"/>
  <c r="W271" i="32" s="1"/>
  <c r="BB270" i="32"/>
  <c r="AY270" i="32"/>
  <c r="AX270" i="32"/>
  <c r="AU270" i="32"/>
  <c r="AR270" i="32"/>
  <c r="AQ270" i="32"/>
  <c r="AH270" i="32"/>
  <c r="AT270" i="32" s="1"/>
  <c r="AG270" i="32"/>
  <c r="AC270" i="32"/>
  <c r="AW270" i="32" s="1"/>
  <c r="AB270" i="32"/>
  <c r="AA270" i="32"/>
  <c r="AV270" i="32" s="1"/>
  <c r="R270" i="32"/>
  <c r="W270" i="32" s="1"/>
  <c r="AD270" i="32" s="1"/>
  <c r="BB269" i="32"/>
  <c r="AY269" i="32"/>
  <c r="AR269" i="32"/>
  <c r="AQ269" i="32"/>
  <c r="AG269" i="32"/>
  <c r="AA269" i="32"/>
  <c r="AA274" i="32" s="1"/>
  <c r="R269" i="32"/>
  <c r="AP268" i="32"/>
  <c r="AO268" i="32"/>
  <c r="AN268" i="32"/>
  <c r="AM268" i="32"/>
  <c r="AL268" i="32"/>
  <c r="AK268" i="32"/>
  <c r="AJ268" i="32"/>
  <c r="AI268" i="32"/>
  <c r="AG268" i="32"/>
  <c r="AF268" i="32"/>
  <c r="AE268" i="32"/>
  <c r="AA268" i="32"/>
  <c r="Z268" i="32"/>
  <c r="Y268" i="32"/>
  <c r="X268" i="32"/>
  <c r="V268" i="32"/>
  <c r="U268" i="32"/>
  <c r="T268" i="32"/>
  <c r="S268" i="32"/>
  <c r="AY267" i="32"/>
  <c r="AV267" i="32"/>
  <c r="AR267" i="32"/>
  <c r="BB267" i="32" s="1"/>
  <c r="AQ267" i="32"/>
  <c r="AG267" i="32"/>
  <c r="AC267" i="32"/>
  <c r="AW267" i="32" s="1"/>
  <c r="AA267" i="32"/>
  <c r="W267" i="32"/>
  <c r="AB267" i="32" s="1"/>
  <c r="R267" i="32"/>
  <c r="AY266" i="32"/>
  <c r="AV266" i="32"/>
  <c r="AR266" i="32"/>
  <c r="BB266" i="32" s="1"/>
  <c r="AQ266" i="32"/>
  <c r="AG266" i="32"/>
  <c r="AC266" i="32"/>
  <c r="AW266" i="32" s="1"/>
  <c r="AA266" i="32"/>
  <c r="W266" i="32"/>
  <c r="AB266" i="32" s="1"/>
  <c r="R266" i="32"/>
  <c r="AY265" i="32"/>
  <c r="AV265" i="32"/>
  <c r="AR265" i="32"/>
  <c r="BB265" i="32" s="1"/>
  <c r="AQ265" i="32"/>
  <c r="AG265" i="32"/>
  <c r="AC265" i="32"/>
  <c r="AW265" i="32" s="1"/>
  <c r="AA265" i="32"/>
  <c r="W265" i="32"/>
  <c r="AB265" i="32" s="1"/>
  <c r="R265" i="32"/>
  <c r="AY264" i="32"/>
  <c r="AV264" i="32"/>
  <c r="AR264" i="32"/>
  <c r="BB264" i="32" s="1"/>
  <c r="AQ264" i="32"/>
  <c r="AG264" i="32"/>
  <c r="AC264" i="32"/>
  <c r="AW264" i="32" s="1"/>
  <c r="AA264" i="32"/>
  <c r="R264" i="32"/>
  <c r="W264" i="32" s="1"/>
  <c r="AD264" i="32" s="1"/>
  <c r="AX264" i="32" s="1"/>
  <c r="BB263" i="32"/>
  <c r="AY263" i="32"/>
  <c r="AV263" i="32"/>
  <c r="AR263" i="32"/>
  <c r="AQ263" i="32"/>
  <c r="AG263" i="32"/>
  <c r="AB263" i="32"/>
  <c r="AA263" i="32"/>
  <c r="R263" i="32"/>
  <c r="W263" i="32" s="1"/>
  <c r="BB262" i="32"/>
  <c r="AY262" i="32"/>
  <c r="AV262" i="32"/>
  <c r="AR262" i="32"/>
  <c r="AQ262" i="32"/>
  <c r="AG262" i="32"/>
  <c r="AA262" i="32"/>
  <c r="R262" i="32"/>
  <c r="AY261" i="32"/>
  <c r="AY268" i="32" s="1"/>
  <c r="AV261" i="32"/>
  <c r="AU261" i="32"/>
  <c r="AR261" i="32"/>
  <c r="AQ261" i="32"/>
  <c r="AG261" i="32"/>
  <c r="AD261" i="32"/>
  <c r="AB261" i="32"/>
  <c r="AA261" i="32"/>
  <c r="W261" i="32"/>
  <c r="AC261" i="32" s="1"/>
  <c r="R261" i="32"/>
  <c r="AP260" i="32"/>
  <c r="AO260" i="32"/>
  <c r="AN260" i="32"/>
  <c r="AM260" i="32"/>
  <c r="AL260" i="32"/>
  <c r="AK260" i="32"/>
  <c r="AJ260" i="32"/>
  <c r="AI260" i="32"/>
  <c r="AF260" i="32"/>
  <c r="AE260" i="32"/>
  <c r="Z260" i="32"/>
  <c r="Y260" i="32"/>
  <c r="X260" i="32"/>
  <c r="V260" i="32"/>
  <c r="U260" i="32"/>
  <c r="T260" i="32"/>
  <c r="S260" i="32"/>
  <c r="AY259" i="32"/>
  <c r="AR259" i="32"/>
  <c r="BB259" i="32" s="1"/>
  <c r="AQ259" i="32"/>
  <c r="AG259" i="32"/>
  <c r="AA259" i="32"/>
  <c r="AV259" i="32" s="1"/>
  <c r="W259" i="32"/>
  <c r="R259" i="32"/>
  <c r="AY258" i="32"/>
  <c r="AR258" i="32"/>
  <c r="AQ258" i="32"/>
  <c r="BA258" i="32" s="1"/>
  <c r="AG258" i="32"/>
  <c r="AC258" i="32"/>
  <c r="AW258" i="32" s="1"/>
  <c r="AA258" i="32"/>
  <c r="AV258" i="32" s="1"/>
  <c r="W258" i="32"/>
  <c r="AB258" i="32" s="1"/>
  <c r="R258" i="32"/>
  <c r="BA257" i="32"/>
  <c r="AY257" i="32"/>
  <c r="AS257" i="32"/>
  <c r="AZ257" i="32" s="1"/>
  <c r="AR257" i="32"/>
  <c r="BB257" i="32" s="1"/>
  <c r="AQ257" i="32"/>
  <c r="AG257" i="32"/>
  <c r="AD257" i="32"/>
  <c r="AX257" i="32" s="1"/>
  <c r="AC257" i="32"/>
  <c r="AW257" i="32" s="1"/>
  <c r="AA257" i="32"/>
  <c r="AV257" i="32" s="1"/>
  <c r="R257" i="32"/>
  <c r="W257" i="32" s="1"/>
  <c r="BA256" i="32"/>
  <c r="AU256" i="32"/>
  <c r="AR256" i="32"/>
  <c r="BB256" i="32" s="1"/>
  <c r="AQ256" i="32"/>
  <c r="AG256" i="32"/>
  <c r="AY256" i="32" s="1"/>
  <c r="AC256" i="32"/>
  <c r="AW256" i="32" s="1"/>
  <c r="AA256" i="32"/>
  <c r="W256" i="32"/>
  <c r="R256" i="32"/>
  <c r="BA255" i="32"/>
  <c r="AZ255" i="32"/>
  <c r="AS255" i="32"/>
  <c r="AR255" i="32"/>
  <c r="BB255" i="32" s="1"/>
  <c r="AQ255" i="32"/>
  <c r="AQ260" i="32" s="1"/>
  <c r="AG255" i="32"/>
  <c r="AY255" i="32" s="1"/>
  <c r="AA255" i="32"/>
  <c r="AV255" i="32" s="1"/>
  <c r="R255" i="32"/>
  <c r="W255" i="32" s="1"/>
  <c r="AS254" i="32"/>
  <c r="AR254" i="32"/>
  <c r="AQ254" i="32"/>
  <c r="BA254" i="32" s="1"/>
  <c r="AG254" i="32"/>
  <c r="AD254" i="32"/>
  <c r="AA254" i="32"/>
  <c r="AV254" i="32" s="1"/>
  <c r="W254" i="32"/>
  <c r="AU254" i="32" s="1"/>
  <c r="R254" i="32"/>
  <c r="AQ253" i="32"/>
  <c r="AP253" i="32"/>
  <c r="AO253" i="32"/>
  <c r="AN253" i="32"/>
  <c r="AM253" i="32"/>
  <c r="AL253" i="32"/>
  <c r="AK253" i="32"/>
  <c r="AJ253" i="32"/>
  <c r="AI253" i="32"/>
  <c r="AG253" i="32"/>
  <c r="AF253" i="32"/>
  <c r="AE253" i="32"/>
  <c r="Z253" i="32"/>
  <c r="Y253" i="32"/>
  <c r="X253" i="32"/>
  <c r="V253" i="32"/>
  <c r="U253" i="32"/>
  <c r="T253" i="32"/>
  <c r="S253" i="32"/>
  <c r="BA252" i="32"/>
  <c r="AZ252" i="32"/>
  <c r="AV252" i="32"/>
  <c r="AV253" i="32" s="1"/>
  <c r="AS252" i="32"/>
  <c r="AR252" i="32"/>
  <c r="BB252" i="32" s="1"/>
  <c r="AQ252" i="32"/>
  <c r="AG252" i="32"/>
  <c r="AY252" i="32" s="1"/>
  <c r="AA252" i="32"/>
  <c r="AB252" i="32" s="1"/>
  <c r="W252" i="32"/>
  <c r="AD252" i="32" s="1"/>
  <c r="AX252" i="32" s="1"/>
  <c r="R252" i="32"/>
  <c r="BA251" i="32"/>
  <c r="BA253" i="32" s="1"/>
  <c r="AV251" i="32"/>
  <c r="AR251" i="32"/>
  <c r="AQ251" i="32"/>
  <c r="AG251" i="32"/>
  <c r="AY251" i="32" s="1"/>
  <c r="AY253" i="32" s="1"/>
  <c r="AD251" i="32"/>
  <c r="AB251" i="32"/>
  <c r="AA251" i="32"/>
  <c r="AA253" i="32" s="1"/>
  <c r="W251" i="32"/>
  <c r="R251" i="32"/>
  <c r="R253" i="32" s="1"/>
  <c r="AR250" i="32"/>
  <c r="AP250" i="32"/>
  <c r="AO250" i="32"/>
  <c r="AN250" i="32"/>
  <c r="AM250" i="32"/>
  <c r="AL250" i="32"/>
  <c r="AK250" i="32"/>
  <c r="AJ250" i="32"/>
  <c r="AI250" i="32"/>
  <c r="AF250" i="32"/>
  <c r="AE250" i="32"/>
  <c r="Z250" i="32"/>
  <c r="Y250" i="32"/>
  <c r="X250" i="32"/>
  <c r="V250" i="32"/>
  <c r="U250" i="32"/>
  <c r="T250" i="32"/>
  <c r="S250" i="32"/>
  <c r="BB249" i="32"/>
  <c r="AS249" i="32"/>
  <c r="AZ249" i="32" s="1"/>
  <c r="AR249" i="32"/>
  <c r="AQ249" i="32"/>
  <c r="BA249" i="32" s="1"/>
  <c r="AG249" i="32"/>
  <c r="AY249" i="32" s="1"/>
  <c r="AA249" i="32"/>
  <c r="AV249" i="32" s="1"/>
  <c r="R249" i="32"/>
  <c r="W249" i="32" s="1"/>
  <c r="BB248" i="32"/>
  <c r="AS248" i="32"/>
  <c r="AZ248" i="32" s="1"/>
  <c r="AR248" i="32"/>
  <c r="AQ248" i="32"/>
  <c r="BA248" i="32" s="1"/>
  <c r="AG248" i="32"/>
  <c r="AY248" i="32" s="1"/>
  <c r="AC248" i="32"/>
  <c r="AW248" i="32" s="1"/>
  <c r="AA248" i="32"/>
  <c r="AV248" i="32" s="1"/>
  <c r="R248" i="32"/>
  <c r="W248" i="32" s="1"/>
  <c r="BB247" i="32"/>
  <c r="AS247" i="32"/>
  <c r="AZ247" i="32" s="1"/>
  <c r="AR247" i="32"/>
  <c r="AQ247" i="32"/>
  <c r="BA247" i="32" s="1"/>
  <c r="AG247" i="32"/>
  <c r="AY247" i="32" s="1"/>
  <c r="AA247" i="32"/>
  <c r="AV247" i="32" s="1"/>
  <c r="R247" i="32"/>
  <c r="W247" i="32" s="1"/>
  <c r="BB246" i="32"/>
  <c r="AS246" i="32"/>
  <c r="AZ246" i="32" s="1"/>
  <c r="AR246" i="32"/>
  <c r="AQ246" i="32"/>
  <c r="BA246" i="32" s="1"/>
  <c r="AG246" i="32"/>
  <c r="AY246" i="32" s="1"/>
  <c r="AC246" i="32"/>
  <c r="AW246" i="32" s="1"/>
  <c r="AA246" i="32"/>
  <c r="AV246" i="32" s="1"/>
  <c r="R246" i="32"/>
  <c r="W246" i="32" s="1"/>
  <c r="BB245" i="32"/>
  <c r="BB250" i="32" s="1"/>
  <c r="AS245" i="32"/>
  <c r="AZ245" i="32" s="1"/>
  <c r="AR245" i="32"/>
  <c r="AQ245" i="32"/>
  <c r="BA245" i="32" s="1"/>
  <c r="AG245" i="32"/>
  <c r="AY245" i="32" s="1"/>
  <c r="AA245" i="32"/>
  <c r="AV245" i="32" s="1"/>
  <c r="R245" i="32"/>
  <c r="W245" i="32" s="1"/>
  <c r="BB244" i="32"/>
  <c r="AS244" i="32"/>
  <c r="AR244" i="32"/>
  <c r="AQ244" i="32"/>
  <c r="AQ250" i="32" s="1"/>
  <c r="AG244" i="32"/>
  <c r="AC244" i="32"/>
  <c r="AA244" i="32"/>
  <c r="R244" i="32"/>
  <c r="W244" i="32" s="1"/>
  <c r="BB243" i="32"/>
  <c r="AP243" i="32"/>
  <c r="AO243" i="32"/>
  <c r="AN243" i="32"/>
  <c r="AM243" i="32"/>
  <c r="AL243" i="32"/>
  <c r="AK243" i="32"/>
  <c r="AJ243" i="32"/>
  <c r="AI243" i="32"/>
  <c r="AG243" i="32"/>
  <c r="AF243" i="32"/>
  <c r="AE243" i="32"/>
  <c r="AA243" i="32"/>
  <c r="Z243" i="32"/>
  <c r="Y243" i="32"/>
  <c r="X243" i="32"/>
  <c r="W243" i="32"/>
  <c r="V243" i="32"/>
  <c r="U243" i="32"/>
  <c r="T243" i="32"/>
  <c r="S243" i="32"/>
  <c r="R243" i="32"/>
  <c r="AY242" i="32"/>
  <c r="AV242" i="32"/>
  <c r="AR242" i="32"/>
  <c r="BB242" i="32" s="1"/>
  <c r="AQ242" i="32"/>
  <c r="AG242" i="32"/>
  <c r="AD242" i="32"/>
  <c r="AX242" i="32" s="1"/>
  <c r="AA242" i="32"/>
  <c r="W242" i="32"/>
  <c r="R242" i="32"/>
  <c r="AY241" i="32"/>
  <c r="AV241" i="32"/>
  <c r="AU241" i="32"/>
  <c r="AR241" i="32"/>
  <c r="BB241" i="32" s="1"/>
  <c r="AQ241" i="32"/>
  <c r="AG241" i="32"/>
  <c r="AB241" i="32"/>
  <c r="AA241" i="32"/>
  <c r="W241" i="32"/>
  <c r="AD241" i="32" s="1"/>
  <c r="AX241" i="32" s="1"/>
  <c r="R241" i="32"/>
  <c r="BB240" i="32"/>
  <c r="AY240" i="32"/>
  <c r="AY243" i="32" s="1"/>
  <c r="AV240" i="32"/>
  <c r="AV243" i="32" s="1"/>
  <c r="AR240" i="32"/>
  <c r="AQ240" i="32"/>
  <c r="AG240" i="32"/>
  <c r="AB240" i="32"/>
  <c r="AA240" i="32"/>
  <c r="R240" i="32"/>
  <c r="W240" i="32" s="1"/>
  <c r="AD240" i="32" s="1"/>
  <c r="AV239" i="32"/>
  <c r="AP239" i="32"/>
  <c r="AO239" i="32"/>
  <c r="AN239" i="32"/>
  <c r="AM239" i="32"/>
  <c r="AL239" i="32"/>
  <c r="AK239" i="32"/>
  <c r="AJ239" i="32"/>
  <c r="AI239" i="32"/>
  <c r="AF239" i="32"/>
  <c r="AE239" i="32"/>
  <c r="Z239" i="32"/>
  <c r="Y239" i="32"/>
  <c r="X239" i="32"/>
  <c r="V239" i="32"/>
  <c r="U239" i="32"/>
  <c r="T239" i="32"/>
  <c r="S239" i="32"/>
  <c r="AV238" i="32"/>
  <c r="AR238" i="32"/>
  <c r="BB238" i="32" s="1"/>
  <c r="AQ238" i="32"/>
  <c r="AG238" i="32"/>
  <c r="AY238" i="32" s="1"/>
  <c r="AC238" i="32"/>
  <c r="AW238" i="32" s="1"/>
  <c r="AA238" i="32"/>
  <c r="W238" i="32"/>
  <c r="AD238" i="32" s="1"/>
  <c r="AX238" i="32" s="1"/>
  <c r="R238" i="32"/>
  <c r="BA237" i="32"/>
  <c r="AR237" i="32"/>
  <c r="BB237" i="32" s="1"/>
  <c r="AQ237" i="32"/>
  <c r="AS237" i="32" s="1"/>
  <c r="AZ237" i="32" s="1"/>
  <c r="AG237" i="32"/>
  <c r="AY237" i="32" s="1"/>
  <c r="AA237" i="32"/>
  <c r="AV237" i="32" s="1"/>
  <c r="W237" i="32"/>
  <c r="R237" i="32"/>
  <c r="AS236" i="32"/>
  <c r="AZ236" i="32" s="1"/>
  <c r="AR236" i="32"/>
  <c r="BB236" i="32" s="1"/>
  <c r="AQ236" i="32"/>
  <c r="BA236" i="32" s="1"/>
  <c r="AG236" i="32"/>
  <c r="AY236" i="32" s="1"/>
  <c r="AA236" i="32"/>
  <c r="AV236" i="32" s="1"/>
  <c r="R236" i="32"/>
  <c r="W236" i="32" s="1"/>
  <c r="AY235" i="32"/>
  <c r="AR235" i="32"/>
  <c r="AQ235" i="32"/>
  <c r="BA235" i="32" s="1"/>
  <c r="AG235" i="32"/>
  <c r="AD235" i="32"/>
  <c r="AX235" i="32" s="1"/>
  <c r="AC235" i="32"/>
  <c r="AW235" i="32" s="1"/>
  <c r="AA235" i="32"/>
  <c r="AV235" i="32" s="1"/>
  <c r="R235" i="32"/>
  <c r="W235" i="32" s="1"/>
  <c r="AW234" i="32"/>
  <c r="AV234" i="32"/>
  <c r="AR234" i="32"/>
  <c r="BB234" i="32" s="1"/>
  <c r="AQ234" i="32"/>
  <c r="AS234" i="32" s="1"/>
  <c r="AZ234" i="32" s="1"/>
  <c r="AG234" i="32"/>
  <c r="AY234" i="32" s="1"/>
  <c r="AC234" i="32"/>
  <c r="AA234" i="32"/>
  <c r="W234" i="32"/>
  <c r="AD234" i="32" s="1"/>
  <c r="AX234" i="32" s="1"/>
  <c r="R234" i="32"/>
  <c r="BA233" i="32"/>
  <c r="AV233" i="32"/>
  <c r="AR233" i="32"/>
  <c r="BB233" i="32" s="1"/>
  <c r="AQ233" i="32"/>
  <c r="AS233" i="32" s="1"/>
  <c r="AG233" i="32"/>
  <c r="AA233" i="32"/>
  <c r="AA239" i="32" s="1"/>
  <c r="R233" i="32"/>
  <c r="AP232" i="32"/>
  <c r="AO232" i="32"/>
  <c r="AN232" i="32"/>
  <c r="AM232" i="32"/>
  <c r="AL232" i="32"/>
  <c r="AK232" i="32"/>
  <c r="AJ232" i="32"/>
  <c r="AI232" i="32"/>
  <c r="AG232" i="32"/>
  <c r="AF232" i="32"/>
  <c r="AE232" i="32"/>
  <c r="AA232" i="32"/>
  <c r="Z232" i="32"/>
  <c r="Y232" i="32"/>
  <c r="X232" i="32"/>
  <c r="V232" i="32"/>
  <c r="U232" i="32"/>
  <c r="T232" i="32"/>
  <c r="S232" i="32"/>
  <c r="AY231" i="32"/>
  <c r="AV231" i="32"/>
  <c r="AR231" i="32"/>
  <c r="BB231" i="32" s="1"/>
  <c r="AQ231" i="32"/>
  <c r="AG231" i="32"/>
  <c r="AA231" i="32"/>
  <c r="W231" i="32"/>
  <c r="R231" i="32"/>
  <c r="AY230" i="32"/>
  <c r="AV230" i="32"/>
  <c r="AR230" i="32"/>
  <c r="BB230" i="32" s="1"/>
  <c r="AQ230" i="32"/>
  <c r="AG230" i="32"/>
  <c r="AA230" i="32"/>
  <c r="W230" i="32"/>
  <c r="R230" i="32"/>
  <c r="AY229" i="32"/>
  <c r="AV229" i="32"/>
  <c r="AR229" i="32"/>
  <c r="BB229" i="32" s="1"/>
  <c r="AQ229" i="32"/>
  <c r="AG229" i="32"/>
  <c r="AA229" i="32"/>
  <c r="W229" i="32"/>
  <c r="R229" i="32"/>
  <c r="AY228" i="32"/>
  <c r="AV228" i="32"/>
  <c r="AR228" i="32"/>
  <c r="BB228" i="32" s="1"/>
  <c r="AQ228" i="32"/>
  <c r="AG228" i="32"/>
  <c r="AA228" i="32"/>
  <c r="W228" i="32"/>
  <c r="R228" i="32"/>
  <c r="AY227" i="32"/>
  <c r="AV227" i="32"/>
  <c r="AR227" i="32"/>
  <c r="BB227" i="32" s="1"/>
  <c r="AQ227" i="32"/>
  <c r="AG227" i="32"/>
  <c r="AA227" i="32"/>
  <c r="W227" i="32"/>
  <c r="R227" i="32"/>
  <c r="AY226" i="32"/>
  <c r="AY232" i="32" s="1"/>
  <c r="AV226" i="32"/>
  <c r="AV232" i="32" s="1"/>
  <c r="AR226" i="32"/>
  <c r="AQ226" i="32"/>
  <c r="AG226" i="32"/>
  <c r="AA226" i="32"/>
  <c r="W226" i="32"/>
  <c r="R226" i="32"/>
  <c r="R232" i="32" s="1"/>
  <c r="AV225" i="32"/>
  <c r="AQ225" i="32"/>
  <c r="AP225" i="32"/>
  <c r="AO225" i="32"/>
  <c r="AN225" i="32"/>
  <c r="AM225" i="32"/>
  <c r="AL225" i="32"/>
  <c r="AK225" i="32"/>
  <c r="AJ225" i="32"/>
  <c r="AI225" i="32"/>
  <c r="AF225" i="32"/>
  <c r="AE225" i="32"/>
  <c r="AA225" i="32"/>
  <c r="Z225" i="32"/>
  <c r="Y225" i="32"/>
  <c r="X225" i="32"/>
  <c r="W225" i="32"/>
  <c r="V225" i="32"/>
  <c r="U225" i="32"/>
  <c r="T225" i="32"/>
  <c r="S225" i="32"/>
  <c r="BA224" i="32"/>
  <c r="AV224" i="32"/>
  <c r="AS224" i="32"/>
  <c r="AZ224" i="32" s="1"/>
  <c r="AR224" i="32"/>
  <c r="BB224" i="32" s="1"/>
  <c r="AQ224" i="32"/>
  <c r="AG224" i="32"/>
  <c r="AY224" i="32" s="1"/>
  <c r="AD224" i="32"/>
  <c r="AX224" i="32" s="1"/>
  <c r="AA224" i="32"/>
  <c r="W224" i="32"/>
  <c r="R224" i="32"/>
  <c r="BA223" i="32"/>
  <c r="AV223" i="32"/>
  <c r="AS223" i="32"/>
  <c r="AZ223" i="32" s="1"/>
  <c r="AR223" i="32"/>
  <c r="BB223" i="32" s="1"/>
  <c r="AQ223" i="32"/>
  <c r="AG223" i="32"/>
  <c r="AY223" i="32" s="1"/>
  <c r="AD223" i="32"/>
  <c r="AX223" i="32" s="1"/>
  <c r="AA223" i="32"/>
  <c r="W223" i="32"/>
  <c r="R223" i="32"/>
  <c r="BA222" i="32"/>
  <c r="BA225" i="32" s="1"/>
  <c r="AV222" i="32"/>
  <c r="AS222" i="32"/>
  <c r="AR222" i="32"/>
  <c r="BB222" i="32" s="1"/>
  <c r="BB225" i="32" s="1"/>
  <c r="AQ222" i="32"/>
  <c r="AG222" i="32"/>
  <c r="AD222" i="32"/>
  <c r="AA222" i="32"/>
  <c r="W222" i="32"/>
  <c r="R222" i="32"/>
  <c r="R225" i="32" s="1"/>
  <c r="AS221" i="32"/>
  <c r="AR221" i="32"/>
  <c r="AQ221" i="32"/>
  <c r="AP221" i="32"/>
  <c r="AO221" i="32"/>
  <c r="AN221" i="32"/>
  <c r="AM221" i="32"/>
  <c r="AL221" i="32"/>
  <c r="AK221" i="32"/>
  <c r="AJ221" i="32"/>
  <c r="AI221" i="32"/>
  <c r="AF221" i="32"/>
  <c r="AE221" i="32"/>
  <c r="AB221" i="32"/>
  <c r="Z221" i="32"/>
  <c r="Y221" i="32"/>
  <c r="X221" i="32"/>
  <c r="V221" i="32"/>
  <c r="U221" i="32"/>
  <c r="T221" i="32"/>
  <c r="S221" i="32"/>
  <c r="BB220" i="32"/>
  <c r="BB221" i="32" s="1"/>
  <c r="BA220" i="32"/>
  <c r="BA221" i="32" s="1"/>
  <c r="AS220" i="32"/>
  <c r="AZ220" i="32" s="1"/>
  <c r="AZ221" i="32" s="1"/>
  <c r="AR220" i="32"/>
  <c r="AQ220" i="32"/>
  <c r="AG220" i="32"/>
  <c r="AB220" i="32"/>
  <c r="AA220" i="32"/>
  <c r="W220" i="32"/>
  <c r="W221" i="32" s="1"/>
  <c r="R220" i="32"/>
  <c r="R221" i="32" s="1"/>
  <c r="AR219" i="32"/>
  <c r="AP219" i="32"/>
  <c r="AO219" i="32"/>
  <c r="AN219" i="32"/>
  <c r="AM219" i="32"/>
  <c r="AL219" i="32"/>
  <c r="AK219" i="32"/>
  <c r="AJ219" i="32"/>
  <c r="AI219" i="32"/>
  <c r="AG219" i="32"/>
  <c r="AF219" i="32"/>
  <c r="AE219" i="32"/>
  <c r="Z219" i="32"/>
  <c r="Y219" i="32"/>
  <c r="X219" i="32"/>
  <c r="V219" i="32"/>
  <c r="U219" i="32"/>
  <c r="T219" i="32"/>
  <c r="S219" i="32"/>
  <c r="BB218" i="32"/>
  <c r="AY218" i="32"/>
  <c r="AX218" i="32"/>
  <c r="AU218" i="32"/>
  <c r="AR218" i="32"/>
  <c r="AQ218" i="32"/>
  <c r="AG218" i="32"/>
  <c r="AC218" i="32"/>
  <c r="AW218" i="32" s="1"/>
  <c r="AB218" i="32"/>
  <c r="AH218" i="32" s="1"/>
  <c r="AT218" i="32" s="1"/>
  <c r="AA218" i="32"/>
  <c r="AV218" i="32" s="1"/>
  <c r="R218" i="32"/>
  <c r="W218" i="32" s="1"/>
  <c r="AD218" i="32" s="1"/>
  <c r="BB217" i="32"/>
  <c r="AY217" i="32"/>
  <c r="AR217" i="32"/>
  <c r="AQ217" i="32"/>
  <c r="AG217" i="32"/>
  <c r="AC217" i="32"/>
  <c r="AW217" i="32" s="1"/>
  <c r="AA217" i="32"/>
  <c r="AV217" i="32" s="1"/>
  <c r="R217" i="32"/>
  <c r="W217" i="32" s="1"/>
  <c r="AD217" i="32" s="1"/>
  <c r="AX217" i="32" s="1"/>
  <c r="BB216" i="32"/>
  <c r="AY216" i="32"/>
  <c r="AR216" i="32"/>
  <c r="AQ216" i="32"/>
  <c r="AG216" i="32"/>
  <c r="AA216" i="32"/>
  <c r="AV216" i="32" s="1"/>
  <c r="R216" i="32"/>
  <c r="W216" i="32" s="1"/>
  <c r="BB215" i="32"/>
  <c r="AY215" i="32"/>
  <c r="AX215" i="32"/>
  <c r="AU215" i="32"/>
  <c r="AR215" i="32"/>
  <c r="AQ215" i="32"/>
  <c r="AG215" i="32"/>
  <c r="AB215" i="32"/>
  <c r="AA215" i="32"/>
  <c r="AV215" i="32" s="1"/>
  <c r="R215" i="32"/>
  <c r="W215" i="32" s="1"/>
  <c r="AD215" i="32" s="1"/>
  <c r="BB214" i="32"/>
  <c r="AY214" i="32"/>
  <c r="AX214" i="32"/>
  <c r="AU214" i="32"/>
  <c r="AR214" i="32"/>
  <c r="AQ214" i="32"/>
  <c r="AG214" i="32"/>
  <c r="AC214" i="32"/>
  <c r="AW214" i="32" s="1"/>
  <c r="AB214" i="32"/>
  <c r="AH214" i="32" s="1"/>
  <c r="AT214" i="32" s="1"/>
  <c r="AA214" i="32"/>
  <c r="AV214" i="32" s="1"/>
  <c r="R214" i="32"/>
  <c r="W214" i="32" s="1"/>
  <c r="AD214" i="32" s="1"/>
  <c r="BB213" i="32"/>
  <c r="BB219" i="32" s="1"/>
  <c r="AY213" i="32"/>
  <c r="AY219" i="32" s="1"/>
  <c r="AR213" i="32"/>
  <c r="AQ213" i="32"/>
  <c r="AG213" i="32"/>
  <c r="AC213" i="32"/>
  <c r="AA213" i="32"/>
  <c r="AA219" i="32" s="1"/>
  <c r="R213" i="32"/>
  <c r="W213" i="32" s="1"/>
  <c r="AP212" i="32"/>
  <c r="AO212" i="32"/>
  <c r="AN212" i="32"/>
  <c r="AM212" i="32"/>
  <c r="AL212" i="32"/>
  <c r="AK212" i="32"/>
  <c r="AJ212" i="32"/>
  <c r="AI212" i="32"/>
  <c r="AF212" i="32"/>
  <c r="AE212" i="32"/>
  <c r="AA212" i="32"/>
  <c r="Z212" i="32"/>
  <c r="Y212" i="32"/>
  <c r="X212" i="32"/>
  <c r="V212" i="32"/>
  <c r="U212" i="32"/>
  <c r="T212" i="32"/>
  <c r="S212" i="32"/>
  <c r="AY211" i="32"/>
  <c r="AV211" i="32"/>
  <c r="AR211" i="32"/>
  <c r="BB211" i="32" s="1"/>
  <c r="AQ211" i="32"/>
  <c r="AG211" i="32"/>
  <c r="AA211" i="32"/>
  <c r="R211" i="32"/>
  <c r="W211" i="32" s="1"/>
  <c r="AY210" i="32"/>
  <c r="AV210" i="32"/>
  <c r="AR210" i="32"/>
  <c r="BB210" i="32" s="1"/>
  <c r="AQ210" i="32"/>
  <c r="AG210" i="32"/>
  <c r="AC210" i="32"/>
  <c r="AW210" i="32" s="1"/>
  <c r="AA210" i="32"/>
  <c r="R210" i="32"/>
  <c r="W210" i="32" s="1"/>
  <c r="AY209" i="32"/>
  <c r="AV209" i="32"/>
  <c r="AR209" i="32"/>
  <c r="BB209" i="32" s="1"/>
  <c r="AQ209" i="32"/>
  <c r="AG209" i="32"/>
  <c r="AC209" i="32"/>
  <c r="AW209" i="32" s="1"/>
  <c r="AA209" i="32"/>
  <c r="R209" i="32"/>
  <c r="W209" i="32" s="1"/>
  <c r="AY208" i="32"/>
  <c r="AV208" i="32"/>
  <c r="AR208" i="32"/>
  <c r="BB208" i="32" s="1"/>
  <c r="AQ208" i="32"/>
  <c r="AG208" i="32"/>
  <c r="AA208" i="32"/>
  <c r="R208" i="32"/>
  <c r="W208" i="32" s="1"/>
  <c r="AY207" i="32"/>
  <c r="AV207" i="32"/>
  <c r="AR207" i="32"/>
  <c r="BB207" i="32" s="1"/>
  <c r="AQ207" i="32"/>
  <c r="AG207" i="32"/>
  <c r="AA207" i="32"/>
  <c r="R207" i="32"/>
  <c r="W207" i="32" s="1"/>
  <c r="AY206" i="32"/>
  <c r="AV206" i="32"/>
  <c r="AR206" i="32"/>
  <c r="BB206" i="32" s="1"/>
  <c r="AQ206" i="32"/>
  <c r="AG206" i="32"/>
  <c r="AC206" i="32"/>
  <c r="AW206" i="32" s="1"/>
  <c r="AA206" i="32"/>
  <c r="R206" i="32"/>
  <c r="W206" i="32" s="1"/>
  <c r="AY205" i="32"/>
  <c r="AV205" i="32"/>
  <c r="AR205" i="32"/>
  <c r="BB205" i="32" s="1"/>
  <c r="AQ205" i="32"/>
  <c r="AG205" i="32"/>
  <c r="AC205" i="32"/>
  <c r="AW205" i="32" s="1"/>
  <c r="AA205" i="32"/>
  <c r="R205" i="32"/>
  <c r="W205" i="32" s="1"/>
  <c r="AY204" i="32"/>
  <c r="AY212" i="32" s="1"/>
  <c r="AV204" i="32"/>
  <c r="AV212" i="32" s="1"/>
  <c r="AR204" i="32"/>
  <c r="AQ204" i="32"/>
  <c r="AG204" i="32"/>
  <c r="AG212" i="32" s="1"/>
  <c r="AA204" i="32"/>
  <c r="R204" i="32"/>
  <c r="W204" i="32" s="1"/>
  <c r="AR203" i="32"/>
  <c r="AQ203" i="32"/>
  <c r="AP203" i="32"/>
  <c r="AO203" i="32"/>
  <c r="AN203" i="32"/>
  <c r="AM203" i="32"/>
  <c r="AL203" i="32"/>
  <c r="AK203" i="32"/>
  <c r="AJ203" i="32"/>
  <c r="AI203" i="32"/>
  <c r="AF203" i="32"/>
  <c r="AE203" i="32"/>
  <c r="Z203" i="32"/>
  <c r="Y203" i="32"/>
  <c r="X203" i="32"/>
  <c r="V203" i="32"/>
  <c r="U203" i="32"/>
  <c r="T203" i="32"/>
  <c r="S203" i="32"/>
  <c r="BA202" i="32"/>
  <c r="AR202" i="32"/>
  <c r="BB202" i="32" s="1"/>
  <c r="AQ202" i="32"/>
  <c r="AG202" i="32"/>
  <c r="AY202" i="32" s="1"/>
  <c r="AA202" i="32"/>
  <c r="AV202" i="32" s="1"/>
  <c r="W202" i="32"/>
  <c r="R202" i="32"/>
  <c r="BA201" i="32"/>
  <c r="AR201" i="32"/>
  <c r="BB201" i="32" s="1"/>
  <c r="AQ201" i="32"/>
  <c r="AG201" i="32"/>
  <c r="AY201" i="32" s="1"/>
  <c r="AA201" i="32"/>
  <c r="AV201" i="32" s="1"/>
  <c r="W201" i="32"/>
  <c r="R201" i="32"/>
  <c r="BA200" i="32"/>
  <c r="AR200" i="32"/>
  <c r="BB200" i="32" s="1"/>
  <c r="AQ200" i="32"/>
  <c r="AG200" i="32"/>
  <c r="AY200" i="32" s="1"/>
  <c r="AA200" i="32"/>
  <c r="AV200" i="32" s="1"/>
  <c r="W200" i="32"/>
  <c r="R200" i="32"/>
  <c r="BA199" i="32"/>
  <c r="AR199" i="32"/>
  <c r="BB199" i="32" s="1"/>
  <c r="AQ199" i="32"/>
  <c r="AG199" i="32"/>
  <c r="AY199" i="32" s="1"/>
  <c r="AA199" i="32"/>
  <c r="AV199" i="32" s="1"/>
  <c r="W199" i="32"/>
  <c r="R199" i="32"/>
  <c r="BA198" i="32"/>
  <c r="BA203" i="32" s="1"/>
  <c r="AR198" i="32"/>
  <c r="BB198" i="32" s="1"/>
  <c r="BB203" i="32" s="1"/>
  <c r="AQ198" i="32"/>
  <c r="AG198" i="32"/>
  <c r="AA198" i="32"/>
  <c r="AA203" i="32" s="1"/>
  <c r="W198" i="32"/>
  <c r="R198" i="32"/>
  <c r="R203" i="32" s="1"/>
  <c r="AR197" i="32"/>
  <c r="AP197" i="32"/>
  <c r="AO197" i="32"/>
  <c r="AN197" i="32"/>
  <c r="AM197" i="32"/>
  <c r="AL197" i="32"/>
  <c r="AK197" i="32"/>
  <c r="AJ197" i="32"/>
  <c r="AI197" i="32"/>
  <c r="AG197" i="32"/>
  <c r="AF197" i="32"/>
  <c r="AE197" i="32"/>
  <c r="Z197" i="32"/>
  <c r="Y197" i="32"/>
  <c r="X197" i="32"/>
  <c r="V197" i="32"/>
  <c r="U197" i="32"/>
  <c r="T197" i="32"/>
  <c r="S197" i="32"/>
  <c r="BB196" i="32"/>
  <c r="BA196" i="32"/>
  <c r="AS196" i="32"/>
  <c r="AZ196" i="32" s="1"/>
  <c r="AR196" i="32"/>
  <c r="AQ196" i="32"/>
  <c r="AG196" i="32"/>
  <c r="AY196" i="32" s="1"/>
  <c r="AA196" i="32"/>
  <c r="AV196" i="32" s="1"/>
  <c r="W196" i="32"/>
  <c r="AD196" i="32" s="1"/>
  <c r="AX196" i="32" s="1"/>
  <c r="R196" i="32"/>
  <c r="BB195" i="32"/>
  <c r="BA195" i="32"/>
  <c r="AX195" i="32"/>
  <c r="AS195" i="32"/>
  <c r="AZ195" i="32" s="1"/>
  <c r="AZ197" i="32" s="1"/>
  <c r="AR195" i="32"/>
  <c r="AQ195" i="32"/>
  <c r="AG195" i="32"/>
  <c r="AY195" i="32" s="1"/>
  <c r="AB195" i="32"/>
  <c r="AA195" i="32"/>
  <c r="AV195" i="32" s="1"/>
  <c r="W195" i="32"/>
  <c r="AD195" i="32" s="1"/>
  <c r="R195" i="32"/>
  <c r="BB194" i="32"/>
  <c r="BB197" i="32" s="1"/>
  <c r="BA194" i="32"/>
  <c r="BA197" i="32" s="1"/>
  <c r="AS194" i="32"/>
  <c r="AZ194" i="32" s="1"/>
  <c r="AR194" i="32"/>
  <c r="AQ194" i="32"/>
  <c r="AQ197" i="32" s="1"/>
  <c r="AG194" i="32"/>
  <c r="AY194" i="32" s="1"/>
  <c r="AA194" i="32"/>
  <c r="W194" i="32"/>
  <c r="W197" i="32" s="1"/>
  <c r="R194" i="32"/>
  <c r="R197" i="32" s="1"/>
  <c r="AP193" i="32"/>
  <c r="AO193" i="32"/>
  <c r="AN193" i="32"/>
  <c r="AM193" i="32"/>
  <c r="AL193" i="32"/>
  <c r="AK193" i="32"/>
  <c r="AJ193" i="32"/>
  <c r="AI193" i="32"/>
  <c r="AG193" i="32"/>
  <c r="AF193" i="32"/>
  <c r="AE193" i="32"/>
  <c r="Z193" i="32"/>
  <c r="Y193" i="32"/>
  <c r="X193" i="32"/>
  <c r="V193" i="32"/>
  <c r="U193" i="32"/>
  <c r="T193" i="32"/>
  <c r="S193" i="32"/>
  <c r="BB192" i="32"/>
  <c r="AY192" i="32"/>
  <c r="AX192" i="32"/>
  <c r="AU192" i="32"/>
  <c r="AR192" i="32"/>
  <c r="AQ192" i="32"/>
  <c r="AG192" i="32"/>
  <c r="AC192" i="32"/>
  <c r="AW192" i="32" s="1"/>
  <c r="AB192" i="32"/>
  <c r="AH192" i="32" s="1"/>
  <c r="AT192" i="32" s="1"/>
  <c r="AA192" i="32"/>
  <c r="AV192" i="32" s="1"/>
  <c r="R192" i="32"/>
  <c r="W192" i="32" s="1"/>
  <c r="AD192" i="32" s="1"/>
  <c r="BB191" i="32"/>
  <c r="AY191" i="32"/>
  <c r="AR191" i="32"/>
  <c r="AQ191" i="32"/>
  <c r="AG191" i="32"/>
  <c r="AC191" i="32"/>
  <c r="AW191" i="32" s="1"/>
  <c r="AA191" i="32"/>
  <c r="AV191" i="32" s="1"/>
  <c r="R191" i="32"/>
  <c r="W191" i="32" s="1"/>
  <c r="AD191" i="32" s="1"/>
  <c r="AX191" i="32" s="1"/>
  <c r="BB190" i="32"/>
  <c r="AY190" i="32"/>
  <c r="AR190" i="32"/>
  <c r="AQ190" i="32"/>
  <c r="AG190" i="32"/>
  <c r="AA190" i="32"/>
  <c r="AV190" i="32" s="1"/>
  <c r="R190" i="32"/>
  <c r="W190" i="32" s="1"/>
  <c r="BB189" i="32"/>
  <c r="AY189" i="32"/>
  <c r="AX189" i="32"/>
  <c r="AU189" i="32"/>
  <c r="AR189" i="32"/>
  <c r="AQ189" i="32"/>
  <c r="AG189" i="32"/>
  <c r="AB189" i="32"/>
  <c r="AA189" i="32"/>
  <c r="AV189" i="32" s="1"/>
  <c r="R189" i="32"/>
  <c r="W189" i="32" s="1"/>
  <c r="AD189" i="32" s="1"/>
  <c r="BB188" i="32"/>
  <c r="AY188" i="32"/>
  <c r="AX188" i="32"/>
  <c r="AU188" i="32"/>
  <c r="AR188" i="32"/>
  <c r="AQ188" i="32"/>
  <c r="AG188" i="32"/>
  <c r="AC188" i="32"/>
  <c r="AW188" i="32" s="1"/>
  <c r="AB188" i="32"/>
  <c r="AH188" i="32" s="1"/>
  <c r="AT188" i="32" s="1"/>
  <c r="AA188" i="32"/>
  <c r="AV188" i="32" s="1"/>
  <c r="R188" i="32"/>
  <c r="W188" i="32" s="1"/>
  <c r="AD188" i="32" s="1"/>
  <c r="BB187" i="32"/>
  <c r="AY187" i="32"/>
  <c r="AR187" i="32"/>
  <c r="AR193" i="32" s="1"/>
  <c r="AQ187" i="32"/>
  <c r="AG187" i="32"/>
  <c r="AC187" i="32"/>
  <c r="AA187" i="32"/>
  <c r="AA193" i="32" s="1"/>
  <c r="R187" i="32"/>
  <c r="W187" i="32" s="1"/>
  <c r="AP186" i="32"/>
  <c r="AO186" i="32"/>
  <c r="AN186" i="32"/>
  <c r="AM186" i="32"/>
  <c r="AL186" i="32"/>
  <c r="AK186" i="32"/>
  <c r="AJ186" i="32"/>
  <c r="AI186" i="32"/>
  <c r="AF186" i="32"/>
  <c r="AE186" i="32"/>
  <c r="AA186" i="32"/>
  <c r="Z186" i="32"/>
  <c r="Y186" i="32"/>
  <c r="X186" i="32"/>
  <c r="V186" i="32"/>
  <c r="U186" i="32"/>
  <c r="T186" i="32"/>
  <c r="S186" i="32"/>
  <c r="AY185" i="32"/>
  <c r="AV185" i="32"/>
  <c r="AR185" i="32"/>
  <c r="BB185" i="32" s="1"/>
  <c r="AQ185" i="32"/>
  <c r="AG185" i="32"/>
  <c r="AC185" i="32"/>
  <c r="AW185" i="32" s="1"/>
  <c r="AA185" i="32"/>
  <c r="R185" i="32"/>
  <c r="W185" i="32" s="1"/>
  <c r="AY184" i="32"/>
  <c r="AV184" i="32"/>
  <c r="AR184" i="32"/>
  <c r="BB184" i="32" s="1"/>
  <c r="AQ184" i="32"/>
  <c r="AG184" i="32"/>
  <c r="AC184" i="32"/>
  <c r="AW184" i="32" s="1"/>
  <c r="AA184" i="32"/>
  <c r="R184" i="32"/>
  <c r="W184" i="32" s="1"/>
  <c r="AY183" i="32"/>
  <c r="AY186" i="32" s="1"/>
  <c r="AV183" i="32"/>
  <c r="AV186" i="32" s="1"/>
  <c r="AR183" i="32"/>
  <c r="AQ183" i="32"/>
  <c r="AG183" i="32"/>
  <c r="AG186" i="32" s="1"/>
  <c r="AA183" i="32"/>
  <c r="R183" i="32"/>
  <c r="W183" i="32" s="1"/>
  <c r="AR182" i="32"/>
  <c r="AP182" i="32"/>
  <c r="AO182" i="32"/>
  <c r="AN182" i="32"/>
  <c r="AM182" i="32"/>
  <c r="AL182" i="32"/>
  <c r="AK182" i="32"/>
  <c r="AJ182" i="32"/>
  <c r="AI182" i="32"/>
  <c r="AF182" i="32"/>
  <c r="AE182" i="32"/>
  <c r="Z182" i="32"/>
  <c r="Y182" i="32"/>
  <c r="X182" i="32"/>
  <c r="V182" i="32"/>
  <c r="U182" i="32"/>
  <c r="T182" i="32"/>
  <c r="S182" i="32"/>
  <c r="BA181" i="32"/>
  <c r="AR181" i="32"/>
  <c r="BB181" i="32" s="1"/>
  <c r="AQ181" i="32"/>
  <c r="AG181" i="32"/>
  <c r="AY181" i="32" s="1"/>
  <c r="AA181" i="32"/>
  <c r="AV181" i="32" s="1"/>
  <c r="W181" i="32"/>
  <c r="R181" i="32"/>
  <c r="BA180" i="32"/>
  <c r="AR180" i="32"/>
  <c r="BB180" i="32" s="1"/>
  <c r="AQ180" i="32"/>
  <c r="AG180" i="32"/>
  <c r="AY180" i="32" s="1"/>
  <c r="AA180" i="32"/>
  <c r="AV180" i="32" s="1"/>
  <c r="W180" i="32"/>
  <c r="R180" i="32"/>
  <c r="BA179" i="32"/>
  <c r="AR179" i="32"/>
  <c r="BB179" i="32" s="1"/>
  <c r="AQ179" i="32"/>
  <c r="AG179" i="32"/>
  <c r="AY179" i="32" s="1"/>
  <c r="AA179" i="32"/>
  <c r="AV179" i="32" s="1"/>
  <c r="W179" i="32"/>
  <c r="R179" i="32"/>
  <c r="AZ178" i="32"/>
  <c r="AV178" i="32"/>
  <c r="AR178" i="32"/>
  <c r="BB178" i="32" s="1"/>
  <c r="AQ178" i="32"/>
  <c r="AS178" i="32" s="1"/>
  <c r="AG178" i="32"/>
  <c r="AY178" i="32" s="1"/>
  <c r="AA178" i="32"/>
  <c r="R178" i="32"/>
  <c r="W178" i="32" s="1"/>
  <c r="AB178" i="32" s="1"/>
  <c r="BB177" i="32"/>
  <c r="BB182" i="32" s="1"/>
  <c r="AY177" i="32"/>
  <c r="AY182" i="32" s="1"/>
  <c r="AR177" i="32"/>
  <c r="AQ177" i="32"/>
  <c r="AQ182" i="32" s="1"/>
  <c r="AG177" i="32"/>
  <c r="AG182" i="32" s="1"/>
  <c r="AA177" i="32"/>
  <c r="AA182" i="32" s="1"/>
  <c r="R177" i="32"/>
  <c r="R182" i="32" s="1"/>
  <c r="AP176" i="32"/>
  <c r="AO176" i="32"/>
  <c r="AN176" i="32"/>
  <c r="AM176" i="32"/>
  <c r="AL176" i="32"/>
  <c r="AK176" i="32"/>
  <c r="AJ176" i="32"/>
  <c r="AI176" i="32"/>
  <c r="AG176" i="32"/>
  <c r="AF176" i="32"/>
  <c r="AE176" i="32"/>
  <c r="AA176" i="32"/>
  <c r="Z176" i="32"/>
  <c r="Y176" i="32"/>
  <c r="X176" i="32"/>
  <c r="V176" i="32"/>
  <c r="U176" i="32"/>
  <c r="T176" i="32"/>
  <c r="S176" i="32"/>
  <c r="AY175" i="32"/>
  <c r="AV175" i="32"/>
  <c r="AU175" i="32"/>
  <c r="AR175" i="32"/>
  <c r="BB175" i="32" s="1"/>
  <c r="AQ175" i="32"/>
  <c r="AG175" i="32"/>
  <c r="AC175" i="32"/>
  <c r="AW175" i="32" s="1"/>
  <c r="AA175" i="32"/>
  <c r="R175" i="32"/>
  <c r="W175" i="32" s="1"/>
  <c r="AY174" i="32"/>
  <c r="AV174" i="32"/>
  <c r="AR174" i="32"/>
  <c r="BB174" i="32" s="1"/>
  <c r="AQ174" i="32"/>
  <c r="AG174" i="32"/>
  <c r="AA174" i="32"/>
  <c r="R174" i="32"/>
  <c r="W174" i="32" s="1"/>
  <c r="AY173" i="32"/>
  <c r="AV173" i="32"/>
  <c r="AR173" i="32"/>
  <c r="BB173" i="32" s="1"/>
  <c r="AQ173" i="32"/>
  <c r="AG173" i="32"/>
  <c r="AA173" i="32"/>
  <c r="R173" i="32"/>
  <c r="W173" i="32" s="1"/>
  <c r="AY172" i="32"/>
  <c r="AV172" i="32"/>
  <c r="AR172" i="32"/>
  <c r="BB172" i="32" s="1"/>
  <c r="AQ172" i="32"/>
  <c r="AG172" i="32"/>
  <c r="AA172" i="32"/>
  <c r="R172" i="32"/>
  <c r="W172" i="32" s="1"/>
  <c r="AU172" i="32" s="1"/>
  <c r="AY171" i="32"/>
  <c r="AV171" i="32"/>
  <c r="AU171" i="32"/>
  <c r="AR171" i="32"/>
  <c r="BB171" i="32" s="1"/>
  <c r="AQ171" i="32"/>
  <c r="AG171" i="32"/>
  <c r="AC171" i="32"/>
  <c r="AW171" i="32" s="1"/>
  <c r="AA171" i="32"/>
  <c r="R171" i="32"/>
  <c r="W171" i="32" s="1"/>
  <c r="AY170" i="32"/>
  <c r="AV170" i="32"/>
  <c r="AV176" i="32" s="1"/>
  <c r="AR170" i="32"/>
  <c r="BB170" i="32" s="1"/>
  <c r="BB176" i="32" s="1"/>
  <c r="AQ170" i="32"/>
  <c r="AG170" i="32"/>
  <c r="AA170" i="32"/>
  <c r="R170" i="32"/>
  <c r="W170" i="32" s="1"/>
  <c r="AY169" i="32"/>
  <c r="AQ169" i="32"/>
  <c r="AP169" i="32"/>
  <c r="AO169" i="32"/>
  <c r="AN169" i="32"/>
  <c r="AM169" i="32"/>
  <c r="AL169" i="32"/>
  <c r="AK169" i="32"/>
  <c r="AJ169" i="32"/>
  <c r="AI169" i="32"/>
  <c r="AF169" i="32"/>
  <c r="AE169" i="32"/>
  <c r="AA169" i="32"/>
  <c r="Z169" i="32"/>
  <c r="Y169" i="32"/>
  <c r="X169" i="32"/>
  <c r="V169" i="32"/>
  <c r="U169" i="32"/>
  <c r="T169" i="32"/>
  <c r="S169" i="32"/>
  <c r="BA168" i="32"/>
  <c r="AV168" i="32"/>
  <c r="AR168" i="32"/>
  <c r="AQ168" i="32"/>
  <c r="AG168" i="32"/>
  <c r="AY168" i="32" s="1"/>
  <c r="AD168" i="32"/>
  <c r="AX168" i="32" s="1"/>
  <c r="AA168" i="32"/>
  <c r="W168" i="32"/>
  <c r="R168" i="32"/>
  <c r="BA167" i="32"/>
  <c r="AV167" i="32"/>
  <c r="AR167" i="32"/>
  <c r="AQ167" i="32"/>
  <c r="AG167" i="32"/>
  <c r="AY167" i="32" s="1"/>
  <c r="AA167" i="32"/>
  <c r="W167" i="32"/>
  <c r="R167" i="32"/>
  <c r="BA166" i="32"/>
  <c r="AV166" i="32"/>
  <c r="AR166" i="32"/>
  <c r="AQ166" i="32"/>
  <c r="AG166" i="32"/>
  <c r="AY166" i="32" s="1"/>
  <c r="AD166" i="32"/>
  <c r="AX166" i="32" s="1"/>
  <c r="AA166" i="32"/>
  <c r="W166" i="32"/>
  <c r="R166" i="32"/>
  <c r="BA165" i="32"/>
  <c r="AV165" i="32"/>
  <c r="AR165" i="32"/>
  <c r="AQ165" i="32"/>
  <c r="AG165" i="32"/>
  <c r="AY165" i="32" s="1"/>
  <c r="AA165" i="32"/>
  <c r="W165" i="32"/>
  <c r="R165" i="32"/>
  <c r="BA164" i="32"/>
  <c r="AV164" i="32"/>
  <c r="AR164" i="32"/>
  <c r="AQ164" i="32"/>
  <c r="AG164" i="32"/>
  <c r="AY164" i="32" s="1"/>
  <c r="AD164" i="32"/>
  <c r="AX164" i="32" s="1"/>
  <c r="AA164" i="32"/>
  <c r="W164" i="32"/>
  <c r="R164" i="32"/>
  <c r="BA163" i="32"/>
  <c r="BA169" i="32" s="1"/>
  <c r="AV163" i="32"/>
  <c r="AR163" i="32"/>
  <c r="AQ163" i="32"/>
  <c r="AG163" i="32"/>
  <c r="AY163" i="32" s="1"/>
  <c r="AA163" i="32"/>
  <c r="W163" i="32"/>
  <c r="R163" i="32"/>
  <c r="R169" i="32" s="1"/>
  <c r="AR162" i="32"/>
  <c r="AQ162" i="32"/>
  <c r="AP162" i="32"/>
  <c r="AO162" i="32"/>
  <c r="AN162" i="32"/>
  <c r="AM162" i="32"/>
  <c r="AL162" i="32"/>
  <c r="AK162" i="32"/>
  <c r="AJ162" i="32"/>
  <c r="AI162" i="32"/>
  <c r="AF162" i="32"/>
  <c r="AE162" i="32"/>
  <c r="Z162" i="32"/>
  <c r="Y162" i="32"/>
  <c r="X162" i="32"/>
  <c r="V162" i="32"/>
  <c r="U162" i="32"/>
  <c r="T162" i="32"/>
  <c r="S162" i="32"/>
  <c r="BB161" i="32"/>
  <c r="BA161" i="32"/>
  <c r="AS161" i="32"/>
  <c r="AZ161" i="32" s="1"/>
  <c r="AR161" i="32"/>
  <c r="AQ161" i="32"/>
  <c r="AG161" i="32"/>
  <c r="AY161" i="32" s="1"/>
  <c r="AA161" i="32"/>
  <c r="W161" i="32"/>
  <c r="AD161" i="32" s="1"/>
  <c r="AX161" i="32" s="1"/>
  <c r="R161" i="32"/>
  <c r="BB160" i="32"/>
  <c r="BA160" i="32"/>
  <c r="AS160" i="32"/>
  <c r="AZ160" i="32" s="1"/>
  <c r="AR160" i="32"/>
  <c r="AQ160" i="32"/>
  <c r="AG160" i="32"/>
  <c r="AY160" i="32" s="1"/>
  <c r="AA160" i="32"/>
  <c r="W160" i="32"/>
  <c r="AD160" i="32" s="1"/>
  <c r="AX160" i="32" s="1"/>
  <c r="R160" i="32"/>
  <c r="BB159" i="32"/>
  <c r="BA159" i="32"/>
  <c r="AS159" i="32"/>
  <c r="AZ159" i="32" s="1"/>
  <c r="AR159" i="32"/>
  <c r="AQ159" i="32"/>
  <c r="AG159" i="32"/>
  <c r="AY159" i="32" s="1"/>
  <c r="AA159" i="32"/>
  <c r="W159" i="32"/>
  <c r="AD159" i="32" s="1"/>
  <c r="AX159" i="32" s="1"/>
  <c r="R159" i="32"/>
  <c r="BB158" i="32"/>
  <c r="BA158" i="32"/>
  <c r="AS158" i="32"/>
  <c r="AZ158" i="32" s="1"/>
  <c r="AR158" i="32"/>
  <c r="AQ158" i="32"/>
  <c r="AG158" i="32"/>
  <c r="AY158" i="32" s="1"/>
  <c r="AA158" i="32"/>
  <c r="W158" i="32"/>
  <c r="AD158" i="32" s="1"/>
  <c r="AX158" i="32" s="1"/>
  <c r="R158" i="32"/>
  <c r="BB157" i="32"/>
  <c r="BA157" i="32"/>
  <c r="AS157" i="32"/>
  <c r="AZ157" i="32" s="1"/>
  <c r="AR157" i="32"/>
  <c r="AQ157" i="32"/>
  <c r="AG157" i="32"/>
  <c r="AY157" i="32" s="1"/>
  <c r="AA157" i="32"/>
  <c r="W157" i="32"/>
  <c r="AD157" i="32" s="1"/>
  <c r="AX157" i="32" s="1"/>
  <c r="R157" i="32"/>
  <c r="BB156" i="32"/>
  <c r="BB162" i="32" s="1"/>
  <c r="BA156" i="32"/>
  <c r="BA162" i="32" s="1"/>
  <c r="AS156" i="32"/>
  <c r="AR156" i="32"/>
  <c r="AQ156" i="32"/>
  <c r="AG156" i="32"/>
  <c r="AA156" i="32"/>
  <c r="W156" i="32"/>
  <c r="W162" i="32" s="1"/>
  <c r="R156" i="32"/>
  <c r="R162" i="32" s="1"/>
  <c r="AR155" i="32"/>
  <c r="AP155" i="32"/>
  <c r="AO155" i="32"/>
  <c r="AN155" i="32"/>
  <c r="AM155" i="32"/>
  <c r="AL155" i="32"/>
  <c r="AK155" i="32"/>
  <c r="AJ155" i="32"/>
  <c r="AI155" i="32"/>
  <c r="AG155" i="32"/>
  <c r="AF155" i="32"/>
  <c r="AE155" i="32"/>
  <c r="Z155" i="32"/>
  <c r="Y155" i="32"/>
  <c r="X155" i="32"/>
  <c r="V155" i="32"/>
  <c r="U155" i="32"/>
  <c r="T155" i="32"/>
  <c r="S155" i="32"/>
  <c r="BB154" i="32"/>
  <c r="AY154" i="32"/>
  <c r="AR154" i="32"/>
  <c r="AQ154" i="32"/>
  <c r="AG154" i="32"/>
  <c r="AA154" i="32"/>
  <c r="AV154" i="32" s="1"/>
  <c r="R154" i="32"/>
  <c r="W154" i="32" s="1"/>
  <c r="BB153" i="32"/>
  <c r="AY153" i="32"/>
  <c r="AU153" i="32"/>
  <c r="AR153" i="32"/>
  <c r="AQ153" i="32"/>
  <c r="AH153" i="32"/>
  <c r="AT153" i="32" s="1"/>
  <c r="AG153" i="32"/>
  <c r="AC153" i="32"/>
  <c r="AW153" i="32" s="1"/>
  <c r="AB153" i="32"/>
  <c r="AA153" i="32"/>
  <c r="AV153" i="32" s="1"/>
  <c r="R153" i="32"/>
  <c r="W153" i="32" s="1"/>
  <c r="AD153" i="32" s="1"/>
  <c r="AX153" i="32" s="1"/>
  <c r="BB152" i="32"/>
  <c r="AY152" i="32"/>
  <c r="AX152" i="32"/>
  <c r="AR152" i="32"/>
  <c r="AQ152" i="32"/>
  <c r="AG152" i="32"/>
  <c r="AB152" i="32"/>
  <c r="AA152" i="32"/>
  <c r="AV152" i="32" s="1"/>
  <c r="R152" i="32"/>
  <c r="W152" i="32" s="1"/>
  <c r="AD152" i="32" s="1"/>
  <c r="BB151" i="32"/>
  <c r="AY151" i="32"/>
  <c r="AU151" i="32"/>
  <c r="AR151" i="32"/>
  <c r="AQ151" i="32"/>
  <c r="AG151" i="32"/>
  <c r="AC151" i="32"/>
  <c r="AW151" i="32" s="1"/>
  <c r="AA151" i="32"/>
  <c r="AV151" i="32" s="1"/>
  <c r="R151" i="32"/>
  <c r="W151" i="32" s="1"/>
  <c r="AD151" i="32" s="1"/>
  <c r="AX151" i="32" s="1"/>
  <c r="BB150" i="32"/>
  <c r="AY150" i="32"/>
  <c r="AR150" i="32"/>
  <c r="AQ150" i="32"/>
  <c r="AG150" i="32"/>
  <c r="AA150" i="32"/>
  <c r="AV150" i="32" s="1"/>
  <c r="R150" i="32"/>
  <c r="W150" i="32" s="1"/>
  <c r="BB149" i="32"/>
  <c r="AY149" i="32"/>
  <c r="AU149" i="32"/>
  <c r="AR149" i="32"/>
  <c r="AQ149" i="32"/>
  <c r="AG149" i="32"/>
  <c r="AC149" i="32"/>
  <c r="AW149" i="32" s="1"/>
  <c r="AB149" i="32"/>
  <c r="AA149" i="32"/>
  <c r="AA155" i="32" s="1"/>
  <c r="R149" i="32"/>
  <c r="W149" i="32" s="1"/>
  <c r="AP148" i="32"/>
  <c r="AO148" i="32"/>
  <c r="AN148" i="32"/>
  <c r="AM148" i="32"/>
  <c r="AL148" i="32"/>
  <c r="AK148" i="32"/>
  <c r="AJ148" i="32"/>
  <c r="AI148" i="32"/>
  <c r="AG148" i="32"/>
  <c r="AF148" i="32"/>
  <c r="AE148" i="32"/>
  <c r="AA148" i="32"/>
  <c r="Z148" i="32"/>
  <c r="Y148" i="32"/>
  <c r="X148" i="32"/>
  <c r="V148" i="32"/>
  <c r="U148" i="32"/>
  <c r="T148" i="32"/>
  <c r="S148" i="32"/>
  <c r="AY147" i="32"/>
  <c r="AV147" i="32"/>
  <c r="AR147" i="32"/>
  <c r="BB147" i="32" s="1"/>
  <c r="AQ147" i="32"/>
  <c r="AG147" i="32"/>
  <c r="AA147" i="32"/>
  <c r="R147" i="32"/>
  <c r="W147" i="32" s="1"/>
  <c r="AY146" i="32"/>
  <c r="AV146" i="32"/>
  <c r="AR146" i="32"/>
  <c r="BB146" i="32" s="1"/>
  <c r="AQ146" i="32"/>
  <c r="AG146" i="32"/>
  <c r="AA146" i="32"/>
  <c r="R146" i="32"/>
  <c r="W146" i="32" s="1"/>
  <c r="AY145" i="32"/>
  <c r="AV145" i="32"/>
  <c r="AV148" i="32" s="1"/>
  <c r="AR145" i="32"/>
  <c r="AQ145" i="32"/>
  <c r="AG145" i="32"/>
  <c r="AA145" i="32"/>
  <c r="R145" i="32"/>
  <c r="W145" i="32" s="1"/>
  <c r="AQ144" i="32"/>
  <c r="AP144" i="32"/>
  <c r="AO144" i="32"/>
  <c r="AN144" i="32"/>
  <c r="AM144" i="32"/>
  <c r="AL144" i="32"/>
  <c r="AK144" i="32"/>
  <c r="AJ144" i="32"/>
  <c r="AI144" i="32"/>
  <c r="AF144" i="32"/>
  <c r="AE144" i="32"/>
  <c r="AA144" i="32"/>
  <c r="Z144" i="32"/>
  <c r="Y144" i="32"/>
  <c r="X144" i="32"/>
  <c r="W144" i="32"/>
  <c r="V144" i="32"/>
  <c r="U144" i="32"/>
  <c r="T144" i="32"/>
  <c r="S144" i="32"/>
  <c r="BA143" i="32"/>
  <c r="BA144" i="32" s="1"/>
  <c r="AV143" i="32"/>
  <c r="AV144" i="32" s="1"/>
  <c r="AR143" i="32"/>
  <c r="BB143" i="32" s="1"/>
  <c r="BB144" i="32" s="1"/>
  <c r="AQ143" i="32"/>
  <c r="AG143" i="32"/>
  <c r="AA143" i="32"/>
  <c r="W143" i="32"/>
  <c r="R143" i="32"/>
  <c r="R144" i="32" s="1"/>
  <c r="AZ142" i="32"/>
  <c r="AR142" i="32"/>
  <c r="AQ142" i="32"/>
  <c r="AP142" i="32"/>
  <c r="AO142" i="32"/>
  <c r="AN142" i="32"/>
  <c r="AM142" i="32"/>
  <c r="AL142" i="32"/>
  <c r="AK142" i="32"/>
  <c r="AJ142" i="32"/>
  <c r="AI142" i="32"/>
  <c r="AG142" i="32"/>
  <c r="AF142" i="32"/>
  <c r="AE142" i="32"/>
  <c r="Z142" i="32"/>
  <c r="Y142" i="32"/>
  <c r="X142" i="32"/>
  <c r="V142" i="32"/>
  <c r="U142" i="32"/>
  <c r="T142" i="32"/>
  <c r="S142" i="32"/>
  <c r="BB141" i="32"/>
  <c r="BA141" i="32"/>
  <c r="AS141" i="32"/>
  <c r="AZ141" i="32" s="1"/>
  <c r="AR141" i="32"/>
  <c r="AQ141" i="32"/>
  <c r="AG141" i="32"/>
  <c r="AY141" i="32" s="1"/>
  <c r="AB141" i="32"/>
  <c r="AA141" i="32"/>
  <c r="AV141" i="32" s="1"/>
  <c r="W141" i="32"/>
  <c r="AD141" i="32" s="1"/>
  <c r="AX141" i="32" s="1"/>
  <c r="R141" i="32"/>
  <c r="BB140" i="32"/>
  <c r="BA140" i="32"/>
  <c r="AX140" i="32"/>
  <c r="AS140" i="32"/>
  <c r="AZ140" i="32" s="1"/>
  <c r="AR140" i="32"/>
  <c r="AQ140" i="32"/>
  <c r="AG140" i="32"/>
  <c r="AY140" i="32" s="1"/>
  <c r="AB140" i="32"/>
  <c r="AA140" i="32"/>
  <c r="AV140" i="32" s="1"/>
  <c r="W140" i="32"/>
  <c r="AD140" i="32" s="1"/>
  <c r="R140" i="32"/>
  <c r="BB139" i="32"/>
  <c r="BA139" i="32"/>
  <c r="AS139" i="32"/>
  <c r="AZ139" i="32" s="1"/>
  <c r="AR139" i="32"/>
  <c r="AQ139" i="32"/>
  <c r="AG139" i="32"/>
  <c r="AY139" i="32" s="1"/>
  <c r="AB139" i="32"/>
  <c r="AA139" i="32"/>
  <c r="AV139" i="32" s="1"/>
  <c r="W139" i="32"/>
  <c r="AD139" i="32" s="1"/>
  <c r="AX139" i="32" s="1"/>
  <c r="R139" i="32"/>
  <c r="BB138" i="32"/>
  <c r="BA138" i="32"/>
  <c r="AX138" i="32"/>
  <c r="AS138" i="32"/>
  <c r="AZ138" i="32" s="1"/>
  <c r="AR138" i="32"/>
  <c r="AQ138" i="32"/>
  <c r="AG138" i="32"/>
  <c r="AY138" i="32" s="1"/>
  <c r="AB138" i="32"/>
  <c r="AA138" i="32"/>
  <c r="AV138" i="32" s="1"/>
  <c r="W138" i="32"/>
  <c r="AD138" i="32" s="1"/>
  <c r="R138" i="32"/>
  <c r="BB137" i="32"/>
  <c r="BA137" i="32"/>
  <c r="AS137" i="32"/>
  <c r="AZ137" i="32" s="1"/>
  <c r="AR137" i="32"/>
  <c r="AQ137" i="32"/>
  <c r="AG137" i="32"/>
  <c r="AY137" i="32" s="1"/>
  <c r="AB137" i="32"/>
  <c r="AA137" i="32"/>
  <c r="AV137" i="32" s="1"/>
  <c r="W137" i="32"/>
  <c r="AD137" i="32" s="1"/>
  <c r="AX137" i="32" s="1"/>
  <c r="R137" i="32"/>
  <c r="BB136" i="32"/>
  <c r="BA136" i="32"/>
  <c r="BA142" i="32" s="1"/>
  <c r="AS136" i="32"/>
  <c r="AZ136" i="32" s="1"/>
  <c r="AR136" i="32"/>
  <c r="AQ136" i="32"/>
  <c r="AG136" i="32"/>
  <c r="AY136" i="32" s="1"/>
  <c r="AY142" i="32" s="1"/>
  <c r="AB136" i="32"/>
  <c r="AA136" i="32"/>
  <c r="W136" i="32"/>
  <c r="W142" i="32" s="1"/>
  <c r="R136" i="32"/>
  <c r="R142" i="32" s="1"/>
  <c r="AR135" i="32"/>
  <c r="AP135" i="32"/>
  <c r="AO135" i="32"/>
  <c r="AN135" i="32"/>
  <c r="AM135" i="32"/>
  <c r="AL135" i="32"/>
  <c r="AK135" i="32"/>
  <c r="AJ135" i="32"/>
  <c r="AI135" i="32"/>
  <c r="AG135" i="32"/>
  <c r="AF135" i="32"/>
  <c r="AE135" i="32"/>
  <c r="Z135" i="32"/>
  <c r="Y135" i="32"/>
  <c r="X135" i="32"/>
  <c r="V135" i="32"/>
  <c r="U135" i="32"/>
  <c r="T135" i="32"/>
  <c r="S135" i="32"/>
  <c r="R135" i="32"/>
  <c r="BB134" i="32"/>
  <c r="AY134" i="32"/>
  <c r="AX134" i="32"/>
  <c r="AU134" i="32"/>
  <c r="AR134" i="32"/>
  <c r="AQ134" i="32"/>
  <c r="AH134" i="32"/>
  <c r="AT134" i="32" s="1"/>
  <c r="AG134" i="32"/>
  <c r="AC134" i="32"/>
  <c r="AW134" i="32" s="1"/>
  <c r="AB134" i="32"/>
  <c r="AA134" i="32"/>
  <c r="AV134" i="32" s="1"/>
  <c r="R134" i="32"/>
  <c r="W134" i="32" s="1"/>
  <c r="AD134" i="32" s="1"/>
  <c r="BB133" i="32"/>
  <c r="AY133" i="32"/>
  <c r="AX133" i="32"/>
  <c r="AR133" i="32"/>
  <c r="AQ133" i="32"/>
  <c r="AG133" i="32"/>
  <c r="AB133" i="32"/>
  <c r="AA133" i="32"/>
  <c r="AV133" i="32" s="1"/>
  <c r="R133" i="32"/>
  <c r="W133" i="32" s="1"/>
  <c r="AD133" i="32" s="1"/>
  <c r="BB132" i="32"/>
  <c r="AY132" i="32"/>
  <c r="AU132" i="32"/>
  <c r="AR132" i="32"/>
  <c r="AQ132" i="32"/>
  <c r="AG132" i="32"/>
  <c r="AC132" i="32"/>
  <c r="AW132" i="32" s="1"/>
  <c r="AA132" i="32"/>
  <c r="AV132" i="32" s="1"/>
  <c r="R132" i="32"/>
  <c r="W132" i="32" s="1"/>
  <c r="AD132" i="32" s="1"/>
  <c r="AX132" i="32" s="1"/>
  <c r="BB131" i="32"/>
  <c r="BB135" i="32" s="1"/>
  <c r="AY131" i="32"/>
  <c r="AR131" i="32"/>
  <c r="AQ131" i="32"/>
  <c r="AG131" i="32"/>
  <c r="AA131" i="32"/>
  <c r="AV131" i="32" s="1"/>
  <c r="R131" i="32"/>
  <c r="W131" i="32" s="1"/>
  <c r="BB130" i="32"/>
  <c r="AY130" i="32"/>
  <c r="AX130" i="32"/>
  <c r="AU130" i="32"/>
  <c r="AR130" i="32"/>
  <c r="AQ130" i="32"/>
  <c r="AH130" i="32"/>
  <c r="AT130" i="32" s="1"/>
  <c r="AG130" i="32"/>
  <c r="AC130" i="32"/>
  <c r="AW130" i="32" s="1"/>
  <c r="AB130" i="32"/>
  <c r="AA130" i="32"/>
  <c r="AV130" i="32" s="1"/>
  <c r="R130" i="32"/>
  <c r="W130" i="32" s="1"/>
  <c r="AD130" i="32" s="1"/>
  <c r="BB129" i="32"/>
  <c r="AY129" i="32"/>
  <c r="AR129" i="32"/>
  <c r="AQ129" i="32"/>
  <c r="AG129" i="32"/>
  <c r="AB129" i="32"/>
  <c r="AA129" i="32"/>
  <c r="AA135" i="32" s="1"/>
  <c r="R129" i="32"/>
  <c r="W129" i="32" s="1"/>
  <c r="AC129" i="32" s="1"/>
  <c r="AW129" i="32" s="1"/>
  <c r="AY128" i="32"/>
  <c r="AQ128" i="32"/>
  <c r="AP128" i="32"/>
  <c r="AO128" i="32"/>
  <c r="AN128" i="32"/>
  <c r="AM128" i="32"/>
  <c r="AL128" i="32"/>
  <c r="AK128" i="32"/>
  <c r="AJ128" i="32"/>
  <c r="AI128" i="32"/>
  <c r="AG128" i="32"/>
  <c r="AF128" i="32"/>
  <c r="AE128" i="32"/>
  <c r="AA128" i="32"/>
  <c r="Z128" i="32"/>
  <c r="Y128" i="32"/>
  <c r="X128" i="32"/>
  <c r="V128" i="32"/>
  <c r="U128" i="32"/>
  <c r="T128" i="32"/>
  <c r="S128" i="32"/>
  <c r="AY127" i="32"/>
  <c r="AV127" i="32"/>
  <c r="AR127" i="32"/>
  <c r="BB127" i="32" s="1"/>
  <c r="AQ127" i="32"/>
  <c r="AG127" i="32"/>
  <c r="AC127" i="32"/>
  <c r="AW127" i="32" s="1"/>
  <c r="AA127" i="32"/>
  <c r="W127" i="32"/>
  <c r="AB127" i="32" s="1"/>
  <c r="R127" i="32"/>
  <c r="AY126" i="32"/>
  <c r="AV126" i="32"/>
  <c r="AR126" i="32"/>
  <c r="BB126" i="32" s="1"/>
  <c r="AQ126" i="32"/>
  <c r="AG126" i="32"/>
  <c r="AC126" i="32"/>
  <c r="AW126" i="32" s="1"/>
  <c r="AA126" i="32"/>
  <c r="W126" i="32"/>
  <c r="AB126" i="32" s="1"/>
  <c r="R126" i="32"/>
  <c r="AY125" i="32"/>
  <c r="AV125" i="32"/>
  <c r="AR125" i="32"/>
  <c r="BB125" i="32" s="1"/>
  <c r="AQ125" i="32"/>
  <c r="AG125" i="32"/>
  <c r="AC125" i="32"/>
  <c r="AW125" i="32" s="1"/>
  <c r="AA125" i="32"/>
  <c r="W125" i="32"/>
  <c r="AB125" i="32" s="1"/>
  <c r="R125" i="32"/>
  <c r="AY124" i="32"/>
  <c r="AV124" i="32"/>
  <c r="AR124" i="32"/>
  <c r="BB124" i="32" s="1"/>
  <c r="AQ124" i="32"/>
  <c r="AG124" i="32"/>
  <c r="AC124" i="32"/>
  <c r="AW124" i="32" s="1"/>
  <c r="AA124" i="32"/>
  <c r="W124" i="32"/>
  <c r="AB124" i="32" s="1"/>
  <c r="R124" i="32"/>
  <c r="AY123" i="32"/>
  <c r="AV123" i="32"/>
  <c r="AV128" i="32" s="1"/>
  <c r="AR123" i="32"/>
  <c r="AQ123" i="32"/>
  <c r="AG123" i="32"/>
  <c r="AC123" i="32"/>
  <c r="AA123" i="32"/>
  <c r="W123" i="32"/>
  <c r="AB123" i="32" s="1"/>
  <c r="R123" i="32"/>
  <c r="R128" i="32" s="1"/>
  <c r="AR122" i="32"/>
  <c r="AQ122" i="32"/>
  <c r="AP122" i="32"/>
  <c r="AO122" i="32"/>
  <c r="AN122" i="32"/>
  <c r="AM122" i="32"/>
  <c r="AL122" i="32"/>
  <c r="AK122" i="32"/>
  <c r="AJ122" i="32"/>
  <c r="AI122" i="32"/>
  <c r="AF122" i="32"/>
  <c r="AE122" i="32"/>
  <c r="Z122" i="32"/>
  <c r="Y122" i="32"/>
  <c r="X122" i="32"/>
  <c r="V122" i="32"/>
  <c r="U122" i="32"/>
  <c r="T122" i="32"/>
  <c r="S122" i="32"/>
  <c r="BA121" i="32"/>
  <c r="AS121" i="32"/>
  <c r="AZ121" i="32" s="1"/>
  <c r="AR121" i="32"/>
  <c r="BB121" i="32" s="1"/>
  <c r="AQ121" i="32"/>
  <c r="AG121" i="32"/>
  <c r="AY121" i="32" s="1"/>
  <c r="AA121" i="32"/>
  <c r="AV121" i="32" s="1"/>
  <c r="W121" i="32"/>
  <c r="R121" i="32"/>
  <c r="BA120" i="32"/>
  <c r="AS120" i="32"/>
  <c r="AZ120" i="32" s="1"/>
  <c r="AR120" i="32"/>
  <c r="BB120" i="32" s="1"/>
  <c r="AQ120" i="32"/>
  <c r="AG120" i="32"/>
  <c r="AY120" i="32" s="1"/>
  <c r="AA120" i="32"/>
  <c r="AV120" i="32" s="1"/>
  <c r="W120" i="32"/>
  <c r="R120" i="32"/>
  <c r="BA119" i="32"/>
  <c r="BA122" i="32" s="1"/>
  <c r="AS119" i="32"/>
  <c r="AS122" i="32" s="1"/>
  <c r="AR119" i="32"/>
  <c r="BB119" i="32" s="1"/>
  <c r="BB122" i="32" s="1"/>
  <c r="AQ119" i="32"/>
  <c r="AG119" i="32"/>
  <c r="AA119" i="32"/>
  <c r="AA122" i="32" s="1"/>
  <c r="W119" i="32"/>
  <c r="R119" i="32"/>
  <c r="R122" i="32" s="1"/>
  <c r="AP118" i="32"/>
  <c r="AO118" i="32"/>
  <c r="AN118" i="32"/>
  <c r="AM118" i="32"/>
  <c r="AL118" i="32"/>
  <c r="AK118" i="32"/>
  <c r="AJ118" i="32"/>
  <c r="AI118" i="32"/>
  <c r="AF118" i="32"/>
  <c r="AE118" i="32"/>
  <c r="Z118" i="32"/>
  <c r="Y118" i="32"/>
  <c r="X118" i="32"/>
  <c r="V118" i="32"/>
  <c r="U118" i="32"/>
  <c r="T118" i="32"/>
  <c r="S118" i="32"/>
  <c r="BA117" i="32"/>
  <c r="AZ117" i="32"/>
  <c r="AR117" i="32"/>
  <c r="AS117" i="32" s="1"/>
  <c r="AQ117" i="32"/>
  <c r="AG117" i="32"/>
  <c r="AY117" i="32" s="1"/>
  <c r="AD117" i="32"/>
  <c r="AX117" i="32" s="1"/>
  <c r="AA117" i="32"/>
  <c r="AV117" i="32" s="1"/>
  <c r="W117" i="32"/>
  <c r="AB117" i="32" s="1"/>
  <c r="R117" i="32"/>
  <c r="BA116" i="32"/>
  <c r="AV116" i="32"/>
  <c r="AS116" i="32"/>
  <c r="AZ116" i="32" s="1"/>
  <c r="AR116" i="32"/>
  <c r="BB116" i="32" s="1"/>
  <c r="AQ116" i="32"/>
  <c r="AG116" i="32"/>
  <c r="AY116" i="32" s="1"/>
  <c r="AB116" i="32"/>
  <c r="AA116" i="32"/>
  <c r="W116" i="32"/>
  <c r="AD116" i="32" s="1"/>
  <c r="AX116" i="32" s="1"/>
  <c r="R116" i="32"/>
  <c r="BB115" i="32"/>
  <c r="BA115" i="32"/>
  <c r="AR115" i="32"/>
  <c r="AS115" i="32" s="1"/>
  <c r="AZ115" i="32" s="1"/>
  <c r="AQ115" i="32"/>
  <c r="AG115" i="32"/>
  <c r="AY115" i="32" s="1"/>
  <c r="AD115" i="32"/>
  <c r="AX115" i="32" s="1"/>
  <c r="AA115" i="32"/>
  <c r="AV115" i="32" s="1"/>
  <c r="W115" i="32"/>
  <c r="R115" i="32"/>
  <c r="BA114" i="32"/>
  <c r="AV114" i="32"/>
  <c r="AS114" i="32"/>
  <c r="AZ114" i="32" s="1"/>
  <c r="AR114" i="32"/>
  <c r="BB114" i="32" s="1"/>
  <c r="AQ114" i="32"/>
  <c r="AG114" i="32"/>
  <c r="AY114" i="32" s="1"/>
  <c r="AA114" i="32"/>
  <c r="W114" i="32"/>
  <c r="R114" i="32"/>
  <c r="BA113" i="32"/>
  <c r="AV113" i="32"/>
  <c r="AR113" i="32"/>
  <c r="AR312" i="32" s="1"/>
  <c r="AQ113" i="32"/>
  <c r="AG113" i="32"/>
  <c r="AB113" i="32"/>
  <c r="AA113" i="32"/>
  <c r="AA312" i="32" s="1"/>
  <c r="W113" i="32"/>
  <c r="AC113" i="32" s="1"/>
  <c r="R113" i="32"/>
  <c r="BB112" i="32"/>
  <c r="AY112" i="32"/>
  <c r="AV112" i="32"/>
  <c r="AV118" i="32" s="1"/>
  <c r="AR112" i="32"/>
  <c r="AQ112" i="32"/>
  <c r="AQ118" i="32" s="1"/>
  <c r="AG112" i="32"/>
  <c r="AB112" i="32"/>
  <c r="AA112" i="32"/>
  <c r="W112" i="32"/>
  <c r="W118" i="32" s="1"/>
  <c r="R112" i="32"/>
  <c r="R118" i="32" s="1"/>
  <c r="AR111" i="32"/>
  <c r="AP111" i="32"/>
  <c r="AO111" i="32"/>
  <c r="AN111" i="32"/>
  <c r="AM111" i="32"/>
  <c r="AL111" i="32"/>
  <c r="AK111" i="32"/>
  <c r="AJ111" i="32"/>
  <c r="AI111" i="32"/>
  <c r="AF111" i="32"/>
  <c r="AE111" i="32"/>
  <c r="Z111" i="32"/>
  <c r="Y111" i="32"/>
  <c r="X111" i="32"/>
  <c r="V111" i="32"/>
  <c r="U111" i="32"/>
  <c r="T111" i="32"/>
  <c r="S111" i="32"/>
  <c r="AY110" i="32"/>
  <c r="AR110" i="32"/>
  <c r="BB110" i="32" s="1"/>
  <c r="AQ110" i="32"/>
  <c r="AG110" i="32"/>
  <c r="AA110" i="32"/>
  <c r="AV110" i="32" s="1"/>
  <c r="R110" i="32"/>
  <c r="W110" i="32" s="1"/>
  <c r="AY109" i="32"/>
  <c r="AR109" i="32"/>
  <c r="BB109" i="32" s="1"/>
  <c r="AQ109" i="32"/>
  <c r="AG109" i="32"/>
  <c r="AA109" i="32"/>
  <c r="AV109" i="32" s="1"/>
  <c r="R109" i="32"/>
  <c r="W109" i="32" s="1"/>
  <c r="AY108" i="32"/>
  <c r="AY111" i="32" s="1"/>
  <c r="AR108" i="32"/>
  <c r="BB108" i="32" s="1"/>
  <c r="BB111" i="32" s="1"/>
  <c r="AQ108" i="32"/>
  <c r="AG108" i="32"/>
  <c r="AG111" i="32" s="1"/>
  <c r="AA108" i="32"/>
  <c r="AA111" i="32" s="1"/>
  <c r="R108" i="32"/>
  <c r="W108" i="32" s="1"/>
  <c r="BA107" i="32"/>
  <c r="AQ107" i="32"/>
  <c r="AP107" i="32"/>
  <c r="AO107" i="32"/>
  <c r="AN107" i="32"/>
  <c r="AM107" i="32"/>
  <c r="AL107" i="32"/>
  <c r="AK107" i="32"/>
  <c r="AJ107" i="32"/>
  <c r="AI107" i="32"/>
  <c r="AF107" i="32"/>
  <c r="AE107" i="32"/>
  <c r="AA107" i="32"/>
  <c r="Z107" i="32"/>
  <c r="Y107" i="32"/>
  <c r="X107" i="32"/>
  <c r="V107" i="32"/>
  <c r="U107" i="32"/>
  <c r="T107" i="32"/>
  <c r="S107" i="32"/>
  <c r="BA106" i="32"/>
  <c r="AV106" i="32"/>
  <c r="AR106" i="32"/>
  <c r="AQ106" i="32"/>
  <c r="AQ317" i="32" s="1"/>
  <c r="AG106" i="32"/>
  <c r="AA106" i="32"/>
  <c r="AA317" i="32" s="1"/>
  <c r="W106" i="32"/>
  <c r="W107" i="32" s="1"/>
  <c r="R106" i="32"/>
  <c r="R317" i="32" s="1"/>
  <c r="AR105" i="32"/>
  <c r="AP105" i="32"/>
  <c r="AO105" i="32"/>
  <c r="AN105" i="32"/>
  <c r="AM105" i="32"/>
  <c r="AL105" i="32"/>
  <c r="AK105" i="32"/>
  <c r="AJ105" i="32"/>
  <c r="AI105" i="32"/>
  <c r="AF105" i="32"/>
  <c r="AE105" i="32"/>
  <c r="Z105" i="32"/>
  <c r="Y105" i="32"/>
  <c r="X105" i="32"/>
  <c r="V105" i="32"/>
  <c r="U105" i="32"/>
  <c r="T105" i="32"/>
  <c r="S105" i="32"/>
  <c r="BB104" i="32"/>
  <c r="BA104" i="32"/>
  <c r="AS104" i="32"/>
  <c r="AZ104" i="32" s="1"/>
  <c r="AR104" i="32"/>
  <c r="AQ104" i="32"/>
  <c r="AG104" i="32"/>
  <c r="AY104" i="32" s="1"/>
  <c r="AA104" i="32"/>
  <c r="W104" i="32"/>
  <c r="AD104" i="32" s="1"/>
  <c r="AX104" i="32" s="1"/>
  <c r="R104" i="32"/>
  <c r="BB103" i="32"/>
  <c r="BA103" i="32"/>
  <c r="AS103" i="32"/>
  <c r="AZ103" i="32" s="1"/>
  <c r="AR103" i="32"/>
  <c r="AQ103" i="32"/>
  <c r="AG103" i="32"/>
  <c r="AY103" i="32" s="1"/>
  <c r="AA103" i="32"/>
  <c r="W103" i="32"/>
  <c r="AD103" i="32" s="1"/>
  <c r="AX103" i="32" s="1"/>
  <c r="R103" i="32"/>
  <c r="BB102" i="32"/>
  <c r="BA102" i="32"/>
  <c r="AS102" i="32"/>
  <c r="AZ102" i="32" s="1"/>
  <c r="AR102" i="32"/>
  <c r="AQ102" i="32"/>
  <c r="AG102" i="32"/>
  <c r="AY102" i="32" s="1"/>
  <c r="AA102" i="32"/>
  <c r="W102" i="32"/>
  <c r="AD102" i="32" s="1"/>
  <c r="AX102" i="32" s="1"/>
  <c r="R102" i="32"/>
  <c r="BB101" i="32"/>
  <c r="BA101" i="32"/>
  <c r="AS101" i="32"/>
  <c r="AZ101" i="32" s="1"/>
  <c r="AR101" i="32"/>
  <c r="AQ101" i="32"/>
  <c r="AG101" i="32"/>
  <c r="AY101" i="32" s="1"/>
  <c r="AA101" i="32"/>
  <c r="W101" i="32"/>
  <c r="AD101" i="32" s="1"/>
  <c r="AX101" i="32" s="1"/>
  <c r="R101" i="32"/>
  <c r="BB100" i="32"/>
  <c r="BA100" i="32"/>
  <c r="AS100" i="32"/>
  <c r="AZ100" i="32" s="1"/>
  <c r="AR100" i="32"/>
  <c r="AQ100" i="32"/>
  <c r="AG100" i="32"/>
  <c r="AY100" i="32" s="1"/>
  <c r="AA100" i="32"/>
  <c r="W100" i="32"/>
  <c r="AD100" i="32" s="1"/>
  <c r="AX100" i="32" s="1"/>
  <c r="R100" i="32"/>
  <c r="BB99" i="32"/>
  <c r="BB314" i="32" s="1"/>
  <c r="BA99" i="32"/>
  <c r="AS99" i="32"/>
  <c r="AR99" i="32"/>
  <c r="AR314" i="32" s="1"/>
  <c r="AQ99" i="32"/>
  <c r="AQ314" i="32" s="1"/>
  <c r="AG99" i="32"/>
  <c r="AA99" i="32"/>
  <c r="W99" i="32"/>
  <c r="W314" i="32" s="1"/>
  <c r="R99" i="32"/>
  <c r="R314" i="32" s="1"/>
  <c r="BA98" i="32"/>
  <c r="AS98" i="32"/>
  <c r="AZ98" i="32" s="1"/>
  <c r="AR98" i="32"/>
  <c r="BB98" i="32" s="1"/>
  <c r="AQ98" i="32"/>
  <c r="AG98" i="32"/>
  <c r="AY98" i="32" s="1"/>
  <c r="AA98" i="32"/>
  <c r="AV98" i="32" s="1"/>
  <c r="W98" i="32"/>
  <c r="AD98" i="32" s="1"/>
  <c r="AX98" i="32" s="1"/>
  <c r="R98" i="32"/>
  <c r="BA97" i="32"/>
  <c r="BA311" i="32" s="1"/>
  <c r="AS97" i="32"/>
  <c r="AR97" i="32"/>
  <c r="AR311" i="32" s="1"/>
  <c r="AQ97" i="32"/>
  <c r="AQ311" i="32" s="1"/>
  <c r="AG97" i="32"/>
  <c r="AA97" i="32"/>
  <c r="W97" i="32"/>
  <c r="W311" i="32" s="1"/>
  <c r="R97" i="32"/>
  <c r="R311" i="32" s="1"/>
  <c r="BA96" i="32"/>
  <c r="AS96" i="32"/>
  <c r="AR96" i="32"/>
  <c r="BB96" i="32" s="1"/>
  <c r="AQ96" i="32"/>
  <c r="AQ105" i="32" s="1"/>
  <c r="AG96" i="32"/>
  <c r="AA96" i="32"/>
  <c r="W96" i="32"/>
  <c r="W105" i="32" s="1"/>
  <c r="R96" i="32"/>
  <c r="R105" i="32" s="1"/>
  <c r="AR95" i="32"/>
  <c r="AQ95" i="32"/>
  <c r="AP95" i="32"/>
  <c r="AO95" i="32"/>
  <c r="AN95" i="32"/>
  <c r="AM95" i="32"/>
  <c r="AL95" i="32"/>
  <c r="AK95" i="32"/>
  <c r="AJ95" i="32"/>
  <c r="AI95" i="32"/>
  <c r="AF95" i="32"/>
  <c r="AE95" i="32"/>
  <c r="Z95" i="32"/>
  <c r="Y95" i="32"/>
  <c r="X95" i="32"/>
  <c r="V95" i="32"/>
  <c r="U95" i="32"/>
  <c r="T95" i="32"/>
  <c r="S95" i="32"/>
  <c r="BB94" i="32"/>
  <c r="BA94" i="32"/>
  <c r="AX94" i="32"/>
  <c r="AS94" i="32"/>
  <c r="AZ94" i="32" s="1"/>
  <c r="AR94" i="32"/>
  <c r="AQ94" i="32"/>
  <c r="AG94" i="32"/>
  <c r="AY94" i="32" s="1"/>
  <c r="AB94" i="32"/>
  <c r="AA94" i="32"/>
  <c r="AV94" i="32" s="1"/>
  <c r="W94" i="32"/>
  <c r="AD94" i="32" s="1"/>
  <c r="R94" i="32"/>
  <c r="BB93" i="32"/>
  <c r="BA93" i="32"/>
  <c r="AS93" i="32"/>
  <c r="AZ93" i="32" s="1"/>
  <c r="AR93" i="32"/>
  <c r="AQ93" i="32"/>
  <c r="AG93" i="32"/>
  <c r="AY93" i="32" s="1"/>
  <c r="AB93" i="32"/>
  <c r="AA93" i="32"/>
  <c r="AV93" i="32" s="1"/>
  <c r="W93" i="32"/>
  <c r="AD93" i="32" s="1"/>
  <c r="AX93" i="32" s="1"/>
  <c r="R93" i="32"/>
  <c r="BB92" i="32"/>
  <c r="BA92" i="32"/>
  <c r="AX92" i="32"/>
  <c r="AS92" i="32"/>
  <c r="AZ92" i="32" s="1"/>
  <c r="AR92" i="32"/>
  <c r="AQ92" i="32"/>
  <c r="AG92" i="32"/>
  <c r="AY92" i="32" s="1"/>
  <c r="AA92" i="32"/>
  <c r="AV92" i="32" s="1"/>
  <c r="W92" i="32"/>
  <c r="AD92" i="32" s="1"/>
  <c r="R92" i="32"/>
  <c r="BB91" i="32"/>
  <c r="BA91" i="32"/>
  <c r="AX91" i="32"/>
  <c r="AS91" i="32"/>
  <c r="AZ91" i="32" s="1"/>
  <c r="AR91" i="32"/>
  <c r="AQ91" i="32"/>
  <c r="AG91" i="32"/>
  <c r="AY91" i="32" s="1"/>
  <c r="AA91" i="32"/>
  <c r="AV91" i="32" s="1"/>
  <c r="W91" i="32"/>
  <c r="AD91" i="32" s="1"/>
  <c r="R91" i="32"/>
  <c r="BB90" i="32"/>
  <c r="BA90" i="32"/>
  <c r="BA95" i="32" s="1"/>
  <c r="AS90" i="32"/>
  <c r="AZ90" i="32" s="1"/>
  <c r="AZ95" i="32" s="1"/>
  <c r="AR90" i="32"/>
  <c r="AQ90" i="32"/>
  <c r="AG90" i="32"/>
  <c r="AY90" i="32" s="1"/>
  <c r="AY95" i="32" s="1"/>
  <c r="AA90" i="32"/>
  <c r="W90" i="32"/>
  <c r="W95" i="32" s="1"/>
  <c r="R90" i="32"/>
  <c r="R95" i="32" s="1"/>
  <c r="AR89" i="32"/>
  <c r="AP89" i="32"/>
  <c r="AO89" i="32"/>
  <c r="AN89" i="32"/>
  <c r="AM89" i="32"/>
  <c r="AL89" i="32"/>
  <c r="AK89" i="32"/>
  <c r="AJ89" i="32"/>
  <c r="AI89" i="32"/>
  <c r="AG89" i="32"/>
  <c r="AF89" i="32"/>
  <c r="AE89" i="32"/>
  <c r="Z89" i="32"/>
  <c r="Y89" i="32"/>
  <c r="X89" i="32"/>
  <c r="V89" i="32"/>
  <c r="U89" i="32"/>
  <c r="T89" i="32"/>
  <c r="S89" i="32"/>
  <c r="BB88" i="32"/>
  <c r="AY88" i="32"/>
  <c r="AX88" i="32"/>
  <c r="AR88" i="32"/>
  <c r="AQ88" i="32"/>
  <c r="AG88" i="32"/>
  <c r="AB88" i="32"/>
  <c r="AA88" i="32"/>
  <c r="AV88" i="32" s="1"/>
  <c r="R88" i="32"/>
  <c r="W88" i="32" s="1"/>
  <c r="AD88" i="32" s="1"/>
  <c r="BB87" i="32"/>
  <c r="AY87" i="32"/>
  <c r="AU87" i="32"/>
  <c r="AR87" i="32"/>
  <c r="AQ87" i="32"/>
  <c r="AG87" i="32"/>
  <c r="AC87" i="32"/>
  <c r="AW87" i="32" s="1"/>
  <c r="AA87" i="32"/>
  <c r="AV87" i="32" s="1"/>
  <c r="R87" i="32"/>
  <c r="W87" i="32" s="1"/>
  <c r="AD87" i="32" s="1"/>
  <c r="AX87" i="32" s="1"/>
  <c r="BB86" i="32"/>
  <c r="AY86" i="32"/>
  <c r="AR86" i="32"/>
  <c r="AQ86" i="32"/>
  <c r="AG86" i="32"/>
  <c r="AA86" i="32"/>
  <c r="AV86" i="32" s="1"/>
  <c r="R86" i="32"/>
  <c r="W86" i="32" s="1"/>
  <c r="AD86" i="32" s="1"/>
  <c r="AX86" i="32" s="1"/>
  <c r="BB85" i="32"/>
  <c r="AY85" i="32"/>
  <c r="AX85" i="32"/>
  <c r="AU85" i="32"/>
  <c r="AR85" i="32"/>
  <c r="AQ85" i="32"/>
  <c r="AH85" i="32"/>
  <c r="AT85" i="32" s="1"/>
  <c r="AG85" i="32"/>
  <c r="AC85" i="32"/>
  <c r="AW85" i="32" s="1"/>
  <c r="AB85" i="32"/>
  <c r="AA85" i="32"/>
  <c r="AV85" i="32" s="1"/>
  <c r="R85" i="32"/>
  <c r="W85" i="32" s="1"/>
  <c r="AD85" i="32" s="1"/>
  <c r="BB84" i="32"/>
  <c r="BB89" i="32" s="1"/>
  <c r="AY84" i="32"/>
  <c r="AR84" i="32"/>
  <c r="AQ84" i="32"/>
  <c r="AG84" i="32"/>
  <c r="AB84" i="32"/>
  <c r="AA84" i="32"/>
  <c r="AA89" i="32" s="1"/>
  <c r="R84" i="32"/>
  <c r="W84" i="32" s="1"/>
  <c r="AC84" i="32" s="1"/>
  <c r="AY83" i="32"/>
  <c r="AQ83" i="32"/>
  <c r="AP83" i="32"/>
  <c r="AO83" i="32"/>
  <c r="AN83" i="32"/>
  <c r="AM83" i="32"/>
  <c r="AL83" i="32"/>
  <c r="AK83" i="32"/>
  <c r="AJ83" i="32"/>
  <c r="AI83" i="32"/>
  <c r="AG83" i="32"/>
  <c r="AF83" i="32"/>
  <c r="AE83" i="32"/>
  <c r="AA83" i="32"/>
  <c r="Z83" i="32"/>
  <c r="Y83" i="32"/>
  <c r="X83" i="32"/>
  <c r="V83" i="32"/>
  <c r="U83" i="32"/>
  <c r="T83" i="32"/>
  <c r="S83" i="32"/>
  <c r="AY82" i="32"/>
  <c r="AV82" i="32"/>
  <c r="AR82" i="32"/>
  <c r="BB82" i="32" s="1"/>
  <c r="AQ82" i="32"/>
  <c r="AG82" i="32"/>
  <c r="AC82" i="32"/>
  <c r="AW82" i="32" s="1"/>
  <c r="AA82" i="32"/>
  <c r="W82" i="32"/>
  <c r="AB82" i="32" s="1"/>
  <c r="R82" i="32"/>
  <c r="AY81" i="32"/>
  <c r="AV81" i="32"/>
  <c r="AR81" i="32"/>
  <c r="BB81" i="32" s="1"/>
  <c r="AQ81" i="32"/>
  <c r="AG81" i="32"/>
  <c r="AC81" i="32"/>
  <c r="AW81" i="32" s="1"/>
  <c r="AA81" i="32"/>
  <c r="W81" i="32"/>
  <c r="AB81" i="32" s="1"/>
  <c r="R81" i="32"/>
  <c r="AY80" i="32"/>
  <c r="AV80" i="32"/>
  <c r="AR80" i="32"/>
  <c r="BB80" i="32" s="1"/>
  <c r="AQ80" i="32"/>
  <c r="AG80" i="32"/>
  <c r="AC80" i="32"/>
  <c r="AW80" i="32" s="1"/>
  <c r="AA80" i="32"/>
  <c r="W80" i="32"/>
  <c r="AB80" i="32" s="1"/>
  <c r="R80" i="32"/>
  <c r="AY79" i="32"/>
  <c r="AV79" i="32"/>
  <c r="AR79" i="32"/>
  <c r="BB79" i="32" s="1"/>
  <c r="AQ79" i="32"/>
  <c r="AG79" i="32"/>
  <c r="AC79" i="32"/>
  <c r="AW79" i="32" s="1"/>
  <c r="AA79" i="32"/>
  <c r="W79" i="32"/>
  <c r="AB79" i="32" s="1"/>
  <c r="R79" i="32"/>
  <c r="AY78" i="32"/>
  <c r="AV78" i="32"/>
  <c r="AR78" i="32"/>
  <c r="BB78" i="32" s="1"/>
  <c r="AQ78" i="32"/>
  <c r="AG78" i="32"/>
  <c r="AC78" i="32"/>
  <c r="AW78" i="32" s="1"/>
  <c r="AA78" i="32"/>
  <c r="W78" i="32"/>
  <c r="AB78" i="32" s="1"/>
  <c r="R78" i="32"/>
  <c r="AY77" i="32"/>
  <c r="AV77" i="32"/>
  <c r="AV83" i="32" s="1"/>
  <c r="AR77" i="32"/>
  <c r="AQ77" i="32"/>
  <c r="AG77" i="32"/>
  <c r="AC77" i="32"/>
  <c r="AA77" i="32"/>
  <c r="W77" i="32"/>
  <c r="AB77" i="32" s="1"/>
  <c r="R77" i="32"/>
  <c r="R83" i="32" s="1"/>
  <c r="AP76" i="32"/>
  <c r="AO76" i="32"/>
  <c r="AN76" i="32"/>
  <c r="AM76" i="32"/>
  <c r="AL76" i="32"/>
  <c r="AK76" i="32"/>
  <c r="AJ76" i="32"/>
  <c r="AI76" i="32"/>
  <c r="AF76" i="32"/>
  <c r="AE76" i="32"/>
  <c r="Z76" i="32"/>
  <c r="Y76" i="32"/>
  <c r="X76" i="32"/>
  <c r="V76" i="32"/>
  <c r="U76" i="32"/>
  <c r="T76" i="32"/>
  <c r="S76" i="32"/>
  <c r="AR75" i="32"/>
  <c r="BB75" i="32" s="1"/>
  <c r="AQ75" i="32"/>
  <c r="AS75" i="32" s="1"/>
  <c r="AZ75" i="32" s="1"/>
  <c r="AG75" i="32"/>
  <c r="AY75" i="32" s="1"/>
  <c r="AA75" i="32"/>
  <c r="AV75" i="32" s="1"/>
  <c r="W75" i="32"/>
  <c r="AB75" i="32" s="1"/>
  <c r="R75" i="32"/>
  <c r="AY74" i="32"/>
  <c r="AS74" i="32"/>
  <c r="AZ74" i="32" s="1"/>
  <c r="AR74" i="32"/>
  <c r="BB74" i="32" s="1"/>
  <c r="AQ74" i="32"/>
  <c r="BA74" i="32" s="1"/>
  <c r="AG74" i="32"/>
  <c r="AA74" i="32"/>
  <c r="AV74" i="32" s="1"/>
  <c r="R74" i="32"/>
  <c r="W74" i="32" s="1"/>
  <c r="AR73" i="32"/>
  <c r="BB73" i="32" s="1"/>
  <c r="AQ73" i="32"/>
  <c r="BA73" i="32" s="1"/>
  <c r="AG73" i="32"/>
  <c r="AY73" i="32" s="1"/>
  <c r="AC73" i="32"/>
  <c r="AW73" i="32" s="1"/>
  <c r="AA73" i="32"/>
  <c r="AV73" i="32" s="1"/>
  <c r="W73" i="32"/>
  <c r="AB73" i="32" s="1"/>
  <c r="R73" i="32"/>
  <c r="AY72" i="32"/>
  <c r="AR72" i="32"/>
  <c r="BB72" i="32" s="1"/>
  <c r="AQ72" i="32"/>
  <c r="AS72" i="32" s="1"/>
  <c r="AZ72" i="32" s="1"/>
  <c r="AG72" i="32"/>
  <c r="AA72" i="32"/>
  <c r="AV72" i="32" s="1"/>
  <c r="R72" i="32"/>
  <c r="W72" i="32" s="1"/>
  <c r="AR71" i="32"/>
  <c r="BB71" i="32" s="1"/>
  <c r="AQ71" i="32"/>
  <c r="AQ76" i="32" s="1"/>
  <c r="AG71" i="32"/>
  <c r="AG76" i="32" s="1"/>
  <c r="AA71" i="32"/>
  <c r="AA76" i="32" s="1"/>
  <c r="W71" i="32"/>
  <c r="AB71" i="32" s="1"/>
  <c r="R71" i="32"/>
  <c r="AQ70" i="32"/>
  <c r="AP70" i="32"/>
  <c r="AO70" i="32"/>
  <c r="AN70" i="32"/>
  <c r="AM70" i="32"/>
  <c r="AL70" i="32"/>
  <c r="AK70" i="32"/>
  <c r="AJ70" i="32"/>
  <c r="AI70" i="32"/>
  <c r="AF70" i="32"/>
  <c r="AE70" i="32"/>
  <c r="Z70" i="32"/>
  <c r="Y70" i="32"/>
  <c r="X70" i="32"/>
  <c r="V70" i="32"/>
  <c r="U70" i="32"/>
  <c r="T70" i="32"/>
  <c r="S70" i="32"/>
  <c r="BA69" i="32"/>
  <c r="AV69" i="32"/>
  <c r="AS69" i="32"/>
  <c r="AZ69" i="32" s="1"/>
  <c r="AR69" i="32"/>
  <c r="BB69" i="32" s="1"/>
  <c r="AQ69" i="32"/>
  <c r="AG69" i="32"/>
  <c r="AY69" i="32" s="1"/>
  <c r="AA69" i="32"/>
  <c r="W69" i="32"/>
  <c r="R69" i="32"/>
  <c r="BA68" i="32"/>
  <c r="AR68" i="32"/>
  <c r="AS68" i="32" s="1"/>
  <c r="AZ68" i="32" s="1"/>
  <c r="AQ68" i="32"/>
  <c r="AG68" i="32"/>
  <c r="AY68" i="32" s="1"/>
  <c r="AD68" i="32"/>
  <c r="AX68" i="32" s="1"/>
  <c r="AA68" i="32"/>
  <c r="AV68" i="32" s="1"/>
  <c r="W68" i="32"/>
  <c r="R68" i="32"/>
  <c r="BA67" i="32"/>
  <c r="AV67" i="32"/>
  <c r="AS67" i="32"/>
  <c r="AZ67" i="32" s="1"/>
  <c r="AR67" i="32"/>
  <c r="BB67" i="32" s="1"/>
  <c r="AQ67" i="32"/>
  <c r="AG67" i="32"/>
  <c r="AY67" i="32" s="1"/>
  <c r="AB67" i="32"/>
  <c r="AA67" i="32"/>
  <c r="W67" i="32"/>
  <c r="AD67" i="32" s="1"/>
  <c r="AX67" i="32" s="1"/>
  <c r="R67" i="32"/>
  <c r="BA66" i="32"/>
  <c r="AR66" i="32"/>
  <c r="AS66" i="32" s="1"/>
  <c r="AZ66" i="32" s="1"/>
  <c r="AQ66" i="32"/>
  <c r="AG66" i="32"/>
  <c r="AY66" i="32" s="1"/>
  <c r="AD66" i="32"/>
  <c r="AX66" i="32" s="1"/>
  <c r="AA66" i="32"/>
  <c r="AV66" i="32" s="1"/>
  <c r="W66" i="32"/>
  <c r="R66" i="32"/>
  <c r="BA65" i="32"/>
  <c r="BA70" i="32" s="1"/>
  <c r="AV65" i="32"/>
  <c r="AS65" i="32"/>
  <c r="AZ65" i="32" s="1"/>
  <c r="AR65" i="32"/>
  <c r="BB65" i="32" s="1"/>
  <c r="AQ65" i="32"/>
  <c r="AG65" i="32"/>
  <c r="AY65" i="32" s="1"/>
  <c r="AY70" i="32" s="1"/>
  <c r="AA65" i="32"/>
  <c r="W65" i="32"/>
  <c r="W70" i="32" s="1"/>
  <c r="R65" i="32"/>
  <c r="BA64" i="32"/>
  <c r="AR64" i="32"/>
  <c r="AR70" i="32" s="1"/>
  <c r="AQ64" i="32"/>
  <c r="AG64" i="32"/>
  <c r="AY64" i="32" s="1"/>
  <c r="AD64" i="32"/>
  <c r="AA64" i="32"/>
  <c r="AA70" i="32" s="1"/>
  <c r="W64" i="32"/>
  <c r="R64" i="32"/>
  <c r="R70" i="32" s="1"/>
  <c r="AR63" i="32"/>
  <c r="AP63" i="32"/>
  <c r="AO63" i="32"/>
  <c r="AN63" i="32"/>
  <c r="AM63" i="32"/>
  <c r="AL63" i="32"/>
  <c r="AK63" i="32"/>
  <c r="AJ63" i="32"/>
  <c r="AI63" i="32"/>
  <c r="AF63" i="32"/>
  <c r="AE63" i="32"/>
  <c r="Z63" i="32"/>
  <c r="Y63" i="32"/>
  <c r="X63" i="32"/>
  <c r="V63" i="32"/>
  <c r="U63" i="32"/>
  <c r="T63" i="32"/>
  <c r="S63" i="32"/>
  <c r="BB62" i="32"/>
  <c r="AU62" i="32"/>
  <c r="AR62" i="32"/>
  <c r="AQ62" i="32"/>
  <c r="AS62" i="32" s="1"/>
  <c r="AZ62" i="32" s="1"/>
  <c r="AG62" i="32"/>
  <c r="AY62" i="32" s="1"/>
  <c r="AB62" i="32"/>
  <c r="AA62" i="32"/>
  <c r="AV62" i="32" s="1"/>
  <c r="R62" i="32"/>
  <c r="W62" i="32" s="1"/>
  <c r="AD62" i="32" s="1"/>
  <c r="AX62" i="32" s="1"/>
  <c r="BB61" i="32"/>
  <c r="AU61" i="32"/>
  <c r="AR61" i="32"/>
  <c r="AQ61" i="32"/>
  <c r="AS61" i="32" s="1"/>
  <c r="AZ61" i="32" s="1"/>
  <c r="AG61" i="32"/>
  <c r="AY61" i="32" s="1"/>
  <c r="AB61" i="32"/>
  <c r="AA61" i="32"/>
  <c r="AV61" i="32" s="1"/>
  <c r="R61" i="32"/>
  <c r="W61" i="32" s="1"/>
  <c r="AD61" i="32" s="1"/>
  <c r="AX61" i="32" s="1"/>
  <c r="BB60" i="32"/>
  <c r="AU60" i="32"/>
  <c r="AR60" i="32"/>
  <c r="AQ60" i="32"/>
  <c r="AS60" i="32" s="1"/>
  <c r="AZ60" i="32" s="1"/>
  <c r="AG60" i="32"/>
  <c r="AY60" i="32" s="1"/>
  <c r="AB60" i="32"/>
  <c r="AA60" i="32"/>
  <c r="AV60" i="32" s="1"/>
  <c r="R60" i="32"/>
  <c r="W60" i="32" s="1"/>
  <c r="AD60" i="32" s="1"/>
  <c r="AX60" i="32" s="1"/>
  <c r="BB59" i="32"/>
  <c r="AU59" i="32"/>
  <c r="AR59" i="32"/>
  <c r="AQ59" i="32"/>
  <c r="AS59" i="32" s="1"/>
  <c r="AZ59" i="32" s="1"/>
  <c r="AG59" i="32"/>
  <c r="AY59" i="32" s="1"/>
  <c r="AB59" i="32"/>
  <c r="AA59" i="32"/>
  <c r="AV59" i="32" s="1"/>
  <c r="R59" i="32"/>
  <c r="W59" i="32" s="1"/>
  <c r="AD59" i="32" s="1"/>
  <c r="AX59" i="32" s="1"/>
  <c r="BB58" i="32"/>
  <c r="AU58" i="32"/>
  <c r="AR58" i="32"/>
  <c r="AQ58" i="32"/>
  <c r="AS58" i="32" s="1"/>
  <c r="AZ58" i="32" s="1"/>
  <c r="AG58" i="32"/>
  <c r="AY58" i="32" s="1"/>
  <c r="AB58" i="32"/>
  <c r="AA58" i="32"/>
  <c r="AV58" i="32" s="1"/>
  <c r="R58" i="32"/>
  <c r="W58" i="32" s="1"/>
  <c r="AD58" i="32" s="1"/>
  <c r="AX58" i="32" s="1"/>
  <c r="BB57" i="32"/>
  <c r="BB63" i="32" s="1"/>
  <c r="AU57" i="32"/>
  <c r="AU63" i="32" s="1"/>
  <c r="AR57" i="32"/>
  <c r="AQ57" i="32"/>
  <c r="AQ63" i="32" s="1"/>
  <c r="AG57" i="32"/>
  <c r="AG63" i="32" s="1"/>
  <c r="AB57" i="32"/>
  <c r="AA57" i="32"/>
  <c r="R57" i="32"/>
  <c r="W57" i="32" s="1"/>
  <c r="AC57" i="32" s="1"/>
  <c r="AP56" i="32"/>
  <c r="AO56" i="32"/>
  <c r="AN56" i="32"/>
  <c r="AM56" i="32"/>
  <c r="AL56" i="32"/>
  <c r="AK56" i="32"/>
  <c r="AJ56" i="32"/>
  <c r="AI56" i="32"/>
  <c r="AF56" i="32"/>
  <c r="AE56" i="32"/>
  <c r="Z56" i="32"/>
  <c r="Y56" i="32"/>
  <c r="X56" i="32"/>
  <c r="V56" i="32"/>
  <c r="U56" i="32"/>
  <c r="T56" i="32"/>
  <c r="S56" i="32"/>
  <c r="BB55" i="32"/>
  <c r="AY55" i="32"/>
  <c r="AV55" i="32"/>
  <c r="AR55" i="32"/>
  <c r="AQ55" i="32"/>
  <c r="AG55" i="32"/>
  <c r="AA55" i="32"/>
  <c r="R55" i="32"/>
  <c r="W55" i="32" s="1"/>
  <c r="AY54" i="32"/>
  <c r="AV54" i="32"/>
  <c r="AR54" i="32"/>
  <c r="BB54" i="32" s="1"/>
  <c r="AQ54" i="32"/>
  <c r="AG54" i="32"/>
  <c r="AA54" i="32"/>
  <c r="W54" i="32"/>
  <c r="AC54" i="32" s="1"/>
  <c r="AW54" i="32" s="1"/>
  <c r="R54" i="32"/>
  <c r="BB53" i="32"/>
  <c r="AY53" i="32"/>
  <c r="AV53" i="32"/>
  <c r="AR53" i="32"/>
  <c r="AQ53" i="32"/>
  <c r="AG53" i="32"/>
  <c r="AA53" i="32"/>
  <c r="R53" i="32"/>
  <c r="W53" i="32" s="1"/>
  <c r="AY52" i="32"/>
  <c r="AV52" i="32"/>
  <c r="AU52" i="32"/>
  <c r="AR52" i="32"/>
  <c r="BB52" i="32" s="1"/>
  <c r="AQ52" i="32"/>
  <c r="AG52" i="32"/>
  <c r="AB52" i="32"/>
  <c r="AA52" i="32"/>
  <c r="W52" i="32"/>
  <c r="AD52" i="32" s="1"/>
  <c r="AX52" i="32" s="1"/>
  <c r="R52" i="32"/>
  <c r="BB51" i="32"/>
  <c r="AS51" i="32"/>
  <c r="AZ51" i="32" s="1"/>
  <c r="AR51" i="32"/>
  <c r="AQ51" i="32"/>
  <c r="BA51" i="32" s="1"/>
  <c r="AG51" i="32"/>
  <c r="AG56" i="32" s="1"/>
  <c r="AA51" i="32"/>
  <c r="AV51" i="32" s="1"/>
  <c r="AV56" i="32" s="1"/>
  <c r="R51" i="32"/>
  <c r="W51" i="32" s="1"/>
  <c r="AP50" i="32"/>
  <c r="AO50" i="32"/>
  <c r="AN50" i="32"/>
  <c r="AM50" i="32"/>
  <c r="AL50" i="32"/>
  <c r="AK50" i="32"/>
  <c r="AJ50" i="32"/>
  <c r="AI50" i="32"/>
  <c r="AG50" i="32"/>
  <c r="AF50" i="32"/>
  <c r="AE50" i="32"/>
  <c r="Z50" i="32"/>
  <c r="Y50" i="32"/>
  <c r="X50" i="32"/>
  <c r="V50" i="32"/>
  <c r="U50" i="32"/>
  <c r="T50" i="32"/>
  <c r="S50" i="32"/>
  <c r="BB49" i="32"/>
  <c r="BA49" i="32"/>
  <c r="AV49" i="32"/>
  <c r="AR49" i="32"/>
  <c r="AS49" i="32" s="1"/>
  <c r="AZ49" i="32" s="1"/>
  <c r="AQ49" i="32"/>
  <c r="AG49" i="32"/>
  <c r="AY49" i="32" s="1"/>
  <c r="AB49" i="32"/>
  <c r="AA49" i="32"/>
  <c r="W49" i="32"/>
  <c r="AD49" i="32" s="1"/>
  <c r="AX49" i="32" s="1"/>
  <c r="R49" i="32"/>
  <c r="BB48" i="32"/>
  <c r="BA48" i="32"/>
  <c r="AV48" i="32"/>
  <c r="AR48" i="32"/>
  <c r="AQ48" i="32"/>
  <c r="AG48" i="32"/>
  <c r="AY48" i="32" s="1"/>
  <c r="AB48" i="32"/>
  <c r="AA48" i="32"/>
  <c r="W48" i="32"/>
  <c r="AU48" i="32" s="1"/>
  <c r="R48" i="32"/>
  <c r="BB47" i="32"/>
  <c r="BA47" i="32"/>
  <c r="AV47" i="32"/>
  <c r="AR47" i="32"/>
  <c r="AS47" i="32" s="1"/>
  <c r="AZ47" i="32" s="1"/>
  <c r="AQ47" i="32"/>
  <c r="AG47" i="32"/>
  <c r="AY47" i="32" s="1"/>
  <c r="AB47" i="32"/>
  <c r="AA47" i="32"/>
  <c r="W47" i="32"/>
  <c r="AD47" i="32" s="1"/>
  <c r="AX47" i="32" s="1"/>
  <c r="R47" i="32"/>
  <c r="BB46" i="32"/>
  <c r="BA46" i="32"/>
  <c r="AV46" i="32"/>
  <c r="AR46" i="32"/>
  <c r="AS46" i="32" s="1"/>
  <c r="AZ46" i="32" s="1"/>
  <c r="AQ46" i="32"/>
  <c r="AG46" i="32"/>
  <c r="AY46" i="32" s="1"/>
  <c r="AB46" i="32"/>
  <c r="AA46" i="32"/>
  <c r="W46" i="32"/>
  <c r="AD46" i="32" s="1"/>
  <c r="AX46" i="32" s="1"/>
  <c r="R46" i="32"/>
  <c r="BB45" i="32"/>
  <c r="BA45" i="32"/>
  <c r="AV45" i="32"/>
  <c r="AR45" i="32"/>
  <c r="AQ45" i="32"/>
  <c r="AG45" i="32"/>
  <c r="AY45" i="32" s="1"/>
  <c r="AB45" i="32"/>
  <c r="AA45" i="32"/>
  <c r="W45" i="32"/>
  <c r="AU45" i="32" s="1"/>
  <c r="R45" i="32"/>
  <c r="R310" i="32" s="1"/>
  <c r="BB44" i="32"/>
  <c r="BB50" i="32" s="1"/>
  <c r="AY44" i="32"/>
  <c r="AY50" i="32" s="1"/>
  <c r="AV44" i="32"/>
  <c r="AV50" i="32" s="1"/>
  <c r="AR44" i="32"/>
  <c r="AR50" i="32" s="1"/>
  <c r="AQ44" i="32"/>
  <c r="BA44" i="32" s="1"/>
  <c r="BA50" i="32" s="1"/>
  <c r="AG44" i="32"/>
  <c r="AB44" i="32"/>
  <c r="AB50" i="32" s="1"/>
  <c r="AA44" i="32"/>
  <c r="AA50" i="32" s="1"/>
  <c r="W44" i="32"/>
  <c r="W50" i="32" s="1"/>
  <c r="R44" i="32"/>
  <c r="R50" i="32" s="1"/>
  <c r="AR43" i="32"/>
  <c r="AP43" i="32"/>
  <c r="AO43" i="32"/>
  <c r="AN43" i="32"/>
  <c r="AM43" i="32"/>
  <c r="AL43" i="32"/>
  <c r="AK43" i="32"/>
  <c r="AJ43" i="32"/>
  <c r="AI43" i="32"/>
  <c r="AF43" i="32"/>
  <c r="AE43" i="32"/>
  <c r="Z43" i="32"/>
  <c r="Y43" i="32"/>
  <c r="X43" i="32"/>
  <c r="V43" i="32"/>
  <c r="U43" i="32"/>
  <c r="T43" i="32"/>
  <c r="S43" i="32"/>
  <c r="AY42" i="32"/>
  <c r="AY43" i="32" s="1"/>
  <c r="AR42" i="32"/>
  <c r="BB42" i="32" s="1"/>
  <c r="BB43" i="32" s="1"/>
  <c r="AQ42" i="32"/>
  <c r="BA42" i="32" s="1"/>
  <c r="BA43" i="32" s="1"/>
  <c r="AG42" i="32"/>
  <c r="AG43" i="32" s="1"/>
  <c r="AA42" i="32"/>
  <c r="AA43" i="32" s="1"/>
  <c r="R42" i="32"/>
  <c r="W42" i="32" s="1"/>
  <c r="BA41" i="32"/>
  <c r="AQ41" i="32"/>
  <c r="AP41" i="32"/>
  <c r="AO41" i="32"/>
  <c r="AN41" i="32"/>
  <c r="AM41" i="32"/>
  <c r="AL41" i="32"/>
  <c r="AK41" i="32"/>
  <c r="AJ41" i="32"/>
  <c r="AI41" i="32"/>
  <c r="AG41" i="32"/>
  <c r="AF41" i="32"/>
  <c r="AE41" i="32"/>
  <c r="AA41" i="32"/>
  <c r="Z41" i="32"/>
  <c r="Y41" i="32"/>
  <c r="X41" i="32"/>
  <c r="V41" i="32"/>
  <c r="U41" i="32"/>
  <c r="T41" i="32"/>
  <c r="S41" i="32"/>
  <c r="BA40" i="32"/>
  <c r="AV40" i="32"/>
  <c r="AR40" i="32"/>
  <c r="BB40" i="32" s="1"/>
  <c r="AQ40" i="32"/>
  <c r="AG40" i="32"/>
  <c r="AY40" i="32" s="1"/>
  <c r="AA40" i="32"/>
  <c r="W40" i="32"/>
  <c r="AU40" i="32" s="1"/>
  <c r="R40" i="32"/>
  <c r="BA39" i="32"/>
  <c r="AV39" i="32"/>
  <c r="AR39" i="32"/>
  <c r="BB39" i="32" s="1"/>
  <c r="AQ39" i="32"/>
  <c r="AG39" i="32"/>
  <c r="AY39" i="32" s="1"/>
  <c r="AA39" i="32"/>
  <c r="W39" i="32"/>
  <c r="AU39" i="32" s="1"/>
  <c r="R39" i="32"/>
  <c r="BA38" i="32"/>
  <c r="AV38" i="32"/>
  <c r="AV41" i="32" s="1"/>
  <c r="AR38" i="32"/>
  <c r="BB38" i="32" s="1"/>
  <c r="BB41" i="32" s="1"/>
  <c r="AQ38" i="32"/>
  <c r="AG38" i="32"/>
  <c r="AY38" i="32" s="1"/>
  <c r="AY41" i="32" s="1"/>
  <c r="AA38" i="32"/>
  <c r="W38" i="32"/>
  <c r="AU38" i="32" s="1"/>
  <c r="AU41" i="32" s="1"/>
  <c r="R38" i="32"/>
  <c r="R41" i="32" s="1"/>
  <c r="BB37" i="32"/>
  <c r="AR37" i="32"/>
  <c r="AP37" i="32"/>
  <c r="AO37" i="32"/>
  <c r="AN37" i="32"/>
  <c r="AM37" i="32"/>
  <c r="AL37" i="32"/>
  <c r="AK37" i="32"/>
  <c r="AJ37" i="32"/>
  <c r="AI37" i="32"/>
  <c r="AF37" i="32"/>
  <c r="AE37" i="32"/>
  <c r="Z37" i="32"/>
  <c r="Y37" i="32"/>
  <c r="X37" i="32"/>
  <c r="V37" i="32"/>
  <c r="U37" i="32"/>
  <c r="T37" i="32"/>
  <c r="S37" i="32"/>
  <c r="BB36" i="32"/>
  <c r="BA36" i="32"/>
  <c r="AS36" i="32"/>
  <c r="AZ36" i="32" s="1"/>
  <c r="AR36" i="32"/>
  <c r="AQ36" i="32"/>
  <c r="AG36" i="32"/>
  <c r="AY36" i="32" s="1"/>
  <c r="AA36" i="32"/>
  <c r="AV36" i="32" s="1"/>
  <c r="R36" i="32"/>
  <c r="W36" i="32" s="1"/>
  <c r="BB35" i="32"/>
  <c r="BA35" i="32"/>
  <c r="BA37" i="32" s="1"/>
  <c r="AS35" i="32"/>
  <c r="AZ35" i="32" s="1"/>
  <c r="AZ37" i="32" s="1"/>
  <c r="AR35" i="32"/>
  <c r="AQ35" i="32"/>
  <c r="AQ37" i="32" s="1"/>
  <c r="AG35" i="32"/>
  <c r="AY35" i="32" s="1"/>
  <c r="AY37" i="32" s="1"/>
  <c r="AA35" i="32"/>
  <c r="AA37" i="32" s="1"/>
  <c r="R35" i="32"/>
  <c r="W35" i="32" s="1"/>
  <c r="AY34" i="32"/>
  <c r="AQ34" i="32"/>
  <c r="AP34" i="32"/>
  <c r="AO34" i="32"/>
  <c r="AN34" i="32"/>
  <c r="AM34" i="32"/>
  <c r="AL34" i="32"/>
  <c r="AK34" i="32"/>
  <c r="AJ34" i="32"/>
  <c r="AI34" i="32"/>
  <c r="AG34" i="32"/>
  <c r="AF34" i="32"/>
  <c r="AE34" i="32"/>
  <c r="AA34" i="32"/>
  <c r="Z34" i="32"/>
  <c r="Y34" i="32"/>
  <c r="X34" i="32"/>
  <c r="V34" i="32"/>
  <c r="U34" i="32"/>
  <c r="T34" i="32"/>
  <c r="S34" i="32"/>
  <c r="BB33" i="32"/>
  <c r="AY33" i="32"/>
  <c r="AV33" i="32"/>
  <c r="AR33" i="32"/>
  <c r="AQ33" i="32"/>
  <c r="BA33" i="32" s="1"/>
  <c r="AG33" i="32"/>
  <c r="AB33" i="32"/>
  <c r="AA33" i="32"/>
  <c r="W33" i="32"/>
  <c r="AD33" i="32" s="1"/>
  <c r="AX33" i="32" s="1"/>
  <c r="R33" i="32"/>
  <c r="BB32" i="32"/>
  <c r="BB34" i="32" s="1"/>
  <c r="AY32" i="32"/>
  <c r="AV32" i="32"/>
  <c r="AV34" i="32" s="1"/>
  <c r="AR32" i="32"/>
  <c r="AR34" i="32" s="1"/>
  <c r="AQ32" i="32"/>
  <c r="BA32" i="32" s="1"/>
  <c r="BA34" i="32" s="1"/>
  <c r="AG32" i="32"/>
  <c r="AB32" i="32"/>
  <c r="AB34" i="32" s="1"/>
  <c r="AA32" i="32"/>
  <c r="W32" i="32"/>
  <c r="W34" i="32" s="1"/>
  <c r="R32" i="32"/>
  <c r="R34" i="32" s="1"/>
  <c r="AR31" i="32"/>
  <c r="AP31" i="32"/>
  <c r="AO31" i="32"/>
  <c r="AN31" i="32"/>
  <c r="AM31" i="32"/>
  <c r="AL31" i="32"/>
  <c r="AK31" i="32"/>
  <c r="AJ31" i="32"/>
  <c r="AI31" i="32"/>
  <c r="AF31" i="32"/>
  <c r="AE31" i="32"/>
  <c r="Z31" i="32"/>
  <c r="Y31" i="32"/>
  <c r="X31" i="32"/>
  <c r="V31" i="32"/>
  <c r="U31" i="32"/>
  <c r="T31" i="32"/>
  <c r="S31" i="32"/>
  <c r="AY30" i="32"/>
  <c r="AR30" i="32"/>
  <c r="BB30" i="32" s="1"/>
  <c r="AQ30" i="32"/>
  <c r="BA30" i="32" s="1"/>
  <c r="AG30" i="32"/>
  <c r="AA30" i="32"/>
  <c r="AV30" i="32" s="1"/>
  <c r="R30" i="32"/>
  <c r="W30" i="32" s="1"/>
  <c r="AY29" i="32"/>
  <c r="AR29" i="32"/>
  <c r="BB29" i="32" s="1"/>
  <c r="AQ29" i="32"/>
  <c r="BA29" i="32" s="1"/>
  <c r="AG29" i="32"/>
  <c r="AA29" i="32"/>
  <c r="AV29" i="32" s="1"/>
  <c r="R29" i="32"/>
  <c r="W29" i="32" s="1"/>
  <c r="AY28" i="32"/>
  <c r="AY31" i="32" s="1"/>
  <c r="AR28" i="32"/>
  <c r="BB28" i="32" s="1"/>
  <c r="BB31" i="32" s="1"/>
  <c r="AQ28" i="32"/>
  <c r="BA28" i="32" s="1"/>
  <c r="BA31" i="32" s="1"/>
  <c r="AG28" i="32"/>
  <c r="AG31" i="32" s="1"/>
  <c r="AA28" i="32"/>
  <c r="AA31" i="32" s="1"/>
  <c r="R28" i="32"/>
  <c r="R31" i="32" s="1"/>
  <c r="BA27" i="32"/>
  <c r="AQ27" i="32"/>
  <c r="AP27" i="32"/>
  <c r="AO27" i="32"/>
  <c r="AN27" i="32"/>
  <c r="AM27" i="32"/>
  <c r="AL27" i="32"/>
  <c r="AK27" i="32"/>
  <c r="AJ27" i="32"/>
  <c r="AI27" i="32"/>
  <c r="AG27" i="32"/>
  <c r="AF27" i="32"/>
  <c r="AE27" i="32"/>
  <c r="AA27" i="32"/>
  <c r="Z27" i="32"/>
  <c r="Y27" i="32"/>
  <c r="X27" i="32"/>
  <c r="V27" i="32"/>
  <c r="U27" i="32"/>
  <c r="T27" i="32"/>
  <c r="S27" i="32"/>
  <c r="BA26" i="32"/>
  <c r="AV26" i="32"/>
  <c r="AR26" i="32"/>
  <c r="BB26" i="32" s="1"/>
  <c r="AQ26" i="32"/>
  <c r="AG26" i="32"/>
  <c r="AY26" i="32" s="1"/>
  <c r="AA26" i="32"/>
  <c r="W26" i="32"/>
  <c r="AU26" i="32" s="1"/>
  <c r="R26" i="32"/>
  <c r="BA25" i="32"/>
  <c r="AV25" i="32"/>
  <c r="AR25" i="32"/>
  <c r="BB25" i="32" s="1"/>
  <c r="AQ25" i="32"/>
  <c r="AG25" i="32"/>
  <c r="AY25" i="32" s="1"/>
  <c r="AA25" i="32"/>
  <c r="W25" i="32"/>
  <c r="AU25" i="32" s="1"/>
  <c r="R25" i="32"/>
  <c r="BA24" i="32"/>
  <c r="AV24" i="32"/>
  <c r="AR24" i="32"/>
  <c r="BB24" i="32" s="1"/>
  <c r="AQ24" i="32"/>
  <c r="AG24" i="32"/>
  <c r="AY24" i="32" s="1"/>
  <c r="AA24" i="32"/>
  <c r="W24" i="32"/>
  <c r="AU24" i="32" s="1"/>
  <c r="R24" i="32"/>
  <c r="BA23" i="32"/>
  <c r="AV23" i="32"/>
  <c r="AV27" i="32" s="1"/>
  <c r="AR23" i="32"/>
  <c r="BB23" i="32" s="1"/>
  <c r="BB27" i="32" s="1"/>
  <c r="AQ23" i="32"/>
  <c r="AG23" i="32"/>
  <c r="AY23" i="32" s="1"/>
  <c r="AY27" i="32" s="1"/>
  <c r="AA23" i="32"/>
  <c r="W23" i="32"/>
  <c r="AU23" i="32" s="1"/>
  <c r="AU27" i="32" s="1"/>
  <c r="R23" i="32"/>
  <c r="R27" i="32" s="1"/>
  <c r="AR22" i="32"/>
  <c r="AP22" i="32"/>
  <c r="AO22" i="32"/>
  <c r="AN22" i="32"/>
  <c r="AM22" i="32"/>
  <c r="AL22" i="32"/>
  <c r="AK22" i="32"/>
  <c r="AJ22" i="32"/>
  <c r="AI22" i="32"/>
  <c r="AF22" i="32"/>
  <c r="AE22" i="32"/>
  <c r="Z22" i="32"/>
  <c r="Y22" i="32"/>
  <c r="X22" i="32"/>
  <c r="V22" i="32"/>
  <c r="U22" i="32"/>
  <c r="T22" i="32"/>
  <c r="S22" i="32"/>
  <c r="BA21" i="32"/>
  <c r="AS21" i="32"/>
  <c r="AZ21" i="32" s="1"/>
  <c r="AR21" i="32"/>
  <c r="BB21" i="32" s="1"/>
  <c r="AQ21" i="32"/>
  <c r="AG21" i="32"/>
  <c r="AY21" i="32" s="1"/>
  <c r="AA21" i="32"/>
  <c r="AV21" i="32" s="1"/>
  <c r="R21" i="32"/>
  <c r="W21" i="32" s="1"/>
  <c r="BA20" i="32"/>
  <c r="AS20" i="32"/>
  <c r="AZ20" i="32" s="1"/>
  <c r="AR20" i="32"/>
  <c r="BB20" i="32" s="1"/>
  <c r="AQ20" i="32"/>
  <c r="AG20" i="32"/>
  <c r="AY20" i="32" s="1"/>
  <c r="AA20" i="32"/>
  <c r="AV20" i="32" s="1"/>
  <c r="R20" i="32"/>
  <c r="W20" i="32" s="1"/>
  <c r="BA19" i="32"/>
  <c r="AS19" i="32"/>
  <c r="AZ19" i="32" s="1"/>
  <c r="AR19" i="32"/>
  <c r="BB19" i="32" s="1"/>
  <c r="AQ19" i="32"/>
  <c r="AG19" i="32"/>
  <c r="AY19" i="32" s="1"/>
  <c r="AA19" i="32"/>
  <c r="AV19" i="32" s="1"/>
  <c r="R19" i="32"/>
  <c r="W19" i="32" s="1"/>
  <c r="BA18" i="32"/>
  <c r="BA22" i="32" s="1"/>
  <c r="AS18" i="32"/>
  <c r="AZ18" i="32" s="1"/>
  <c r="AR18" i="32"/>
  <c r="BB18" i="32" s="1"/>
  <c r="AQ18" i="32"/>
  <c r="AQ22" i="32" s="1"/>
  <c r="AG18" i="32"/>
  <c r="AY18" i="32" s="1"/>
  <c r="AA18" i="32"/>
  <c r="AA22" i="32" s="1"/>
  <c r="R18" i="32"/>
  <c r="W18" i="32" s="1"/>
  <c r="AP17" i="32"/>
  <c r="AO17" i="32"/>
  <c r="AN17" i="32"/>
  <c r="AM17" i="32"/>
  <c r="AL17" i="32"/>
  <c r="AK17" i="32"/>
  <c r="AJ17" i="32"/>
  <c r="AI17" i="32"/>
  <c r="AG17" i="32"/>
  <c r="AF17" i="32"/>
  <c r="AE17" i="32"/>
  <c r="Z17" i="32"/>
  <c r="Y17" i="32"/>
  <c r="X17" i="32"/>
  <c r="V17" i="32"/>
  <c r="U17" i="32"/>
  <c r="T17" i="32"/>
  <c r="S17" i="32"/>
  <c r="BB16" i="32"/>
  <c r="AV16" i="32"/>
  <c r="AR16" i="32"/>
  <c r="AQ16" i="32"/>
  <c r="AG16" i="32"/>
  <c r="AY16" i="32" s="1"/>
  <c r="AB16" i="32"/>
  <c r="AA16" i="32"/>
  <c r="W16" i="32"/>
  <c r="AU16" i="32" s="1"/>
  <c r="R16" i="32"/>
  <c r="BB15" i="32"/>
  <c r="AV15" i="32"/>
  <c r="AR15" i="32"/>
  <c r="AQ15" i="32"/>
  <c r="BA15" i="32" s="1"/>
  <c r="AG15" i="32"/>
  <c r="AY15" i="32" s="1"/>
  <c r="AB15" i="32"/>
  <c r="AA15" i="32"/>
  <c r="W15" i="32"/>
  <c r="AD15" i="32" s="1"/>
  <c r="AX15" i="32" s="1"/>
  <c r="R15" i="32"/>
  <c r="BB14" i="32"/>
  <c r="AV14" i="32"/>
  <c r="AR14" i="32"/>
  <c r="AQ14" i="32"/>
  <c r="AG14" i="32"/>
  <c r="AY14" i="32" s="1"/>
  <c r="AB14" i="32"/>
  <c r="AA14" i="32"/>
  <c r="AA17" i="32" s="1"/>
  <c r="W14" i="32"/>
  <c r="AU14" i="32" s="1"/>
  <c r="R14" i="32"/>
  <c r="AR13" i="32"/>
  <c r="AP13" i="32"/>
  <c r="AP305" i="32" s="1"/>
  <c r="AO13" i="32"/>
  <c r="AN13" i="32"/>
  <c r="AM13" i="32"/>
  <c r="AL13" i="32"/>
  <c r="AL305" i="32" s="1"/>
  <c r="AK13" i="32"/>
  <c r="AJ13" i="32"/>
  <c r="AI13" i="32"/>
  <c r="AF13" i="32"/>
  <c r="AE13" i="32"/>
  <c r="Z13" i="32"/>
  <c r="Z305" i="32" s="1"/>
  <c r="Y13" i="32"/>
  <c r="X13" i="32"/>
  <c r="V13" i="32"/>
  <c r="V305" i="32" s="1"/>
  <c r="U13" i="32"/>
  <c r="T13" i="32"/>
  <c r="S13" i="32"/>
  <c r="AY12" i="32"/>
  <c r="AY318" i="32" s="1"/>
  <c r="AR12" i="32"/>
  <c r="AR318" i="32" s="1"/>
  <c r="AQ12" i="32"/>
  <c r="AQ318" i="32" s="1"/>
  <c r="AG12" i="32"/>
  <c r="AG318" i="32" s="1"/>
  <c r="AA12" i="32"/>
  <c r="AA318" i="32" s="1"/>
  <c r="R12" i="32"/>
  <c r="R318" i="32" s="1"/>
  <c r="AP87" i="31"/>
  <c r="AO87" i="31"/>
  <c r="AN87" i="31"/>
  <c r="AM87" i="31"/>
  <c r="AL87" i="31"/>
  <c r="AK87" i="31"/>
  <c r="AJ87" i="31"/>
  <c r="AI87" i="31"/>
  <c r="AF87" i="31"/>
  <c r="AE87" i="31"/>
  <c r="Z87" i="31"/>
  <c r="Y87" i="31"/>
  <c r="X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P86" i="31"/>
  <c r="AO86" i="31"/>
  <c r="AN86" i="31"/>
  <c r="AM86" i="31"/>
  <c r="AL86" i="31"/>
  <c r="AK86" i="31"/>
  <c r="AJ86" i="31"/>
  <c r="AI86" i="31"/>
  <c r="AG86" i="31"/>
  <c r="AF86" i="31"/>
  <c r="AE86" i="31"/>
  <c r="Z86" i="31"/>
  <c r="Y86" i="31"/>
  <c r="X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AP85" i="31"/>
  <c r="AO85" i="31"/>
  <c r="AN85" i="31"/>
  <c r="AM85" i="31"/>
  <c r="AL85" i="31"/>
  <c r="AK85" i="31"/>
  <c r="AJ85" i="31"/>
  <c r="AI85" i="31"/>
  <c r="AF85" i="31"/>
  <c r="AE85" i="31"/>
  <c r="Z85" i="31"/>
  <c r="Y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P84" i="31"/>
  <c r="AO84" i="31"/>
  <c r="AN84" i="31"/>
  <c r="AM84" i="31"/>
  <c r="AL84" i="31"/>
  <c r="AK84" i="31"/>
  <c r="AJ84" i="31"/>
  <c r="AI84" i="31"/>
  <c r="AF84" i="31"/>
  <c r="AE84" i="31"/>
  <c r="Z84" i="31"/>
  <c r="Y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P81" i="31"/>
  <c r="AO81" i="31"/>
  <c r="AN81" i="31"/>
  <c r="AM81" i="31"/>
  <c r="AL81" i="31"/>
  <c r="AK81" i="31"/>
  <c r="AJ81" i="31"/>
  <c r="AI81" i="31"/>
  <c r="AF81" i="31"/>
  <c r="AE81" i="31"/>
  <c r="Z81" i="31"/>
  <c r="Y81" i="31"/>
  <c r="X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P79" i="31"/>
  <c r="AO79" i="31"/>
  <c r="AN79" i="31"/>
  <c r="AM79" i="31"/>
  <c r="AL79" i="31"/>
  <c r="AK79" i="31"/>
  <c r="AJ79" i="31"/>
  <c r="AI79" i="31"/>
  <c r="AF79" i="31"/>
  <c r="AE79" i="31"/>
  <c r="Z79" i="31"/>
  <c r="Y79" i="31"/>
  <c r="X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P78" i="31"/>
  <c r="AP77" i="31" s="1"/>
  <c r="AO78" i="31"/>
  <c r="AN78" i="31"/>
  <c r="AM78" i="31"/>
  <c r="AL78" i="31"/>
  <c r="AL77" i="31" s="1"/>
  <c r="AK78" i="31"/>
  <c r="AJ78" i="31"/>
  <c r="AI78" i="31"/>
  <c r="AF78" i="31"/>
  <c r="AE78" i="31"/>
  <c r="Z78" i="31"/>
  <c r="Y78" i="31"/>
  <c r="X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P77" i="31"/>
  <c r="Q74" i="31"/>
  <c r="P74" i="31"/>
  <c r="O75" i="31" s="1"/>
  <c r="O74" i="31"/>
  <c r="N74" i="31"/>
  <c r="M74" i="31"/>
  <c r="L74" i="31"/>
  <c r="K74" i="31"/>
  <c r="J74" i="31"/>
  <c r="I74" i="31"/>
  <c r="AQ73" i="31"/>
  <c r="AP73" i="31"/>
  <c r="AO73" i="31"/>
  <c r="AN73" i="31"/>
  <c r="AM73" i="31"/>
  <c r="AL73" i="31"/>
  <c r="AK73" i="31"/>
  <c r="AJ73" i="31"/>
  <c r="AI73" i="31"/>
  <c r="AF73" i="31"/>
  <c r="AE73" i="31"/>
  <c r="Z73" i="31"/>
  <c r="Y73" i="31"/>
  <c r="X73" i="31"/>
  <c r="V73" i="31"/>
  <c r="U73" i="31"/>
  <c r="T73" i="31"/>
  <c r="S73" i="31"/>
  <c r="BA72" i="31"/>
  <c r="AR72" i="31"/>
  <c r="AQ72" i="31"/>
  <c r="AG72" i="31"/>
  <c r="AY72" i="31" s="1"/>
  <c r="AA72" i="31"/>
  <c r="AV72" i="31" s="1"/>
  <c r="W72" i="31"/>
  <c r="R72" i="31"/>
  <c r="BA71" i="31"/>
  <c r="AR71" i="31"/>
  <c r="AQ71" i="31"/>
  <c r="AG71" i="31"/>
  <c r="AY71" i="31" s="1"/>
  <c r="AA71" i="31"/>
  <c r="AV71" i="31" s="1"/>
  <c r="W71" i="31"/>
  <c r="R71" i="31"/>
  <c r="BA70" i="31"/>
  <c r="AV70" i="31"/>
  <c r="AR70" i="31"/>
  <c r="AQ70" i="31"/>
  <c r="AG70" i="31"/>
  <c r="AY70" i="31" s="1"/>
  <c r="AC70" i="31"/>
  <c r="AW70" i="31" s="1"/>
  <c r="AA70" i="31"/>
  <c r="W70" i="31"/>
  <c r="R70" i="31"/>
  <c r="BA69" i="31"/>
  <c r="AU69" i="31"/>
  <c r="AS69" i="31"/>
  <c r="AZ69" i="31" s="1"/>
  <c r="AR69" i="31"/>
  <c r="BB69" i="31" s="1"/>
  <c r="AQ69" i="31"/>
  <c r="AG69" i="31"/>
  <c r="AY69" i="31" s="1"/>
  <c r="AA69" i="31"/>
  <c r="AV69" i="31" s="1"/>
  <c r="R69" i="31"/>
  <c r="W69" i="31" s="1"/>
  <c r="BB68" i="31"/>
  <c r="AY68" i="31"/>
  <c r="AY73" i="31" s="1"/>
  <c r="AS68" i="31"/>
  <c r="AR68" i="31"/>
  <c r="AQ68" i="31"/>
  <c r="BA68" i="31" s="1"/>
  <c r="BA73" i="31" s="1"/>
  <c r="AG68" i="31"/>
  <c r="AA68" i="31"/>
  <c r="R68" i="31"/>
  <c r="AP67" i="31"/>
  <c r="AO67" i="31"/>
  <c r="AN67" i="31"/>
  <c r="AM67" i="31"/>
  <c r="AL67" i="31"/>
  <c r="AK67" i="31"/>
  <c r="AJ67" i="31"/>
  <c r="AI67" i="31"/>
  <c r="AG67" i="31"/>
  <c r="AF67" i="31"/>
  <c r="AE67" i="31"/>
  <c r="AA67" i="31"/>
  <c r="Z67" i="31"/>
  <c r="Y67" i="31"/>
  <c r="X67" i="31"/>
  <c r="V67" i="31"/>
  <c r="U67" i="31"/>
  <c r="T67" i="31"/>
  <c r="S67" i="31"/>
  <c r="AY66" i="31"/>
  <c r="AY67" i="31" s="1"/>
  <c r="AV66" i="31"/>
  <c r="AU66" i="31"/>
  <c r="AR66" i="31"/>
  <c r="BB66" i="31" s="1"/>
  <c r="AQ66" i="31"/>
  <c r="AG66" i="31"/>
  <c r="AB66" i="31"/>
  <c r="AA66" i="31"/>
  <c r="W66" i="31"/>
  <c r="AD66" i="31" s="1"/>
  <c r="AX66" i="31" s="1"/>
  <c r="R66" i="31"/>
  <c r="BB65" i="31"/>
  <c r="AY65" i="31"/>
  <c r="AV65" i="31"/>
  <c r="AV67" i="31" s="1"/>
  <c r="AR65" i="31"/>
  <c r="AQ65" i="31"/>
  <c r="AG65" i="31"/>
  <c r="AA65" i="31"/>
  <c r="R65" i="31"/>
  <c r="AP64" i="31"/>
  <c r="AO64" i="31"/>
  <c r="AN64" i="31"/>
  <c r="AM64" i="31"/>
  <c r="AL64" i="31"/>
  <c r="AK64" i="31"/>
  <c r="AJ64" i="31"/>
  <c r="AI64" i="31"/>
  <c r="AF64" i="31"/>
  <c r="AE64" i="31"/>
  <c r="Z64" i="31"/>
  <c r="Y64" i="31"/>
  <c r="X64" i="31"/>
  <c r="V64" i="31"/>
  <c r="U64" i="31"/>
  <c r="T64" i="31"/>
  <c r="S64" i="31"/>
  <c r="R64" i="31"/>
  <c r="AR63" i="31"/>
  <c r="BB63" i="31" s="1"/>
  <c r="AQ63" i="31"/>
  <c r="AG63" i="31"/>
  <c r="AY63" i="31" s="1"/>
  <c r="AC63" i="31"/>
  <c r="AW63" i="31" s="1"/>
  <c r="AA63" i="31"/>
  <c r="AV63" i="31" s="1"/>
  <c r="W63" i="31"/>
  <c r="AD63" i="31" s="1"/>
  <c r="AX63" i="31" s="1"/>
  <c r="R63" i="31"/>
  <c r="AV62" i="31"/>
  <c r="AR62" i="31"/>
  <c r="BB62" i="31" s="1"/>
  <c r="AQ62" i="31"/>
  <c r="AG62" i="31"/>
  <c r="AY62" i="31" s="1"/>
  <c r="AA62" i="31"/>
  <c r="W62" i="31"/>
  <c r="R62" i="31"/>
  <c r="AS61" i="31"/>
  <c r="AZ61" i="31" s="1"/>
  <c r="AR61" i="31"/>
  <c r="BB61" i="31" s="1"/>
  <c r="AQ61" i="31"/>
  <c r="BA61" i="31" s="1"/>
  <c r="AG61" i="31"/>
  <c r="AY61" i="31" s="1"/>
  <c r="AA61" i="31"/>
  <c r="AV61" i="31" s="1"/>
  <c r="R61" i="31"/>
  <c r="W61" i="31" s="1"/>
  <c r="AY60" i="31"/>
  <c r="AR60" i="31"/>
  <c r="BB60" i="31" s="1"/>
  <c r="AQ60" i="31"/>
  <c r="BA60" i="31" s="1"/>
  <c r="AG60" i="31"/>
  <c r="AC60" i="31"/>
  <c r="AW60" i="31" s="1"/>
  <c r="AA60" i="31"/>
  <c r="AV60" i="31" s="1"/>
  <c r="R60" i="31"/>
  <c r="W60" i="31" s="1"/>
  <c r="AD60" i="31" s="1"/>
  <c r="AX60" i="31" s="1"/>
  <c r="AV59" i="31"/>
  <c r="AR59" i="31"/>
  <c r="BB59" i="31" s="1"/>
  <c r="BB64" i="31" s="1"/>
  <c r="AQ59" i="31"/>
  <c r="AG59" i="31"/>
  <c r="AY59" i="31" s="1"/>
  <c r="AC59" i="31"/>
  <c r="AW59" i="31" s="1"/>
  <c r="AA59" i="31"/>
  <c r="W59" i="31"/>
  <c r="AD59" i="31" s="1"/>
  <c r="AX59" i="31" s="1"/>
  <c r="R59" i="31"/>
  <c r="BA58" i="31"/>
  <c r="AR58" i="31"/>
  <c r="BB58" i="31" s="1"/>
  <c r="AQ58" i="31"/>
  <c r="AS58" i="31" s="1"/>
  <c r="AG58" i="31"/>
  <c r="AA58" i="31"/>
  <c r="W58" i="31"/>
  <c r="R58" i="31"/>
  <c r="AQ57" i="31"/>
  <c r="AP57" i="31"/>
  <c r="AO57" i="31"/>
  <c r="AN57" i="31"/>
  <c r="AM57" i="31"/>
  <c r="AL57" i="31"/>
  <c r="AK57" i="31"/>
  <c r="AJ57" i="31"/>
  <c r="AI57" i="31"/>
  <c r="AF57" i="31"/>
  <c r="AE57" i="31"/>
  <c r="AA57" i="31"/>
  <c r="Z57" i="31"/>
  <c r="Y57" i="31"/>
  <c r="X57" i="31"/>
  <c r="V57" i="31"/>
  <c r="U57" i="31"/>
  <c r="T57" i="31"/>
  <c r="S57" i="31"/>
  <c r="BA56" i="31"/>
  <c r="AS56" i="31"/>
  <c r="AZ56" i="31" s="1"/>
  <c r="AR56" i="31"/>
  <c r="BB56" i="31" s="1"/>
  <c r="AQ56" i="31"/>
  <c r="AG56" i="31"/>
  <c r="AA56" i="31"/>
  <c r="AV56" i="31" s="1"/>
  <c r="W56" i="31"/>
  <c r="R56" i="31"/>
  <c r="BA55" i="31"/>
  <c r="AZ55" i="31"/>
  <c r="AS55" i="31"/>
  <c r="AR55" i="31"/>
  <c r="BB55" i="31" s="1"/>
  <c r="AQ55" i="31"/>
  <c r="AG55" i="31"/>
  <c r="AY55" i="31" s="1"/>
  <c r="AB55" i="31"/>
  <c r="AA55" i="31"/>
  <c r="AV55" i="31" s="1"/>
  <c r="W55" i="31"/>
  <c r="AD55" i="31" s="1"/>
  <c r="AX55" i="31" s="1"/>
  <c r="R55" i="31"/>
  <c r="BA54" i="31"/>
  <c r="AV54" i="31"/>
  <c r="AR54" i="31"/>
  <c r="AS54" i="31" s="1"/>
  <c r="AZ54" i="31" s="1"/>
  <c r="AQ54" i="31"/>
  <c r="AG54" i="31"/>
  <c r="AY54" i="31" s="1"/>
  <c r="AD54" i="31"/>
  <c r="AX54" i="31" s="1"/>
  <c r="AB54" i="31"/>
  <c r="AA54" i="31"/>
  <c r="W54" i="31"/>
  <c r="R54" i="31"/>
  <c r="BA53" i="31"/>
  <c r="AV53" i="31"/>
  <c r="AR53" i="31"/>
  <c r="AR57" i="31" s="1"/>
  <c r="AQ53" i="31"/>
  <c r="AG53" i="31"/>
  <c r="AY53" i="31" s="1"/>
  <c r="AA53" i="31"/>
  <c r="W53" i="31"/>
  <c r="R53" i="31"/>
  <c r="R57" i="31" s="1"/>
  <c r="AR52" i="31"/>
  <c r="AP52" i="31"/>
  <c r="AO52" i="31"/>
  <c r="AN52" i="31"/>
  <c r="AM52" i="31"/>
  <c r="AL52" i="31"/>
  <c r="AK52" i="31"/>
  <c r="AK74" i="31" s="1"/>
  <c r="AJ52" i="31"/>
  <c r="AI52" i="31"/>
  <c r="AF52" i="31"/>
  <c r="AE52" i="31"/>
  <c r="Z52" i="31"/>
  <c r="Y52" i="31"/>
  <c r="X52" i="31"/>
  <c r="V52" i="31"/>
  <c r="U52" i="31"/>
  <c r="T52" i="31"/>
  <c r="S52" i="31"/>
  <c r="BB51" i="31"/>
  <c r="AS51" i="31"/>
  <c r="AZ51" i="31" s="1"/>
  <c r="AR51" i="31"/>
  <c r="AQ51" i="31"/>
  <c r="BA51" i="31" s="1"/>
  <c r="AG51" i="31"/>
  <c r="AY51" i="31" s="1"/>
  <c r="AA51" i="31"/>
  <c r="AV51" i="31" s="1"/>
  <c r="R51" i="31"/>
  <c r="W51" i="31" s="1"/>
  <c r="BB50" i="31"/>
  <c r="AY50" i="31"/>
  <c r="AS50" i="31"/>
  <c r="AZ50" i="31" s="1"/>
  <c r="AR50" i="31"/>
  <c r="AQ50" i="31"/>
  <c r="BA50" i="31" s="1"/>
  <c r="AG50" i="31"/>
  <c r="AG52" i="31" s="1"/>
  <c r="AA50" i="31"/>
  <c r="AV50" i="31" s="1"/>
  <c r="R50" i="31"/>
  <c r="W50" i="31" s="1"/>
  <c r="BB49" i="31"/>
  <c r="BB52" i="31" s="1"/>
  <c r="AY49" i="31"/>
  <c r="AS49" i="31"/>
  <c r="AZ49" i="31" s="1"/>
  <c r="AZ52" i="31" s="1"/>
  <c r="AR49" i="31"/>
  <c r="AQ49" i="31"/>
  <c r="AQ52" i="31" s="1"/>
  <c r="AG49" i="31"/>
  <c r="AA49" i="31"/>
  <c r="R49" i="31"/>
  <c r="AP48" i="31"/>
  <c r="AO48" i="31"/>
  <c r="AN48" i="31"/>
  <c r="AM48" i="31"/>
  <c r="AL48" i="31"/>
  <c r="AK48" i="31"/>
  <c r="AJ48" i="31"/>
  <c r="AI48" i="31"/>
  <c r="AG48" i="31"/>
  <c r="AF48" i="31"/>
  <c r="AE48" i="31"/>
  <c r="AA48" i="31"/>
  <c r="Z48" i="31"/>
  <c r="Y48" i="31"/>
  <c r="X48" i="31"/>
  <c r="V48" i="31"/>
  <c r="U48" i="31"/>
  <c r="T48" i="31"/>
  <c r="S48" i="31"/>
  <c r="AY47" i="31"/>
  <c r="AV47" i="31"/>
  <c r="AR47" i="31"/>
  <c r="BB47" i="31" s="1"/>
  <c r="AQ47" i="31"/>
  <c r="AG47" i="31"/>
  <c r="AB47" i="31"/>
  <c r="AA47" i="31"/>
  <c r="W47" i="31"/>
  <c r="R47" i="31"/>
  <c r="BB46" i="31"/>
  <c r="AY46" i="31"/>
  <c r="AY48" i="31" s="1"/>
  <c r="AV46" i="31"/>
  <c r="AR46" i="31"/>
  <c r="AQ46" i="31"/>
  <c r="AG46" i="31"/>
  <c r="AA46" i="31"/>
  <c r="R46" i="31"/>
  <c r="W46" i="31" s="1"/>
  <c r="AY45" i="31"/>
  <c r="AV45" i="31"/>
  <c r="AR45" i="31"/>
  <c r="BB45" i="31" s="1"/>
  <c r="AQ45" i="31"/>
  <c r="AG45" i="31"/>
  <c r="AC45" i="31"/>
  <c r="AW45" i="31" s="1"/>
  <c r="AA45" i="31"/>
  <c r="R45" i="31"/>
  <c r="W45" i="31" s="1"/>
  <c r="BB44" i="31"/>
  <c r="AY44" i="31"/>
  <c r="AV44" i="31"/>
  <c r="AR44" i="31"/>
  <c r="AQ44" i="31"/>
  <c r="AG44" i="31"/>
  <c r="AA44" i="31"/>
  <c r="AA81" i="31" s="1"/>
  <c r="W44" i="31"/>
  <c r="R44" i="31"/>
  <c r="AP43" i="31"/>
  <c r="AO43" i="31"/>
  <c r="AN43" i="31"/>
  <c r="AM43" i="31"/>
  <c r="AL43" i="31"/>
  <c r="AK43" i="31"/>
  <c r="AJ43" i="31"/>
  <c r="AI43" i="31"/>
  <c r="AF43" i="31"/>
  <c r="AE43" i="31"/>
  <c r="AA43" i="31"/>
  <c r="Z43" i="31"/>
  <c r="Y43" i="31"/>
  <c r="X43" i="31"/>
  <c r="W43" i="31"/>
  <c r="V43" i="31"/>
  <c r="U43" i="31"/>
  <c r="T43" i="31"/>
  <c r="S43" i="31"/>
  <c r="R43" i="31"/>
  <c r="AY42" i="31"/>
  <c r="AW42" i="31"/>
  <c r="AR42" i="31"/>
  <c r="BB42" i="31" s="1"/>
  <c r="AQ42" i="31"/>
  <c r="BA42" i="31" s="1"/>
  <c r="AG42" i="31"/>
  <c r="AC42" i="31"/>
  <c r="AA42" i="31"/>
  <c r="AV42" i="31" s="1"/>
  <c r="W42" i="31"/>
  <c r="AB42" i="31" s="1"/>
  <c r="R42" i="31"/>
  <c r="BA41" i="31"/>
  <c r="AY41" i="31"/>
  <c r="AY43" i="31" s="1"/>
  <c r="AR41" i="31"/>
  <c r="AQ41" i="31"/>
  <c r="AQ43" i="31" s="1"/>
  <c r="AG41" i="31"/>
  <c r="AD41" i="31"/>
  <c r="AC41" i="31"/>
  <c r="AA41" i="31"/>
  <c r="AV41" i="31" s="1"/>
  <c r="R41" i="31"/>
  <c r="W41" i="31" s="1"/>
  <c r="AR40" i="31"/>
  <c r="AP40" i="31"/>
  <c r="AO40" i="31"/>
  <c r="AN40" i="31"/>
  <c r="AM40" i="31"/>
  <c r="AL40" i="31"/>
  <c r="AK40" i="31"/>
  <c r="AJ40" i="31"/>
  <c r="AI40" i="31"/>
  <c r="AF40" i="31"/>
  <c r="AE40" i="31"/>
  <c r="Z40" i="31"/>
  <c r="Y40" i="31"/>
  <c r="X40" i="31"/>
  <c r="V40" i="31"/>
  <c r="U40" i="31"/>
  <c r="T40" i="31"/>
  <c r="S40" i="31"/>
  <c r="BB39" i="31"/>
  <c r="AY39" i="31"/>
  <c r="AU39" i="31"/>
  <c r="AR39" i="31"/>
  <c r="AR86" i="31" s="1"/>
  <c r="AQ39" i="31"/>
  <c r="AG39" i="31"/>
  <c r="AG40" i="31" s="1"/>
  <c r="AC39" i="31"/>
  <c r="AC40" i="31" s="1"/>
  <c r="AB39" i="31"/>
  <c r="AA39" i="31"/>
  <c r="R39" i="31"/>
  <c r="W39" i="31" s="1"/>
  <c r="AP38" i="31"/>
  <c r="AO38" i="31"/>
  <c r="AN38" i="31"/>
  <c r="AM38" i="31"/>
  <c r="AL38" i="31"/>
  <c r="AK38" i="31"/>
  <c r="AJ38" i="31"/>
  <c r="AI38" i="31"/>
  <c r="AG38" i="31"/>
  <c r="AF38" i="31"/>
  <c r="AE38" i="31"/>
  <c r="AA38" i="31"/>
  <c r="Z38" i="31"/>
  <c r="Y38" i="31"/>
  <c r="X38" i="31"/>
  <c r="V38" i="31"/>
  <c r="U38" i="31"/>
  <c r="T38" i="31"/>
  <c r="S38" i="31"/>
  <c r="BB37" i="31"/>
  <c r="AY37" i="31"/>
  <c r="AV37" i="31"/>
  <c r="AR37" i="31"/>
  <c r="AQ37" i="31"/>
  <c r="AG37" i="31"/>
  <c r="AC37" i="31"/>
  <c r="AW37" i="31" s="1"/>
  <c r="AA37" i="31"/>
  <c r="R37" i="31"/>
  <c r="W37" i="31" s="1"/>
  <c r="AY36" i="31"/>
  <c r="AV36" i="31"/>
  <c r="AR36" i="31"/>
  <c r="BB36" i="31" s="1"/>
  <c r="AQ36" i="31"/>
  <c r="AG36" i="31"/>
  <c r="AD36" i="31"/>
  <c r="AX36" i="31" s="1"/>
  <c r="AA36" i="31"/>
  <c r="W36" i="31"/>
  <c r="R36" i="31"/>
  <c r="AY35" i="31"/>
  <c r="AV35" i="31"/>
  <c r="AU35" i="31"/>
  <c r="AR35" i="31"/>
  <c r="BB35" i="31" s="1"/>
  <c r="AQ35" i="31"/>
  <c r="AG35" i="31"/>
  <c r="AB35" i="31"/>
  <c r="AA35" i="31"/>
  <c r="W35" i="31"/>
  <c r="AD35" i="31" s="1"/>
  <c r="AX35" i="31" s="1"/>
  <c r="R35" i="31"/>
  <c r="BB34" i="31"/>
  <c r="AY34" i="31"/>
  <c r="AV34" i="31"/>
  <c r="AU34" i="31"/>
  <c r="AR34" i="31"/>
  <c r="AQ34" i="31"/>
  <c r="AG34" i="31"/>
  <c r="AB34" i="31"/>
  <c r="AA34" i="31"/>
  <c r="R34" i="31"/>
  <c r="W34" i="31" s="1"/>
  <c r="BB33" i="31"/>
  <c r="AY33" i="31"/>
  <c r="AV33" i="31"/>
  <c r="AR33" i="31"/>
  <c r="AQ33" i="31"/>
  <c r="AG33" i="31"/>
  <c r="AA33" i="31"/>
  <c r="R33" i="31"/>
  <c r="AP32" i="31"/>
  <c r="AO32" i="31"/>
  <c r="AN32" i="31"/>
  <c r="AM32" i="31"/>
  <c r="AL32" i="31"/>
  <c r="AK32" i="31"/>
  <c r="AJ32" i="31"/>
  <c r="AI32" i="31"/>
  <c r="AF32" i="31"/>
  <c r="AE32" i="31"/>
  <c r="Z32" i="31"/>
  <c r="Y32" i="31"/>
  <c r="X32" i="31"/>
  <c r="V32" i="31"/>
  <c r="U32" i="31"/>
  <c r="T32" i="31"/>
  <c r="S32" i="31"/>
  <c r="AY31" i="31"/>
  <c r="AR31" i="31"/>
  <c r="AQ31" i="31"/>
  <c r="BA31" i="31" s="1"/>
  <c r="AG31" i="31"/>
  <c r="AA31" i="31"/>
  <c r="AV31" i="31" s="1"/>
  <c r="R31" i="31"/>
  <c r="W31" i="31" s="1"/>
  <c r="BA30" i="31"/>
  <c r="AR30" i="31"/>
  <c r="AQ30" i="31"/>
  <c r="AG30" i="31"/>
  <c r="AY30" i="31" s="1"/>
  <c r="AC30" i="31"/>
  <c r="AA30" i="31"/>
  <c r="W30" i="31"/>
  <c r="AD30" i="31" s="1"/>
  <c r="R30" i="31"/>
  <c r="AR29" i="31"/>
  <c r="BB29" i="31" s="1"/>
  <c r="AQ29" i="31"/>
  <c r="AG29" i="31"/>
  <c r="AY29" i="31" s="1"/>
  <c r="AA29" i="31"/>
  <c r="AV29" i="31" s="1"/>
  <c r="W29" i="31"/>
  <c r="R29" i="31"/>
  <c r="AS28" i="31"/>
  <c r="AZ28" i="31" s="1"/>
  <c r="AR28" i="31"/>
  <c r="BB28" i="31" s="1"/>
  <c r="AQ28" i="31"/>
  <c r="BA28" i="31" s="1"/>
  <c r="AG28" i="31"/>
  <c r="AY28" i="31" s="1"/>
  <c r="AA28" i="31"/>
  <c r="AV28" i="31" s="1"/>
  <c r="R28" i="31"/>
  <c r="W28" i="31" s="1"/>
  <c r="AY27" i="31"/>
  <c r="AR27" i="31"/>
  <c r="BB27" i="31" s="1"/>
  <c r="AQ27" i="31"/>
  <c r="BA27" i="31" s="1"/>
  <c r="AG27" i="31"/>
  <c r="AD27" i="31"/>
  <c r="AX27" i="31" s="1"/>
  <c r="AC27" i="31"/>
  <c r="AW27" i="31" s="1"/>
  <c r="AA27" i="31"/>
  <c r="AV27" i="31" s="1"/>
  <c r="R27" i="31"/>
  <c r="W27" i="31" s="1"/>
  <c r="AV26" i="31"/>
  <c r="AR26" i="31"/>
  <c r="AQ26" i="31"/>
  <c r="AG26" i="31"/>
  <c r="AY26" i="31" s="1"/>
  <c r="AC26" i="31"/>
  <c r="AW26" i="31" s="1"/>
  <c r="AA26" i="31"/>
  <c r="W26" i="31"/>
  <c r="AD26" i="31" s="1"/>
  <c r="R26" i="31"/>
  <c r="BA25" i="31"/>
  <c r="AQ25" i="31"/>
  <c r="AP25" i="31"/>
  <c r="AO25" i="31"/>
  <c r="AN25" i="31"/>
  <c r="AM25" i="31"/>
  <c r="AL25" i="31"/>
  <c r="AK25" i="31"/>
  <c r="AJ25" i="31"/>
  <c r="AI25" i="31"/>
  <c r="AG25" i="31"/>
  <c r="AF25" i="31"/>
  <c r="AE25" i="31"/>
  <c r="Z25" i="31"/>
  <c r="Y25" i="31"/>
  <c r="X25" i="31"/>
  <c r="V25" i="31"/>
  <c r="U25" i="31"/>
  <c r="T25" i="31"/>
  <c r="S25" i="31"/>
  <c r="BA24" i="31"/>
  <c r="BA87" i="31" s="1"/>
  <c r="AZ24" i="31"/>
  <c r="AZ87" i="31" s="1"/>
  <c r="AS24" i="31"/>
  <c r="AS87" i="31" s="1"/>
  <c r="AR24" i="31"/>
  <c r="AR87" i="31" s="1"/>
  <c r="AQ24" i="31"/>
  <c r="AQ87" i="31" s="1"/>
  <c r="AG24" i="31"/>
  <c r="AA24" i="31"/>
  <c r="W24" i="31"/>
  <c r="AD24" i="31" s="1"/>
  <c r="R24" i="31"/>
  <c r="R87" i="31" s="1"/>
  <c r="AR23" i="31"/>
  <c r="AP23" i="31"/>
  <c r="AO23" i="31"/>
  <c r="AN23" i="31"/>
  <c r="AM23" i="31"/>
  <c r="AL23" i="31"/>
  <c r="AK23" i="31"/>
  <c r="AJ23" i="31"/>
  <c r="AI23" i="31"/>
  <c r="AG23" i="31"/>
  <c r="AF23" i="31"/>
  <c r="AE23" i="31"/>
  <c r="Z23" i="31"/>
  <c r="Y23" i="31"/>
  <c r="X23" i="31"/>
  <c r="V23" i="31"/>
  <c r="U23" i="31"/>
  <c r="T23" i="31"/>
  <c r="S23" i="31"/>
  <c r="BB22" i="31"/>
  <c r="BA22" i="31"/>
  <c r="AY22" i="31"/>
  <c r="AU22" i="31"/>
  <c r="AR22" i="31"/>
  <c r="AQ22" i="31"/>
  <c r="AS22" i="31" s="1"/>
  <c r="AZ22" i="31" s="1"/>
  <c r="AG22" i="31"/>
  <c r="AC22" i="31"/>
  <c r="AW22" i="31" s="1"/>
  <c r="AB22" i="31"/>
  <c r="AH22" i="31" s="1"/>
  <c r="AT22" i="31" s="1"/>
  <c r="AA22" i="31"/>
  <c r="AV22" i="31" s="1"/>
  <c r="R22" i="31"/>
  <c r="W22" i="31" s="1"/>
  <c r="AD22" i="31" s="1"/>
  <c r="AX22" i="31" s="1"/>
  <c r="BB21" i="31"/>
  <c r="BA21" i="31"/>
  <c r="AY21" i="31"/>
  <c r="AU21" i="31"/>
  <c r="AR21" i="31"/>
  <c r="AQ21" i="31"/>
  <c r="AS21" i="31" s="1"/>
  <c r="AZ21" i="31" s="1"/>
  <c r="AG21" i="31"/>
  <c r="AC21" i="31"/>
  <c r="AW21" i="31" s="1"/>
  <c r="AB21" i="31"/>
  <c r="AH21" i="31" s="1"/>
  <c r="AT21" i="31" s="1"/>
  <c r="AA21" i="31"/>
  <c r="AV21" i="31" s="1"/>
  <c r="R21" i="31"/>
  <c r="W21" i="31" s="1"/>
  <c r="AD21" i="31" s="1"/>
  <c r="AX21" i="31" s="1"/>
  <c r="BB20" i="31"/>
  <c r="BB23" i="31" s="1"/>
  <c r="BA20" i="31"/>
  <c r="BA23" i="31" s="1"/>
  <c r="AY20" i="31"/>
  <c r="AY23" i="31" s="1"/>
  <c r="AU20" i="31"/>
  <c r="AU23" i="31" s="1"/>
  <c r="AR20" i="31"/>
  <c r="AQ20" i="31"/>
  <c r="AG20" i="31"/>
  <c r="AC20" i="31"/>
  <c r="AC23" i="31" s="1"/>
  <c r="AB20" i="31"/>
  <c r="AA20" i="31"/>
  <c r="R20" i="31"/>
  <c r="W20" i="31" s="1"/>
  <c r="AP19" i="31"/>
  <c r="AO19" i="31"/>
  <c r="AN19" i="31"/>
  <c r="AM19" i="31"/>
  <c r="AL19" i="31"/>
  <c r="AK19" i="31"/>
  <c r="AJ19" i="31"/>
  <c r="AI19" i="31"/>
  <c r="AG19" i="31"/>
  <c r="AF19" i="31"/>
  <c r="AE19" i="31"/>
  <c r="AA19" i="31"/>
  <c r="Z19" i="31"/>
  <c r="Y19" i="31"/>
  <c r="Y74" i="31" s="1"/>
  <c r="X19" i="31"/>
  <c r="V19" i="31"/>
  <c r="U19" i="31"/>
  <c r="T19" i="31"/>
  <c r="S19" i="31"/>
  <c r="AY18" i="31"/>
  <c r="AV18" i="31"/>
  <c r="AR18" i="31"/>
  <c r="BB18" i="31" s="1"/>
  <c r="BB19" i="31" s="1"/>
  <c r="AQ18" i="31"/>
  <c r="AG18" i="31"/>
  <c r="AA18" i="31"/>
  <c r="W18" i="31"/>
  <c r="R18" i="31"/>
  <c r="R84" i="31" s="1"/>
  <c r="AY17" i="31"/>
  <c r="AV17" i="31"/>
  <c r="AR17" i="31"/>
  <c r="BB17" i="31" s="1"/>
  <c r="AQ17" i="31"/>
  <c r="AG17" i="31"/>
  <c r="AA17" i="31"/>
  <c r="W17" i="31"/>
  <c r="R17" i="31"/>
  <c r="AY16" i="31"/>
  <c r="AY19" i="31" s="1"/>
  <c r="AV16" i="31"/>
  <c r="AU16" i="31"/>
  <c r="AR16" i="31"/>
  <c r="BB16" i="31" s="1"/>
  <c r="AQ16" i="31"/>
  <c r="AG16" i="31"/>
  <c r="AB16" i="31"/>
  <c r="AA16" i="31"/>
  <c r="W16" i="31"/>
  <c r="AD16" i="31" s="1"/>
  <c r="AX16" i="31" s="1"/>
  <c r="R16" i="31"/>
  <c r="AP15" i="31"/>
  <c r="AO15" i="31"/>
  <c r="AN15" i="31"/>
  <c r="AM15" i="31"/>
  <c r="AL15" i="31"/>
  <c r="AK15" i="31"/>
  <c r="AJ15" i="31"/>
  <c r="AI15" i="31"/>
  <c r="AF15" i="31"/>
  <c r="AE15" i="31"/>
  <c r="Z15" i="31"/>
  <c r="Y15" i="31"/>
  <c r="X15" i="31"/>
  <c r="V15" i="31"/>
  <c r="U15" i="31"/>
  <c r="T15" i="31"/>
  <c r="S15" i="31"/>
  <c r="AR14" i="31"/>
  <c r="AQ14" i="31"/>
  <c r="BA14" i="31" s="1"/>
  <c r="AG14" i="31"/>
  <c r="AY14" i="31" s="1"/>
  <c r="AA14" i="31"/>
  <c r="AA84" i="31" s="1"/>
  <c r="W14" i="31"/>
  <c r="R14" i="31"/>
  <c r="AS13" i="31"/>
  <c r="AZ13" i="31" s="1"/>
  <c r="AR13" i="31"/>
  <c r="BB13" i="31" s="1"/>
  <c r="AQ13" i="31"/>
  <c r="BA13" i="31" s="1"/>
  <c r="AG13" i="31"/>
  <c r="AY13" i="31" s="1"/>
  <c r="AA13" i="31"/>
  <c r="AV13" i="31" s="1"/>
  <c r="R13" i="31"/>
  <c r="W13" i="31" s="1"/>
  <c r="AY12" i="31"/>
  <c r="AR12" i="31"/>
  <c r="AQ12" i="31"/>
  <c r="AG12" i="31"/>
  <c r="AA12" i="31"/>
  <c r="R12" i="31"/>
  <c r="AP113" i="30"/>
  <c r="AO113" i="30"/>
  <c r="AN113" i="30"/>
  <c r="AM113" i="30"/>
  <c r="AL113" i="30"/>
  <c r="AK113" i="30"/>
  <c r="AJ113" i="30"/>
  <c r="AI113" i="30"/>
  <c r="AF113" i="30"/>
  <c r="AE113" i="30"/>
  <c r="Z113" i="30"/>
  <c r="Y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P112" i="30"/>
  <c r="AO112" i="30"/>
  <c r="AN112" i="30"/>
  <c r="AM112" i="30"/>
  <c r="AL112" i="30"/>
  <c r="AK112" i="30"/>
  <c r="AJ112" i="30"/>
  <c r="AI112" i="30"/>
  <c r="AG112" i="30"/>
  <c r="AF112" i="30"/>
  <c r="AE112" i="30"/>
  <c r="Z112" i="30"/>
  <c r="Y112" i="30"/>
  <c r="X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P111" i="30"/>
  <c r="AO111" i="30"/>
  <c r="AN111" i="30"/>
  <c r="AM111" i="30"/>
  <c r="AL111" i="30"/>
  <c r="AK111" i="30"/>
  <c r="AJ111" i="30"/>
  <c r="AI111" i="30"/>
  <c r="AF111" i="30"/>
  <c r="AE111" i="30"/>
  <c r="Z111" i="30"/>
  <c r="Y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P110" i="30"/>
  <c r="AO110" i="30"/>
  <c r="AN110" i="30"/>
  <c r="AM110" i="30"/>
  <c r="AL110" i="30"/>
  <c r="AK110" i="30"/>
  <c r="AJ110" i="30"/>
  <c r="AI110" i="30"/>
  <c r="AG110" i="30"/>
  <c r="AF110" i="30"/>
  <c r="AE110" i="30"/>
  <c r="Z110" i="30"/>
  <c r="Y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P107" i="30"/>
  <c r="AO107" i="30"/>
  <c r="AN107" i="30"/>
  <c r="AM107" i="30"/>
  <c r="AL107" i="30"/>
  <c r="AK107" i="30"/>
  <c r="AJ107" i="30"/>
  <c r="AI107" i="30"/>
  <c r="AF107" i="30"/>
  <c r="AE107" i="30"/>
  <c r="Z107" i="30"/>
  <c r="Y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P105" i="30"/>
  <c r="AO105" i="30"/>
  <c r="AN105" i="30"/>
  <c r="AM105" i="30"/>
  <c r="AL105" i="30"/>
  <c r="AK105" i="30"/>
  <c r="AJ105" i="30"/>
  <c r="AI105" i="30"/>
  <c r="AF105" i="30"/>
  <c r="AE105" i="30"/>
  <c r="Z105" i="30"/>
  <c r="Y105" i="30"/>
  <c r="X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P104" i="30"/>
  <c r="AP103" i="30" s="1"/>
  <c r="AO104" i="30"/>
  <c r="AN104" i="30"/>
  <c r="AM104" i="30"/>
  <c r="AL104" i="30"/>
  <c r="AL103" i="30" s="1"/>
  <c r="AK104" i="30"/>
  <c r="AJ104" i="30"/>
  <c r="AI104" i="30"/>
  <c r="AF104" i="30"/>
  <c r="AE104" i="30"/>
  <c r="Z104" i="30"/>
  <c r="Y104" i="30"/>
  <c r="X104" i="30"/>
  <c r="X103" i="30" s="1"/>
  <c r="V104" i="30"/>
  <c r="U104" i="30"/>
  <c r="T104" i="30"/>
  <c r="S104" i="30"/>
  <c r="Q104" i="30"/>
  <c r="P104" i="30"/>
  <c r="O104" i="30"/>
  <c r="N104" i="30"/>
  <c r="M104" i="30"/>
  <c r="L104" i="30"/>
  <c r="K104" i="30"/>
  <c r="J104" i="30"/>
  <c r="I104" i="30"/>
  <c r="AO100" i="30"/>
  <c r="AK100" i="30"/>
  <c r="Q100" i="30"/>
  <c r="P100" i="30"/>
  <c r="O101" i="30" s="1"/>
  <c r="O100" i="30"/>
  <c r="N100" i="30"/>
  <c r="M100" i="30"/>
  <c r="L100" i="30"/>
  <c r="K100" i="30"/>
  <c r="J100" i="30"/>
  <c r="I100" i="30"/>
  <c r="AP99" i="30"/>
  <c r="AO99" i="30"/>
  <c r="AN99" i="30"/>
  <c r="AM99" i="30"/>
  <c r="AL99" i="30"/>
  <c r="AK99" i="30"/>
  <c r="AJ99" i="30"/>
  <c r="AI99" i="30"/>
  <c r="AF99" i="30"/>
  <c r="AE99" i="30"/>
  <c r="Z99" i="30"/>
  <c r="Y99" i="30"/>
  <c r="X99" i="30"/>
  <c r="V99" i="30"/>
  <c r="U99" i="30"/>
  <c r="T99" i="30"/>
  <c r="S99" i="30"/>
  <c r="BA98" i="30"/>
  <c r="AR98" i="30"/>
  <c r="AQ98" i="30"/>
  <c r="AG98" i="30"/>
  <c r="AY98" i="30" s="1"/>
  <c r="AA98" i="30"/>
  <c r="AA99" i="30" s="1"/>
  <c r="W98" i="30"/>
  <c r="R98" i="30"/>
  <c r="BA97" i="30"/>
  <c r="AR97" i="30"/>
  <c r="AQ97" i="30"/>
  <c r="AG97" i="30"/>
  <c r="AY97" i="30" s="1"/>
  <c r="AA97" i="30"/>
  <c r="AV97" i="30" s="1"/>
  <c r="W97" i="30"/>
  <c r="R97" i="30"/>
  <c r="AR96" i="30"/>
  <c r="AQ96" i="30"/>
  <c r="AG96" i="30"/>
  <c r="AY96" i="30" s="1"/>
  <c r="AA96" i="30"/>
  <c r="AV96" i="30" s="1"/>
  <c r="W96" i="30"/>
  <c r="R96" i="30"/>
  <c r="AV95" i="30"/>
  <c r="AS95" i="30"/>
  <c r="AZ95" i="30" s="1"/>
  <c r="AR95" i="30"/>
  <c r="BB95" i="30" s="1"/>
  <c r="AQ95" i="30"/>
  <c r="BA95" i="30" s="1"/>
  <c r="AG95" i="30"/>
  <c r="AY95" i="30" s="1"/>
  <c r="AC95" i="30"/>
  <c r="AW95" i="30" s="1"/>
  <c r="AA95" i="30"/>
  <c r="R95" i="30"/>
  <c r="W95" i="30" s="1"/>
  <c r="BB94" i="30"/>
  <c r="AU94" i="30"/>
  <c r="AR94" i="30"/>
  <c r="AQ94" i="30"/>
  <c r="AG94" i="30"/>
  <c r="AY94" i="30" s="1"/>
  <c r="AA94" i="30"/>
  <c r="AV94" i="30" s="1"/>
  <c r="R94" i="30"/>
  <c r="W94" i="30" s="1"/>
  <c r="BB93" i="30"/>
  <c r="AR93" i="30"/>
  <c r="AQ93" i="30"/>
  <c r="AG93" i="30"/>
  <c r="AA93" i="30"/>
  <c r="AV93" i="30" s="1"/>
  <c r="R93" i="30"/>
  <c r="AP92" i="30"/>
  <c r="AO92" i="30"/>
  <c r="AN92" i="30"/>
  <c r="AM92" i="30"/>
  <c r="AL92" i="30"/>
  <c r="AK92" i="30"/>
  <c r="AJ92" i="30"/>
  <c r="AI92" i="30"/>
  <c r="AG92" i="30"/>
  <c r="AF92" i="30"/>
  <c r="AE92" i="30"/>
  <c r="AA92" i="30"/>
  <c r="Z92" i="30"/>
  <c r="Y92" i="30"/>
  <c r="X92" i="30"/>
  <c r="V92" i="30"/>
  <c r="U92" i="30"/>
  <c r="T92" i="30"/>
  <c r="S92" i="30"/>
  <c r="BB91" i="30"/>
  <c r="AY91" i="30"/>
  <c r="AV91" i="30"/>
  <c r="AR91" i="30"/>
  <c r="AQ91" i="30"/>
  <c r="AG91" i="30"/>
  <c r="AA91" i="30"/>
  <c r="W91" i="30"/>
  <c r="R91" i="30"/>
  <c r="R92" i="30" s="1"/>
  <c r="AY90" i="30"/>
  <c r="AX90" i="30"/>
  <c r="AV90" i="30"/>
  <c r="AU90" i="30"/>
  <c r="AR90" i="30"/>
  <c r="BB90" i="30" s="1"/>
  <c r="AQ90" i="30"/>
  <c r="AG90" i="30"/>
  <c r="AD90" i="30"/>
  <c r="AB90" i="30"/>
  <c r="AA90" i="30"/>
  <c r="W90" i="30"/>
  <c r="AC90" i="30" s="1"/>
  <c r="AW90" i="30" s="1"/>
  <c r="R90" i="30"/>
  <c r="BB89" i="30"/>
  <c r="AY89" i="30"/>
  <c r="AV89" i="30"/>
  <c r="AU89" i="30"/>
  <c r="AR89" i="30"/>
  <c r="AQ89" i="30"/>
  <c r="AG89" i="30"/>
  <c r="AB89" i="30"/>
  <c r="AA89" i="30"/>
  <c r="R89" i="30"/>
  <c r="W89" i="30" s="1"/>
  <c r="AD89" i="30" s="1"/>
  <c r="AX89" i="30" s="1"/>
  <c r="AY88" i="30"/>
  <c r="AV88" i="30"/>
  <c r="AU88" i="30"/>
  <c r="AR88" i="30"/>
  <c r="BB88" i="30" s="1"/>
  <c r="AQ88" i="30"/>
  <c r="AG88" i="30"/>
  <c r="AD88" i="30"/>
  <c r="AX88" i="30" s="1"/>
  <c r="AA88" i="30"/>
  <c r="W88" i="30"/>
  <c r="R88" i="30"/>
  <c r="AY87" i="30"/>
  <c r="AV87" i="30"/>
  <c r="AR87" i="30"/>
  <c r="BB87" i="30" s="1"/>
  <c r="AQ87" i="30"/>
  <c r="AG87" i="30"/>
  <c r="AC87" i="30"/>
  <c r="AW87" i="30" s="1"/>
  <c r="AA87" i="30"/>
  <c r="W87" i="30"/>
  <c r="AD87" i="30" s="1"/>
  <c r="AX87" i="30" s="1"/>
  <c r="R87" i="30"/>
  <c r="AY86" i="30"/>
  <c r="AY92" i="30" s="1"/>
  <c r="AV86" i="30"/>
  <c r="AR86" i="30"/>
  <c r="AQ86" i="30"/>
  <c r="AG86" i="30"/>
  <c r="AA86" i="30"/>
  <c r="W86" i="30"/>
  <c r="R86" i="30"/>
  <c r="AP85" i="30"/>
  <c r="AO85" i="30"/>
  <c r="AN85" i="30"/>
  <c r="AM85" i="30"/>
  <c r="AL85" i="30"/>
  <c r="AK85" i="30"/>
  <c r="AJ85" i="30"/>
  <c r="AI85" i="30"/>
  <c r="AF85" i="30"/>
  <c r="AE85" i="30"/>
  <c r="Z85" i="30"/>
  <c r="Y85" i="30"/>
  <c r="X85" i="30"/>
  <c r="V85" i="30"/>
  <c r="U85" i="30"/>
  <c r="T85" i="30"/>
  <c r="S85" i="30"/>
  <c r="BA84" i="30"/>
  <c r="AS84" i="30"/>
  <c r="AZ84" i="30" s="1"/>
  <c r="AR84" i="30"/>
  <c r="BB84" i="30" s="1"/>
  <c r="AQ84" i="30"/>
  <c r="AG84" i="30"/>
  <c r="AY84" i="30" s="1"/>
  <c r="AD84" i="30"/>
  <c r="AX84" i="30" s="1"/>
  <c r="AA84" i="30"/>
  <c r="AV84" i="30" s="1"/>
  <c r="R84" i="30"/>
  <c r="W84" i="30" s="1"/>
  <c r="AU84" i="30" s="1"/>
  <c r="AU83" i="30"/>
  <c r="AS83" i="30"/>
  <c r="AZ83" i="30" s="1"/>
  <c r="AR83" i="30"/>
  <c r="BB83" i="30" s="1"/>
  <c r="AQ83" i="30"/>
  <c r="BA83" i="30" s="1"/>
  <c r="AG83" i="30"/>
  <c r="AY83" i="30" s="1"/>
  <c r="AY85" i="30" s="1"/>
  <c r="AD83" i="30"/>
  <c r="AX83" i="30" s="1"/>
  <c r="AA83" i="30"/>
  <c r="AV83" i="30" s="1"/>
  <c r="R83" i="30"/>
  <c r="W83" i="30" s="1"/>
  <c r="AY82" i="30"/>
  <c r="AR82" i="30"/>
  <c r="AQ82" i="30"/>
  <c r="AG82" i="30"/>
  <c r="AA82" i="30"/>
  <c r="AA85" i="30" s="1"/>
  <c r="R82" i="30"/>
  <c r="AQ81" i="30"/>
  <c r="AP81" i="30"/>
  <c r="AO81" i="30"/>
  <c r="AN81" i="30"/>
  <c r="AM81" i="30"/>
  <c r="AL81" i="30"/>
  <c r="AK81" i="30"/>
  <c r="AJ81" i="30"/>
  <c r="AI81" i="30"/>
  <c r="AG81" i="30"/>
  <c r="AF81" i="30"/>
  <c r="AE81" i="30"/>
  <c r="Z81" i="30"/>
  <c r="Y81" i="30"/>
  <c r="X81" i="30"/>
  <c r="V81" i="30"/>
  <c r="U81" i="30"/>
  <c r="T81" i="30"/>
  <c r="S81" i="30"/>
  <c r="BB80" i="30"/>
  <c r="BA80" i="30"/>
  <c r="AR80" i="30"/>
  <c r="AS80" i="30" s="1"/>
  <c r="AZ80" i="30" s="1"/>
  <c r="AQ80" i="30"/>
  <c r="AG80" i="30"/>
  <c r="AY80" i="30" s="1"/>
  <c r="AD80" i="30"/>
  <c r="AX80" i="30" s="1"/>
  <c r="AB80" i="30"/>
  <c r="AA80" i="30"/>
  <c r="AV80" i="30" s="1"/>
  <c r="W80" i="30"/>
  <c r="R80" i="30"/>
  <c r="BB79" i="30"/>
  <c r="BA79" i="30"/>
  <c r="AV79" i="30"/>
  <c r="AS79" i="30"/>
  <c r="AZ79" i="30" s="1"/>
  <c r="AR79" i="30"/>
  <c r="AQ79" i="30"/>
  <c r="AG79" i="30"/>
  <c r="AY79" i="30" s="1"/>
  <c r="AD79" i="30"/>
  <c r="AX79" i="30" s="1"/>
  <c r="AA79" i="30"/>
  <c r="W79" i="30"/>
  <c r="R79" i="30"/>
  <c r="BA78" i="30"/>
  <c r="AR78" i="30"/>
  <c r="AQ78" i="30"/>
  <c r="AG78" i="30"/>
  <c r="AY78" i="30" s="1"/>
  <c r="AD78" i="30"/>
  <c r="AX78" i="30" s="1"/>
  <c r="AA78" i="30"/>
  <c r="AV78" i="30" s="1"/>
  <c r="W78" i="30"/>
  <c r="R78" i="30"/>
  <c r="BA77" i="30"/>
  <c r="AV77" i="30"/>
  <c r="AS77" i="30"/>
  <c r="AZ77" i="30" s="1"/>
  <c r="AR77" i="30"/>
  <c r="BB77" i="30" s="1"/>
  <c r="AQ77" i="30"/>
  <c r="AG77" i="30"/>
  <c r="AY77" i="30" s="1"/>
  <c r="AA77" i="30"/>
  <c r="W77" i="30"/>
  <c r="R77" i="30"/>
  <c r="BA76" i="30"/>
  <c r="AR76" i="30"/>
  <c r="AQ76" i="30"/>
  <c r="AG76" i="30"/>
  <c r="AY76" i="30" s="1"/>
  <c r="AY81" i="30" s="1"/>
  <c r="AD76" i="30"/>
  <c r="AB76" i="30"/>
  <c r="AA76" i="30"/>
  <c r="W76" i="30"/>
  <c r="R76" i="30"/>
  <c r="R81" i="30" s="1"/>
  <c r="AR75" i="30"/>
  <c r="AP75" i="30"/>
  <c r="AO75" i="30"/>
  <c r="AN75" i="30"/>
  <c r="AM75" i="30"/>
  <c r="AL75" i="30"/>
  <c r="AK75" i="30"/>
  <c r="AJ75" i="30"/>
  <c r="AI75" i="30"/>
  <c r="AF75" i="30"/>
  <c r="AE75" i="30"/>
  <c r="Z75" i="30"/>
  <c r="Y75" i="30"/>
  <c r="X75" i="30"/>
  <c r="V75" i="30"/>
  <c r="U75" i="30"/>
  <c r="T75" i="30"/>
  <c r="S75" i="30"/>
  <c r="R75" i="30"/>
  <c r="BB74" i="30"/>
  <c r="AX74" i="30"/>
  <c r="AR74" i="30"/>
  <c r="AQ74" i="30"/>
  <c r="AG74" i="30"/>
  <c r="AY74" i="30" s="1"/>
  <c r="AB74" i="30"/>
  <c r="AA74" i="30"/>
  <c r="AV74" i="30" s="1"/>
  <c r="R74" i="30"/>
  <c r="W74" i="30" s="1"/>
  <c r="AD74" i="30" s="1"/>
  <c r="BB73" i="30"/>
  <c r="BA73" i="30"/>
  <c r="AX73" i="30"/>
  <c r="AS73" i="30"/>
  <c r="AZ73" i="30" s="1"/>
  <c r="AR73" i="30"/>
  <c r="AQ73" i="30"/>
  <c r="AG73" i="30"/>
  <c r="AY73" i="30" s="1"/>
  <c r="AC73" i="30"/>
  <c r="AW73" i="30" s="1"/>
  <c r="AB73" i="30"/>
  <c r="AA73" i="30"/>
  <c r="AV73" i="30" s="1"/>
  <c r="R73" i="30"/>
  <c r="W73" i="30" s="1"/>
  <c r="AD73" i="30" s="1"/>
  <c r="BB72" i="30"/>
  <c r="BB75" i="30" s="1"/>
  <c r="BA72" i="30"/>
  <c r="AU72" i="30"/>
  <c r="AS72" i="30"/>
  <c r="AR72" i="30"/>
  <c r="AQ72" i="30"/>
  <c r="AG72" i="30"/>
  <c r="AC72" i="30"/>
  <c r="AA72" i="30"/>
  <c r="R72" i="30"/>
  <c r="W72" i="30" s="1"/>
  <c r="AP71" i="30"/>
  <c r="AO71" i="30"/>
  <c r="AN71" i="30"/>
  <c r="AM71" i="30"/>
  <c r="AL71" i="30"/>
  <c r="AK71" i="30"/>
  <c r="AJ71" i="30"/>
  <c r="AI71" i="30"/>
  <c r="AG71" i="30"/>
  <c r="AF71" i="30"/>
  <c r="AE71" i="30"/>
  <c r="AA71" i="30"/>
  <c r="Z71" i="30"/>
  <c r="Y71" i="30"/>
  <c r="X71" i="30"/>
  <c r="V71" i="30"/>
  <c r="U71" i="30"/>
  <c r="T71" i="30"/>
  <c r="S71" i="30"/>
  <c r="AY70" i="30"/>
  <c r="AV70" i="30"/>
  <c r="AR70" i="30"/>
  <c r="BB70" i="30" s="1"/>
  <c r="AQ70" i="30"/>
  <c r="AG70" i="30"/>
  <c r="AC70" i="30"/>
  <c r="AW70" i="30" s="1"/>
  <c r="AA70" i="30"/>
  <c r="W70" i="30"/>
  <c r="AD70" i="30" s="1"/>
  <c r="AX70" i="30" s="1"/>
  <c r="R70" i="30"/>
  <c r="AY69" i="30"/>
  <c r="AV69" i="30"/>
  <c r="AU69" i="30"/>
  <c r="AR69" i="30"/>
  <c r="BB69" i="30" s="1"/>
  <c r="AQ69" i="30"/>
  <c r="AG69" i="30"/>
  <c r="AA69" i="30"/>
  <c r="W69" i="30"/>
  <c r="R69" i="30"/>
  <c r="BB68" i="30"/>
  <c r="AY68" i="30"/>
  <c r="AV68" i="30"/>
  <c r="AR68" i="30"/>
  <c r="AQ68" i="30"/>
  <c r="AG68" i="30"/>
  <c r="AA68" i="30"/>
  <c r="R68" i="30"/>
  <c r="W68" i="30" s="1"/>
  <c r="BB67" i="30"/>
  <c r="AY67" i="30"/>
  <c r="AV67" i="30"/>
  <c r="AR67" i="30"/>
  <c r="AQ67" i="30"/>
  <c r="AG67" i="30"/>
  <c r="AA67" i="30"/>
  <c r="R67" i="30"/>
  <c r="W67" i="30" s="1"/>
  <c r="BB66" i="30"/>
  <c r="AY66" i="30"/>
  <c r="AV66" i="30"/>
  <c r="AR66" i="30"/>
  <c r="AQ66" i="30"/>
  <c r="AG66" i="30"/>
  <c r="AA66" i="30"/>
  <c r="R66" i="30"/>
  <c r="AP65" i="30"/>
  <c r="AO65" i="30"/>
  <c r="AN65" i="30"/>
  <c r="AM65" i="30"/>
  <c r="AL65" i="30"/>
  <c r="AK65" i="30"/>
  <c r="AJ65" i="30"/>
  <c r="AI65" i="30"/>
  <c r="AF65" i="30"/>
  <c r="AE65" i="30"/>
  <c r="Z65" i="30"/>
  <c r="Y65" i="30"/>
  <c r="X65" i="30"/>
  <c r="V65" i="30"/>
  <c r="U65" i="30"/>
  <c r="T65" i="30"/>
  <c r="S65" i="30"/>
  <c r="R65" i="30"/>
  <c r="AU64" i="30"/>
  <c r="AS64" i="30"/>
  <c r="AZ64" i="30" s="1"/>
  <c r="AR64" i="30"/>
  <c r="BB64" i="30" s="1"/>
  <c r="AQ64" i="30"/>
  <c r="BA64" i="30" s="1"/>
  <c r="AG64" i="30"/>
  <c r="AY64" i="30" s="1"/>
  <c r="AA64" i="30"/>
  <c r="AV64" i="30" s="1"/>
  <c r="W64" i="30"/>
  <c r="R64" i="30"/>
  <c r="AY63" i="30"/>
  <c r="AR63" i="30"/>
  <c r="BB63" i="30" s="1"/>
  <c r="AQ63" i="30"/>
  <c r="AG63" i="30"/>
  <c r="AC63" i="30"/>
  <c r="AW63" i="30" s="1"/>
  <c r="AA63" i="30"/>
  <c r="AV63" i="30" s="1"/>
  <c r="W63" i="30"/>
  <c r="AD63" i="30" s="1"/>
  <c r="AX63" i="30" s="1"/>
  <c r="R63" i="30"/>
  <c r="BA62" i="30"/>
  <c r="AR62" i="30"/>
  <c r="BB62" i="30" s="1"/>
  <c r="AQ62" i="30"/>
  <c r="AG62" i="30"/>
  <c r="AA62" i="30"/>
  <c r="AV62" i="30" s="1"/>
  <c r="AV65" i="30" s="1"/>
  <c r="W62" i="30"/>
  <c r="AU62" i="30" s="1"/>
  <c r="R62" i="30"/>
  <c r="AQ61" i="30"/>
  <c r="AP61" i="30"/>
  <c r="AO61" i="30"/>
  <c r="AN61" i="30"/>
  <c r="AM61" i="30"/>
  <c r="AL61" i="30"/>
  <c r="AK61" i="30"/>
  <c r="AJ61" i="30"/>
  <c r="AI61" i="30"/>
  <c r="AF61" i="30"/>
  <c r="AE61" i="30"/>
  <c r="Z61" i="30"/>
  <c r="Y61" i="30"/>
  <c r="X61" i="30"/>
  <c r="W61" i="30"/>
  <c r="V61" i="30"/>
  <c r="U61" i="30"/>
  <c r="T61" i="30"/>
  <c r="S61" i="30"/>
  <c r="BA60" i="30"/>
  <c r="AR60" i="30"/>
  <c r="BB60" i="30" s="1"/>
  <c r="AQ60" i="30"/>
  <c r="AG60" i="30"/>
  <c r="AY60" i="30" s="1"/>
  <c r="AA60" i="30"/>
  <c r="AV60" i="30" s="1"/>
  <c r="W60" i="30"/>
  <c r="R60" i="30"/>
  <c r="BA59" i="30"/>
  <c r="AZ59" i="30"/>
  <c r="AS59" i="30"/>
  <c r="AR59" i="30"/>
  <c r="BB59" i="30" s="1"/>
  <c r="AQ59" i="30"/>
  <c r="AG59" i="30"/>
  <c r="AY59" i="30" s="1"/>
  <c r="AB59" i="30"/>
  <c r="AA59" i="30"/>
  <c r="AV59" i="30" s="1"/>
  <c r="W59" i="30"/>
  <c r="R59" i="30"/>
  <c r="BB58" i="30"/>
  <c r="BA58" i="30"/>
  <c r="AR58" i="30"/>
  <c r="AS58" i="30" s="1"/>
  <c r="AZ58" i="30" s="1"/>
  <c r="AQ58" i="30"/>
  <c r="AG58" i="30"/>
  <c r="AY58" i="30" s="1"/>
  <c r="AD58" i="30"/>
  <c r="AX58" i="30" s="1"/>
  <c r="AA58" i="30"/>
  <c r="AV58" i="30" s="1"/>
  <c r="W58" i="30"/>
  <c r="R58" i="30"/>
  <c r="BA57" i="30"/>
  <c r="AV57" i="30"/>
  <c r="AR57" i="30"/>
  <c r="AS57" i="30" s="1"/>
  <c r="AZ57" i="30" s="1"/>
  <c r="AQ57" i="30"/>
  <c r="AG57" i="30"/>
  <c r="AY57" i="30" s="1"/>
  <c r="AD57" i="30"/>
  <c r="AX57" i="30" s="1"/>
  <c r="AB57" i="30"/>
  <c r="AA57" i="30"/>
  <c r="W57" i="30"/>
  <c r="R57" i="30"/>
  <c r="BA56" i="30"/>
  <c r="AR56" i="30"/>
  <c r="BB56" i="30" s="1"/>
  <c r="AQ56" i="30"/>
  <c r="AG56" i="30"/>
  <c r="AY56" i="30" s="1"/>
  <c r="AD56" i="30"/>
  <c r="AX56" i="30" s="1"/>
  <c r="AA56" i="30"/>
  <c r="AV56" i="30" s="1"/>
  <c r="W56" i="30"/>
  <c r="R56" i="30"/>
  <c r="BA55" i="30"/>
  <c r="AZ55" i="30"/>
  <c r="AS55" i="30"/>
  <c r="AR55" i="30"/>
  <c r="AQ55" i="30"/>
  <c r="AG55" i="30"/>
  <c r="AY55" i="30" s="1"/>
  <c r="AY61" i="30" s="1"/>
  <c r="AA55" i="30"/>
  <c r="AV55" i="30" s="1"/>
  <c r="W55" i="30"/>
  <c r="R55" i="30"/>
  <c r="R61" i="30" s="1"/>
  <c r="AR54" i="30"/>
  <c r="AP54" i="30"/>
  <c r="AO54" i="30"/>
  <c r="AN54" i="30"/>
  <c r="AM54" i="30"/>
  <c r="AL54" i="30"/>
  <c r="AK54" i="30"/>
  <c r="AJ54" i="30"/>
  <c r="AI54" i="30"/>
  <c r="AG54" i="30"/>
  <c r="AF54" i="30"/>
  <c r="AE54" i="30"/>
  <c r="Z54" i="30"/>
  <c r="Y54" i="30"/>
  <c r="X54" i="30"/>
  <c r="V54" i="30"/>
  <c r="U54" i="30"/>
  <c r="T54" i="30"/>
  <c r="S54" i="30"/>
  <c r="BB53" i="30"/>
  <c r="AY53" i="30"/>
  <c r="AU53" i="30"/>
  <c r="AR53" i="30"/>
  <c r="AQ53" i="30"/>
  <c r="AS53" i="30" s="1"/>
  <c r="AZ53" i="30" s="1"/>
  <c r="AG53" i="30"/>
  <c r="AC53" i="30"/>
  <c r="AW53" i="30" s="1"/>
  <c r="AA53" i="30"/>
  <c r="AV53" i="30" s="1"/>
  <c r="R53" i="30"/>
  <c r="W53" i="30" s="1"/>
  <c r="AD53" i="30" s="1"/>
  <c r="AX53" i="30" s="1"/>
  <c r="BB52" i="30"/>
  <c r="AY52" i="30"/>
  <c r="AU52" i="30"/>
  <c r="AR52" i="30"/>
  <c r="AQ52" i="30"/>
  <c r="AS52" i="30" s="1"/>
  <c r="AZ52" i="30" s="1"/>
  <c r="AG52" i="30"/>
  <c r="AC52" i="30"/>
  <c r="AW52" i="30" s="1"/>
  <c r="AB52" i="30"/>
  <c r="AH52" i="30" s="1"/>
  <c r="AT52" i="30" s="1"/>
  <c r="AA52" i="30"/>
  <c r="AV52" i="30" s="1"/>
  <c r="R52" i="30"/>
  <c r="W52" i="30" s="1"/>
  <c r="AD52" i="30" s="1"/>
  <c r="AX52" i="30" s="1"/>
  <c r="BB51" i="30"/>
  <c r="BA51" i="30"/>
  <c r="AY51" i="30"/>
  <c r="AU51" i="30"/>
  <c r="AR51" i="30"/>
  <c r="AQ51" i="30"/>
  <c r="AS51" i="30" s="1"/>
  <c r="AZ51" i="30" s="1"/>
  <c r="AG51" i="30"/>
  <c r="AC51" i="30"/>
  <c r="AW51" i="30" s="1"/>
  <c r="AA51" i="30"/>
  <c r="AV51" i="30" s="1"/>
  <c r="R51" i="30"/>
  <c r="W51" i="30" s="1"/>
  <c r="AD51" i="30" s="1"/>
  <c r="AX51" i="30" s="1"/>
  <c r="BB50" i="30"/>
  <c r="AY50" i="30"/>
  <c r="AU50" i="30"/>
  <c r="AR50" i="30"/>
  <c r="AQ50" i="30"/>
  <c r="AS50" i="30" s="1"/>
  <c r="AZ50" i="30" s="1"/>
  <c r="AG50" i="30"/>
  <c r="AA50" i="30"/>
  <c r="AV50" i="30" s="1"/>
  <c r="R50" i="30"/>
  <c r="W50" i="30" s="1"/>
  <c r="AD50" i="30" s="1"/>
  <c r="AX50" i="30" s="1"/>
  <c r="BB49" i="30"/>
  <c r="BB54" i="30" s="1"/>
  <c r="AY49" i="30"/>
  <c r="AU49" i="30"/>
  <c r="AR49" i="30"/>
  <c r="AQ49" i="30"/>
  <c r="AG49" i="30"/>
  <c r="AA49" i="30"/>
  <c r="R49" i="30"/>
  <c r="W49" i="30" s="1"/>
  <c r="AC49" i="30" s="1"/>
  <c r="AW49" i="30" s="1"/>
  <c r="AP48" i="30"/>
  <c r="AO48" i="30"/>
  <c r="AN48" i="30"/>
  <c r="AM48" i="30"/>
  <c r="AL48" i="30"/>
  <c r="AK48" i="30"/>
  <c r="AJ48" i="30"/>
  <c r="AI48" i="30"/>
  <c r="AG48" i="30"/>
  <c r="AF48" i="30"/>
  <c r="AE48" i="30"/>
  <c r="AA48" i="30"/>
  <c r="Z48" i="30"/>
  <c r="Y48" i="30"/>
  <c r="X48" i="30"/>
  <c r="V48" i="30"/>
  <c r="U48" i="30"/>
  <c r="T48" i="30"/>
  <c r="S48" i="30"/>
  <c r="BB47" i="30"/>
  <c r="AY47" i="30"/>
  <c r="AV47" i="30"/>
  <c r="AR47" i="30"/>
  <c r="AQ47" i="30"/>
  <c r="AG47" i="30"/>
  <c r="AC47" i="30"/>
  <c r="AW47" i="30" s="1"/>
  <c r="AB47" i="30"/>
  <c r="AH47" i="30" s="1"/>
  <c r="AT47" i="30" s="1"/>
  <c r="AA47" i="30"/>
  <c r="R47" i="30"/>
  <c r="W47" i="30" s="1"/>
  <c r="AD47" i="30" s="1"/>
  <c r="AX47" i="30" s="1"/>
  <c r="AY46" i="30"/>
  <c r="AV46" i="30"/>
  <c r="AR46" i="30"/>
  <c r="BB46" i="30" s="1"/>
  <c r="AQ46" i="30"/>
  <c r="AG46" i="30"/>
  <c r="AA46" i="30"/>
  <c r="R46" i="30"/>
  <c r="W46" i="30" s="1"/>
  <c r="AY45" i="30"/>
  <c r="AY48" i="30" s="1"/>
  <c r="AV45" i="30"/>
  <c r="AR45" i="30"/>
  <c r="AQ45" i="30"/>
  <c r="AQ48" i="30" s="1"/>
  <c r="AG45" i="30"/>
  <c r="AA45" i="30"/>
  <c r="W45" i="30"/>
  <c r="R45" i="30"/>
  <c r="AP44" i="30"/>
  <c r="AO44" i="30"/>
  <c r="AN44" i="30"/>
  <c r="AM44" i="30"/>
  <c r="AL44" i="30"/>
  <c r="AK44" i="30"/>
  <c r="AJ44" i="30"/>
  <c r="AI44" i="30"/>
  <c r="AF44" i="30"/>
  <c r="AE44" i="30"/>
  <c r="Z44" i="30"/>
  <c r="Y44" i="30"/>
  <c r="X44" i="30"/>
  <c r="V44" i="30"/>
  <c r="U44" i="30"/>
  <c r="T44" i="30"/>
  <c r="S44" i="30"/>
  <c r="AZ43" i="30"/>
  <c r="AY43" i="30"/>
  <c r="AS43" i="30"/>
  <c r="AR43" i="30"/>
  <c r="BB43" i="30" s="1"/>
  <c r="AQ43" i="30"/>
  <c r="BA43" i="30" s="1"/>
  <c r="AG43" i="30"/>
  <c r="AA43" i="30"/>
  <c r="AV43" i="30" s="1"/>
  <c r="W43" i="30"/>
  <c r="R43" i="30"/>
  <c r="AY42" i="30"/>
  <c r="AS42" i="30"/>
  <c r="AZ42" i="30" s="1"/>
  <c r="AR42" i="30"/>
  <c r="BB42" i="30" s="1"/>
  <c r="AQ42" i="30"/>
  <c r="BA42" i="30" s="1"/>
  <c r="AG42" i="30"/>
  <c r="AD42" i="30"/>
  <c r="AX42" i="30" s="1"/>
  <c r="AA42" i="30"/>
  <c r="AV42" i="30" s="1"/>
  <c r="R42" i="30"/>
  <c r="W42" i="30" s="1"/>
  <c r="AR41" i="30"/>
  <c r="BB41" i="30" s="1"/>
  <c r="AQ41" i="30"/>
  <c r="AS41" i="30" s="1"/>
  <c r="AZ41" i="30" s="1"/>
  <c r="AG41" i="30"/>
  <c r="AY41" i="30" s="1"/>
  <c r="AC41" i="30"/>
  <c r="AW41" i="30" s="1"/>
  <c r="AA41" i="30"/>
  <c r="AA44" i="30" s="1"/>
  <c r="W41" i="30"/>
  <c r="AD41" i="30" s="1"/>
  <c r="AX41" i="30" s="1"/>
  <c r="R41" i="30"/>
  <c r="AV40" i="30"/>
  <c r="AR40" i="30"/>
  <c r="BB40" i="30" s="1"/>
  <c r="AQ40" i="30"/>
  <c r="AS40" i="30" s="1"/>
  <c r="AZ40" i="30" s="1"/>
  <c r="AG40" i="30"/>
  <c r="AY40" i="30" s="1"/>
  <c r="AA40" i="30"/>
  <c r="W40" i="30"/>
  <c r="R40" i="30"/>
  <c r="AZ39" i="30"/>
  <c r="AS39" i="30"/>
  <c r="AR39" i="30"/>
  <c r="BB39" i="30" s="1"/>
  <c r="AQ39" i="30"/>
  <c r="BA39" i="30" s="1"/>
  <c r="AG39" i="30"/>
  <c r="AY39" i="30" s="1"/>
  <c r="AA39" i="30"/>
  <c r="AV39" i="30" s="1"/>
  <c r="R39" i="30"/>
  <c r="W39" i="30" s="1"/>
  <c r="AY38" i="30"/>
  <c r="AY44" i="30" s="1"/>
  <c r="AR38" i="30"/>
  <c r="AQ38" i="30"/>
  <c r="BA38" i="30" s="1"/>
  <c r="AG38" i="30"/>
  <c r="AA38" i="30"/>
  <c r="AV38" i="30" s="1"/>
  <c r="R38" i="30"/>
  <c r="AQ37" i="30"/>
  <c r="AP37" i="30"/>
  <c r="AO37" i="30"/>
  <c r="AN37" i="30"/>
  <c r="AM37" i="30"/>
  <c r="AL37" i="30"/>
  <c r="AK37" i="30"/>
  <c r="AJ37" i="30"/>
  <c r="AI37" i="30"/>
  <c r="AF37" i="30"/>
  <c r="AE37" i="30"/>
  <c r="Z37" i="30"/>
  <c r="Y37" i="30"/>
  <c r="X37" i="30"/>
  <c r="V37" i="30"/>
  <c r="U37" i="30"/>
  <c r="T37" i="30"/>
  <c r="S37" i="30"/>
  <c r="BA36" i="30"/>
  <c r="AV36" i="30"/>
  <c r="AR36" i="30"/>
  <c r="AS36" i="30" s="1"/>
  <c r="AZ36" i="30" s="1"/>
  <c r="AQ36" i="30"/>
  <c r="AG36" i="30"/>
  <c r="AY36" i="30" s="1"/>
  <c r="AD36" i="30"/>
  <c r="AX36" i="30" s="1"/>
  <c r="AB36" i="30"/>
  <c r="AA36" i="30"/>
  <c r="W36" i="30"/>
  <c r="R36" i="30"/>
  <c r="BB35" i="30"/>
  <c r="BA35" i="30"/>
  <c r="AV35" i="30"/>
  <c r="AR35" i="30"/>
  <c r="AS35" i="30" s="1"/>
  <c r="AZ35" i="30" s="1"/>
  <c r="AQ35" i="30"/>
  <c r="AG35" i="30"/>
  <c r="AY35" i="30" s="1"/>
  <c r="AA35" i="30"/>
  <c r="W35" i="30"/>
  <c r="R35" i="30"/>
  <c r="BA34" i="30"/>
  <c r="AZ34" i="30"/>
  <c r="AS34" i="30"/>
  <c r="AR34" i="30"/>
  <c r="BB34" i="30" s="1"/>
  <c r="AQ34" i="30"/>
  <c r="AG34" i="30"/>
  <c r="AY34" i="30" s="1"/>
  <c r="AA34" i="30"/>
  <c r="AV34" i="30" s="1"/>
  <c r="W34" i="30"/>
  <c r="R34" i="30"/>
  <c r="BA33" i="30"/>
  <c r="AZ33" i="30"/>
  <c r="AS33" i="30"/>
  <c r="AR33" i="30"/>
  <c r="BB33" i="30" s="1"/>
  <c r="AQ33" i="30"/>
  <c r="AG33" i="30"/>
  <c r="AY33" i="30" s="1"/>
  <c r="AA33" i="30"/>
  <c r="AB33" i="30" s="1"/>
  <c r="W33" i="30"/>
  <c r="AD33" i="30" s="1"/>
  <c r="AX33" i="30" s="1"/>
  <c r="R33" i="30"/>
  <c r="BA32" i="30"/>
  <c r="AV32" i="30"/>
  <c r="AR32" i="30"/>
  <c r="AQ32" i="30"/>
  <c r="AG32" i="30"/>
  <c r="AD32" i="30"/>
  <c r="AB32" i="30"/>
  <c r="AA32" i="30"/>
  <c r="W32" i="30"/>
  <c r="R32" i="30"/>
  <c r="BA31" i="30"/>
  <c r="AX31" i="30"/>
  <c r="AV31" i="30"/>
  <c r="AR31" i="30"/>
  <c r="AS31" i="30" s="1"/>
  <c r="AQ31" i="30"/>
  <c r="AG31" i="30"/>
  <c r="AD31" i="30"/>
  <c r="AA31" i="30"/>
  <c r="AA37" i="30" s="1"/>
  <c r="W31" i="30"/>
  <c r="R31" i="30"/>
  <c r="R37" i="30" s="1"/>
  <c r="AS30" i="30"/>
  <c r="AR30" i="30"/>
  <c r="AP30" i="30"/>
  <c r="AO30" i="30"/>
  <c r="AN30" i="30"/>
  <c r="AM30" i="30"/>
  <c r="AL30" i="30"/>
  <c r="AK30" i="30"/>
  <c r="AJ30" i="30"/>
  <c r="AI30" i="30"/>
  <c r="AG30" i="30"/>
  <c r="AF30" i="30"/>
  <c r="AE30" i="30"/>
  <c r="Z30" i="30"/>
  <c r="Y30" i="30"/>
  <c r="X30" i="30"/>
  <c r="V30" i="30"/>
  <c r="U30" i="30"/>
  <c r="T30" i="30"/>
  <c r="S30" i="30"/>
  <c r="R30" i="30"/>
  <c r="BB29" i="30"/>
  <c r="BB112" i="30" s="1"/>
  <c r="AY29" i="30"/>
  <c r="AS29" i="30"/>
  <c r="AR29" i="30"/>
  <c r="AR112" i="30" s="1"/>
  <c r="AQ29" i="30"/>
  <c r="AG29" i="30"/>
  <c r="AA29" i="30"/>
  <c r="R29" i="30"/>
  <c r="AY28" i="30"/>
  <c r="AP28" i="30"/>
  <c r="AO28" i="30"/>
  <c r="AN28" i="30"/>
  <c r="AM28" i="30"/>
  <c r="AL28" i="30"/>
  <c r="AK28" i="30"/>
  <c r="AJ28" i="30"/>
  <c r="AI28" i="30"/>
  <c r="AG28" i="30"/>
  <c r="AF28" i="30"/>
  <c r="AE28" i="30"/>
  <c r="AA28" i="30"/>
  <c r="Z28" i="30"/>
  <c r="Y28" i="30"/>
  <c r="X28" i="30"/>
  <c r="V28" i="30"/>
  <c r="U28" i="30"/>
  <c r="T28" i="30"/>
  <c r="S28" i="30"/>
  <c r="AY27" i="30"/>
  <c r="AV27" i="30"/>
  <c r="AU27" i="30"/>
  <c r="AR27" i="30"/>
  <c r="BB27" i="30" s="1"/>
  <c r="AQ27" i="30"/>
  <c r="AG27" i="30"/>
  <c r="AB27" i="30"/>
  <c r="AA27" i="30"/>
  <c r="W27" i="30"/>
  <c r="AD27" i="30" s="1"/>
  <c r="AX27" i="30" s="1"/>
  <c r="R27" i="30"/>
  <c r="BB26" i="30"/>
  <c r="AY26" i="30"/>
  <c r="AV26" i="30"/>
  <c r="AR26" i="30"/>
  <c r="AQ26" i="30"/>
  <c r="AG26" i="30"/>
  <c r="AC26" i="30"/>
  <c r="AW26" i="30" s="1"/>
  <c r="AB26" i="30"/>
  <c r="AH26" i="30" s="1"/>
  <c r="AT26" i="30" s="1"/>
  <c r="AA26" i="30"/>
  <c r="R26" i="30"/>
  <c r="W26" i="30" s="1"/>
  <c r="AD26" i="30" s="1"/>
  <c r="AX26" i="30" s="1"/>
  <c r="AY25" i="30"/>
  <c r="AV25" i="30"/>
  <c r="AR25" i="30"/>
  <c r="BB25" i="30" s="1"/>
  <c r="AQ25" i="30"/>
  <c r="AG25" i="30"/>
  <c r="AA25" i="30"/>
  <c r="R25" i="30"/>
  <c r="W25" i="30" s="1"/>
  <c r="AY24" i="30"/>
  <c r="AV24" i="30"/>
  <c r="AR24" i="30"/>
  <c r="AQ24" i="30"/>
  <c r="AG24" i="30"/>
  <c r="AA24" i="30"/>
  <c r="W24" i="30"/>
  <c r="AD24" i="30" s="1"/>
  <c r="R24" i="30"/>
  <c r="AP23" i="30"/>
  <c r="AO23" i="30"/>
  <c r="AN23" i="30"/>
  <c r="AM23" i="30"/>
  <c r="AL23" i="30"/>
  <c r="AK23" i="30"/>
  <c r="AJ23" i="30"/>
  <c r="AI23" i="30"/>
  <c r="AF23" i="30"/>
  <c r="AE23" i="30"/>
  <c r="Z23" i="30"/>
  <c r="Y23" i="30"/>
  <c r="X23" i="30"/>
  <c r="V23" i="30"/>
  <c r="U23" i="30"/>
  <c r="T23" i="30"/>
  <c r="S23" i="30"/>
  <c r="AZ22" i="30"/>
  <c r="AY22" i="30"/>
  <c r="AS22" i="30"/>
  <c r="AR22" i="30"/>
  <c r="BB22" i="30" s="1"/>
  <c r="AQ22" i="30"/>
  <c r="BA22" i="30" s="1"/>
  <c r="AG22" i="30"/>
  <c r="AA22" i="30"/>
  <c r="AV22" i="30" s="1"/>
  <c r="W22" i="30"/>
  <c r="AD22" i="30" s="1"/>
  <c r="AX22" i="30" s="1"/>
  <c r="R22" i="30"/>
  <c r="AY21" i="30"/>
  <c r="AS21" i="30"/>
  <c r="AZ21" i="30" s="1"/>
  <c r="AR21" i="30"/>
  <c r="BB21" i="30" s="1"/>
  <c r="AQ21" i="30"/>
  <c r="BA21" i="30" s="1"/>
  <c r="AG21" i="30"/>
  <c r="AD21" i="30"/>
  <c r="AX21" i="30" s="1"/>
  <c r="AA21" i="30"/>
  <c r="AV21" i="30" s="1"/>
  <c r="R21" i="30"/>
  <c r="W21" i="30" s="1"/>
  <c r="AR20" i="30"/>
  <c r="AQ20" i="30"/>
  <c r="AG20" i="30"/>
  <c r="AY20" i="30" s="1"/>
  <c r="AC20" i="30"/>
  <c r="AA20" i="30"/>
  <c r="W20" i="30"/>
  <c r="AD20" i="30" s="1"/>
  <c r="R20" i="30"/>
  <c r="AV19" i="30"/>
  <c r="AR19" i="30"/>
  <c r="BB19" i="30" s="1"/>
  <c r="AQ19" i="30"/>
  <c r="AS19" i="30" s="1"/>
  <c r="AZ19" i="30" s="1"/>
  <c r="AG19" i="30"/>
  <c r="AY19" i="30" s="1"/>
  <c r="AA19" i="30"/>
  <c r="W19" i="30"/>
  <c r="R19" i="30"/>
  <c r="AZ18" i="30"/>
  <c r="AS18" i="30"/>
  <c r="AR18" i="30"/>
  <c r="AQ18" i="30"/>
  <c r="AG18" i="30"/>
  <c r="AA18" i="30"/>
  <c r="R18" i="30"/>
  <c r="AR17" i="30"/>
  <c r="AQ17" i="30"/>
  <c r="AP17" i="30"/>
  <c r="AO17" i="30"/>
  <c r="AN17" i="30"/>
  <c r="AM17" i="30"/>
  <c r="AL17" i="30"/>
  <c r="AK17" i="30"/>
  <c r="AJ17" i="30"/>
  <c r="AI17" i="30"/>
  <c r="AF17" i="30"/>
  <c r="AE17" i="30"/>
  <c r="AA17" i="30"/>
  <c r="Z17" i="30"/>
  <c r="Y17" i="30"/>
  <c r="X17" i="30"/>
  <c r="V17" i="30"/>
  <c r="U17" i="30"/>
  <c r="T17" i="30"/>
  <c r="S17" i="30"/>
  <c r="BB16" i="30"/>
  <c r="BA16" i="30"/>
  <c r="BA113" i="30" s="1"/>
  <c r="AV16" i="30"/>
  <c r="AV113" i="30" s="1"/>
  <c r="AS16" i="30"/>
  <c r="AR16" i="30"/>
  <c r="AR113" i="30" s="1"/>
  <c r="AQ16" i="30"/>
  <c r="AQ113" i="30" s="1"/>
  <c r="AG16" i="30"/>
  <c r="AD16" i="30"/>
  <c r="AA16" i="30"/>
  <c r="AA113" i="30" s="1"/>
  <c r="W16" i="30"/>
  <c r="R16" i="30"/>
  <c r="R113" i="30" s="1"/>
  <c r="AR15" i="30"/>
  <c r="AP15" i="30"/>
  <c r="AO15" i="30"/>
  <c r="AN15" i="30"/>
  <c r="AM15" i="30"/>
  <c r="AL15" i="30"/>
  <c r="AK15" i="30"/>
  <c r="AJ15" i="30"/>
  <c r="AI15" i="30"/>
  <c r="AF15" i="30"/>
  <c r="AE15" i="30"/>
  <c r="Z15" i="30"/>
  <c r="Y15" i="30"/>
  <c r="X15" i="30"/>
  <c r="X100" i="30" s="1"/>
  <c r="V15" i="30"/>
  <c r="U15" i="30"/>
  <c r="T15" i="30"/>
  <c r="S15" i="30"/>
  <c r="BB14" i="30"/>
  <c r="AY14" i="30"/>
  <c r="AY110" i="30" s="1"/>
  <c r="AS14" i="30"/>
  <c r="AR14" i="30"/>
  <c r="AQ14" i="30"/>
  <c r="AG14" i="30"/>
  <c r="AA14" i="30"/>
  <c r="R14" i="30"/>
  <c r="BB13" i="30"/>
  <c r="AY13" i="30"/>
  <c r="AS13" i="30"/>
  <c r="AZ13" i="30" s="1"/>
  <c r="AR13" i="30"/>
  <c r="AQ13" i="30"/>
  <c r="BA13" i="30" s="1"/>
  <c r="AG13" i="30"/>
  <c r="AA13" i="30"/>
  <c r="AV13" i="30" s="1"/>
  <c r="R13" i="30"/>
  <c r="W13" i="30" s="1"/>
  <c r="BB12" i="30"/>
  <c r="AS12" i="30"/>
  <c r="AR12" i="30"/>
  <c r="AQ12" i="30"/>
  <c r="AG12" i="30"/>
  <c r="AG104" i="30" s="1"/>
  <c r="AA12" i="30"/>
  <c r="R12" i="30"/>
  <c r="AP199" i="29"/>
  <c r="AO199" i="29"/>
  <c r="AN199" i="29"/>
  <c r="AM199" i="29"/>
  <c r="AL199" i="29"/>
  <c r="AK199" i="29"/>
  <c r="AJ199" i="29"/>
  <c r="AI199" i="29"/>
  <c r="AF199" i="29"/>
  <c r="AE199" i="29"/>
  <c r="Z199" i="29"/>
  <c r="Y199" i="29"/>
  <c r="X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P198" i="29"/>
  <c r="AO198" i="29"/>
  <c r="AN198" i="29"/>
  <c r="AM198" i="29"/>
  <c r="AL198" i="29"/>
  <c r="AK198" i="29"/>
  <c r="AJ198" i="29"/>
  <c r="AI198" i="29"/>
  <c r="AF198" i="29"/>
  <c r="AE198" i="29"/>
  <c r="Z198" i="29"/>
  <c r="Y198" i="29"/>
  <c r="X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AP197" i="29"/>
  <c r="AO197" i="29"/>
  <c r="AN197" i="29"/>
  <c r="AM197" i="29"/>
  <c r="AL197" i="29"/>
  <c r="AK197" i="29"/>
  <c r="AJ197" i="29"/>
  <c r="AI197" i="29"/>
  <c r="AF197" i="29"/>
  <c r="AE197" i="29"/>
  <c r="Z197" i="29"/>
  <c r="Y197" i="29"/>
  <c r="X197" i="29"/>
  <c r="V197" i="29"/>
  <c r="U197" i="29"/>
  <c r="T197" i="29"/>
  <c r="S197" i="29"/>
  <c r="Q197" i="29"/>
  <c r="P197" i="29"/>
  <c r="O197" i="29"/>
  <c r="N197" i="29"/>
  <c r="M197" i="29"/>
  <c r="L197" i="29"/>
  <c r="K197" i="29"/>
  <c r="J197" i="29"/>
  <c r="I197" i="29"/>
  <c r="AP196" i="29"/>
  <c r="AO196" i="29"/>
  <c r="AN196" i="29"/>
  <c r="AM196" i="29"/>
  <c r="AL196" i="29"/>
  <c r="AK196" i="29"/>
  <c r="AJ196" i="29"/>
  <c r="AI196" i="29"/>
  <c r="AF196" i="29"/>
  <c r="AE196" i="29"/>
  <c r="Z196" i="29"/>
  <c r="Y196" i="29"/>
  <c r="X196" i="29"/>
  <c r="V196" i="29"/>
  <c r="U196" i="29"/>
  <c r="T196" i="29"/>
  <c r="S196" i="29"/>
  <c r="Q196" i="29"/>
  <c r="P196" i="29"/>
  <c r="O196" i="29"/>
  <c r="N196" i="29"/>
  <c r="M196" i="29"/>
  <c r="L196" i="29"/>
  <c r="K196" i="29"/>
  <c r="J196" i="29"/>
  <c r="I196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AP193" i="29"/>
  <c r="AO193" i="29"/>
  <c r="AN193" i="29"/>
  <c r="AM193" i="29"/>
  <c r="AL193" i="29"/>
  <c r="AK193" i="29"/>
  <c r="AJ193" i="29"/>
  <c r="AI193" i="29"/>
  <c r="AF193" i="29"/>
  <c r="AE193" i="29"/>
  <c r="Z193" i="29"/>
  <c r="Y193" i="29"/>
  <c r="X193" i="29"/>
  <c r="V193" i="29"/>
  <c r="U193" i="29"/>
  <c r="T193" i="29"/>
  <c r="S193" i="29"/>
  <c r="Q193" i="29"/>
  <c r="P193" i="29"/>
  <c r="O193" i="29"/>
  <c r="N193" i="29"/>
  <c r="M193" i="29"/>
  <c r="L193" i="29"/>
  <c r="K193" i="29"/>
  <c r="J193" i="29"/>
  <c r="I193" i="29"/>
  <c r="BB192" i="29"/>
  <c r="BA192" i="29"/>
  <c r="AZ192" i="29"/>
  <c r="AY192" i="29"/>
  <c r="AX192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AP191" i="29"/>
  <c r="AO191" i="29"/>
  <c r="AN191" i="29"/>
  <c r="AM191" i="29"/>
  <c r="AL191" i="29"/>
  <c r="AK191" i="29"/>
  <c r="AJ191" i="29"/>
  <c r="AI191" i="29"/>
  <c r="AF191" i="29"/>
  <c r="AE191" i="29"/>
  <c r="Z191" i="29"/>
  <c r="Y191" i="29"/>
  <c r="X191" i="29"/>
  <c r="V191" i="29"/>
  <c r="U191" i="29"/>
  <c r="T191" i="29"/>
  <c r="S191" i="29"/>
  <c r="Q191" i="29"/>
  <c r="P191" i="29"/>
  <c r="O191" i="29"/>
  <c r="N191" i="29"/>
  <c r="M191" i="29"/>
  <c r="L191" i="29"/>
  <c r="K191" i="29"/>
  <c r="J191" i="29"/>
  <c r="I191" i="29"/>
  <c r="AP190" i="29"/>
  <c r="AP189" i="29" s="1"/>
  <c r="AO190" i="29"/>
  <c r="AO189" i="29" s="1"/>
  <c r="AN190" i="29"/>
  <c r="AM190" i="29"/>
  <c r="AL190" i="29"/>
  <c r="AK190" i="29"/>
  <c r="AK189" i="29" s="1"/>
  <c r="AJ190" i="29"/>
  <c r="AJ189" i="29" s="1"/>
  <c r="AI190" i="29"/>
  <c r="AI189" i="29" s="1"/>
  <c r="AF190" i="29"/>
  <c r="AE190" i="29"/>
  <c r="Z190" i="29"/>
  <c r="Y190" i="29"/>
  <c r="Y189" i="29" s="1"/>
  <c r="X190" i="29"/>
  <c r="X189" i="29" s="1"/>
  <c r="V190" i="29"/>
  <c r="V189" i="29" s="1"/>
  <c r="U190" i="29"/>
  <c r="T190" i="29"/>
  <c r="T189" i="29" s="1"/>
  <c r="S190" i="29"/>
  <c r="Q190" i="29"/>
  <c r="P190" i="29"/>
  <c r="P189" i="29" s="1"/>
  <c r="O190" i="29"/>
  <c r="N190" i="29"/>
  <c r="N189" i="29" s="1"/>
  <c r="M190" i="29"/>
  <c r="L190" i="29"/>
  <c r="L189" i="29" s="1"/>
  <c r="K190" i="29"/>
  <c r="J190" i="29"/>
  <c r="J189" i="29" s="1"/>
  <c r="I190" i="29"/>
  <c r="Q186" i="29"/>
  <c r="P186" i="29"/>
  <c r="O186" i="29"/>
  <c r="N186" i="29"/>
  <c r="M186" i="29"/>
  <c r="L186" i="29"/>
  <c r="K186" i="29"/>
  <c r="J186" i="29"/>
  <c r="I187" i="29" s="1"/>
  <c r="I186" i="29"/>
  <c r="AP185" i="29"/>
  <c r="AO185" i="29"/>
  <c r="AN185" i="29"/>
  <c r="AM185" i="29"/>
  <c r="AL185" i="29"/>
  <c r="AK185" i="29"/>
  <c r="AJ185" i="29"/>
  <c r="AI185" i="29"/>
  <c r="AF185" i="29"/>
  <c r="AE185" i="29"/>
  <c r="AA185" i="29"/>
  <c r="Z185" i="29"/>
  <c r="Y185" i="29"/>
  <c r="X185" i="29"/>
  <c r="V185" i="29"/>
  <c r="U185" i="29"/>
  <c r="T185" i="29"/>
  <c r="S185" i="29"/>
  <c r="AV184" i="29"/>
  <c r="AR184" i="29"/>
  <c r="BB184" i="29" s="1"/>
  <c r="AQ184" i="29"/>
  <c r="AG184" i="29"/>
  <c r="AY184" i="29" s="1"/>
  <c r="AA184" i="29"/>
  <c r="R184" i="29"/>
  <c r="W184" i="29" s="1"/>
  <c r="AR183" i="29"/>
  <c r="AQ183" i="29"/>
  <c r="BA183" i="29" s="1"/>
  <c r="AG183" i="29"/>
  <c r="AY183" i="29" s="1"/>
  <c r="AA183" i="29"/>
  <c r="AV183" i="29" s="1"/>
  <c r="W183" i="29"/>
  <c r="R183" i="29"/>
  <c r="AY182" i="29"/>
  <c r="AW182" i="29"/>
  <c r="AS182" i="29"/>
  <c r="AZ182" i="29" s="1"/>
  <c r="AR182" i="29"/>
  <c r="BB182" i="29" s="1"/>
  <c r="AQ182" i="29"/>
  <c r="BA182" i="29" s="1"/>
  <c r="AG182" i="29"/>
  <c r="AD182" i="29"/>
  <c r="AX182" i="29" s="1"/>
  <c r="AC182" i="29"/>
  <c r="AA182" i="29"/>
  <c r="AV182" i="29" s="1"/>
  <c r="R182" i="29"/>
  <c r="W182" i="29" s="1"/>
  <c r="BA181" i="29"/>
  <c r="AV181" i="29"/>
  <c r="AU181" i="29"/>
  <c r="AR181" i="29"/>
  <c r="BB181" i="29" s="1"/>
  <c r="AQ181" i="29"/>
  <c r="AS181" i="29" s="1"/>
  <c r="AZ181" i="29" s="1"/>
  <c r="AG181" i="29"/>
  <c r="AY181" i="29" s="1"/>
  <c r="AD181" i="29"/>
  <c r="AX181" i="29" s="1"/>
  <c r="AA181" i="29"/>
  <c r="W181" i="29"/>
  <c r="R181" i="29"/>
  <c r="AY180" i="29"/>
  <c r="AV180" i="29"/>
  <c r="AR180" i="29"/>
  <c r="BB180" i="29" s="1"/>
  <c r="AQ180" i="29"/>
  <c r="AG180" i="29"/>
  <c r="AA180" i="29"/>
  <c r="W180" i="29"/>
  <c r="R180" i="29"/>
  <c r="BB179" i="29"/>
  <c r="AY179" i="29"/>
  <c r="AV179" i="29"/>
  <c r="AR179" i="29"/>
  <c r="AQ179" i="29"/>
  <c r="AG179" i="29"/>
  <c r="AA179" i="29"/>
  <c r="R179" i="29"/>
  <c r="BB178" i="29"/>
  <c r="AR178" i="29"/>
  <c r="AQ178" i="29"/>
  <c r="AP178" i="29"/>
  <c r="AO178" i="29"/>
  <c r="AN178" i="29"/>
  <c r="AM178" i="29"/>
  <c r="AL178" i="29"/>
  <c r="AK178" i="29"/>
  <c r="AJ178" i="29"/>
  <c r="AI178" i="29"/>
  <c r="AF178" i="29"/>
  <c r="AE178" i="29"/>
  <c r="Z178" i="29"/>
  <c r="Y178" i="29"/>
  <c r="X178" i="29"/>
  <c r="V178" i="29"/>
  <c r="U178" i="29"/>
  <c r="T178" i="29"/>
  <c r="S178" i="29"/>
  <c r="AZ177" i="29"/>
  <c r="AR177" i="29"/>
  <c r="BB177" i="29" s="1"/>
  <c r="AQ177" i="29"/>
  <c r="AS177" i="29" s="1"/>
  <c r="AG177" i="29"/>
  <c r="AY177" i="29" s="1"/>
  <c r="AA177" i="29"/>
  <c r="AV177" i="29" s="1"/>
  <c r="W177" i="29"/>
  <c r="R177" i="29"/>
  <c r="BA176" i="29"/>
  <c r="AZ176" i="29"/>
  <c r="AU176" i="29"/>
  <c r="AS176" i="29"/>
  <c r="AR176" i="29"/>
  <c r="BB176" i="29" s="1"/>
  <c r="AQ176" i="29"/>
  <c r="AG176" i="29"/>
  <c r="AY176" i="29" s="1"/>
  <c r="AA176" i="29"/>
  <c r="AV176" i="29" s="1"/>
  <c r="R176" i="29"/>
  <c r="W176" i="29" s="1"/>
  <c r="AS175" i="29"/>
  <c r="AZ175" i="29" s="1"/>
  <c r="AR175" i="29"/>
  <c r="BB175" i="29" s="1"/>
  <c r="AQ175" i="29"/>
  <c r="BA175" i="29" s="1"/>
  <c r="AG175" i="29"/>
  <c r="AY175" i="29" s="1"/>
  <c r="AD175" i="29"/>
  <c r="AX175" i="29" s="1"/>
  <c r="AA175" i="29"/>
  <c r="AV175" i="29" s="1"/>
  <c r="R175" i="29"/>
  <c r="W175" i="29" s="1"/>
  <c r="AY174" i="29"/>
  <c r="AV174" i="29"/>
  <c r="AR174" i="29"/>
  <c r="BB174" i="29" s="1"/>
  <c r="AQ174" i="29"/>
  <c r="BA174" i="29" s="1"/>
  <c r="AG174" i="29"/>
  <c r="AA174" i="29"/>
  <c r="AA193" i="29" s="1"/>
  <c r="R174" i="29"/>
  <c r="BA173" i="29"/>
  <c r="AV173" i="29"/>
  <c r="AU173" i="29"/>
  <c r="AR173" i="29"/>
  <c r="BB173" i="29" s="1"/>
  <c r="AQ173" i="29"/>
  <c r="AS173" i="29" s="1"/>
  <c r="AG173" i="29"/>
  <c r="AC173" i="29"/>
  <c r="AA173" i="29"/>
  <c r="W173" i="29"/>
  <c r="R173" i="29"/>
  <c r="AP172" i="29"/>
  <c r="AO172" i="29"/>
  <c r="AN172" i="29"/>
  <c r="AM172" i="29"/>
  <c r="AL172" i="29"/>
  <c r="AK172" i="29"/>
  <c r="AJ172" i="29"/>
  <c r="AI172" i="29"/>
  <c r="AF172" i="29"/>
  <c r="AE172" i="29"/>
  <c r="AA172" i="29"/>
  <c r="Z172" i="29"/>
  <c r="Y172" i="29"/>
  <c r="X172" i="29"/>
  <c r="V172" i="29"/>
  <c r="U172" i="29"/>
  <c r="T172" i="29"/>
  <c r="S172" i="29"/>
  <c r="AV171" i="29"/>
  <c r="AV172" i="29" s="1"/>
  <c r="AS171" i="29"/>
  <c r="AZ171" i="29" s="1"/>
  <c r="AR171" i="29"/>
  <c r="BB171" i="29" s="1"/>
  <c r="AQ171" i="29"/>
  <c r="BA171" i="29" s="1"/>
  <c r="AG171" i="29"/>
  <c r="AY171" i="29" s="1"/>
  <c r="AC171" i="29"/>
  <c r="AW171" i="29" s="1"/>
  <c r="AA171" i="29"/>
  <c r="R171" i="29"/>
  <c r="W171" i="29" s="1"/>
  <c r="BB170" i="29"/>
  <c r="BB172" i="29" s="1"/>
  <c r="AR170" i="29"/>
  <c r="AR172" i="29" s="1"/>
  <c r="AQ170" i="29"/>
  <c r="AG170" i="29"/>
  <c r="AA170" i="29"/>
  <c r="AV170" i="29" s="1"/>
  <c r="R170" i="29"/>
  <c r="AQ169" i="29"/>
  <c r="AP169" i="29"/>
  <c r="AO169" i="29"/>
  <c r="AN169" i="29"/>
  <c r="AM169" i="29"/>
  <c r="AL169" i="29"/>
  <c r="AK169" i="29"/>
  <c r="AJ169" i="29"/>
  <c r="AI169" i="29"/>
  <c r="AG169" i="29"/>
  <c r="AF169" i="29"/>
  <c r="AE169" i="29"/>
  <c r="AA169" i="29"/>
  <c r="Z169" i="29"/>
  <c r="Y169" i="29"/>
  <c r="X169" i="29"/>
  <c r="V169" i="29"/>
  <c r="U169" i="29"/>
  <c r="T169" i="29"/>
  <c r="S169" i="29"/>
  <c r="AY168" i="29"/>
  <c r="AV168" i="29"/>
  <c r="AR168" i="29"/>
  <c r="BB168" i="29" s="1"/>
  <c r="AQ168" i="29"/>
  <c r="AG168" i="29"/>
  <c r="AA168" i="29"/>
  <c r="R168" i="29"/>
  <c r="W168" i="29" s="1"/>
  <c r="AY167" i="29"/>
  <c r="AV167" i="29"/>
  <c r="AU167" i="29"/>
  <c r="AR167" i="29"/>
  <c r="BB167" i="29" s="1"/>
  <c r="AQ167" i="29"/>
  <c r="AG167" i="29"/>
  <c r="AD167" i="29"/>
  <c r="AB167" i="29"/>
  <c r="AA167" i="29"/>
  <c r="W167" i="29"/>
  <c r="AC167" i="29" s="1"/>
  <c r="AW167" i="29" s="1"/>
  <c r="R167" i="29"/>
  <c r="BB166" i="29"/>
  <c r="AY166" i="29"/>
  <c r="AV166" i="29"/>
  <c r="AR166" i="29"/>
  <c r="AQ166" i="29"/>
  <c r="AG166" i="29"/>
  <c r="AB166" i="29"/>
  <c r="AA166" i="29"/>
  <c r="R166" i="29"/>
  <c r="W166" i="29" s="1"/>
  <c r="AY165" i="29"/>
  <c r="AV165" i="29"/>
  <c r="AR165" i="29"/>
  <c r="BB165" i="29" s="1"/>
  <c r="AQ165" i="29"/>
  <c r="AG165" i="29"/>
  <c r="AA165" i="29"/>
  <c r="R165" i="29"/>
  <c r="W165" i="29" s="1"/>
  <c r="AY164" i="29"/>
  <c r="AV164" i="29"/>
  <c r="AR164" i="29"/>
  <c r="AQ164" i="29"/>
  <c r="AG164" i="29"/>
  <c r="AA164" i="29"/>
  <c r="W164" i="29"/>
  <c r="R164" i="29"/>
  <c r="AY163" i="29"/>
  <c r="AV163" i="29"/>
  <c r="AR163" i="29"/>
  <c r="AQ163" i="29"/>
  <c r="AG163" i="29"/>
  <c r="AD163" i="29"/>
  <c r="AA163" i="29"/>
  <c r="W163" i="29"/>
  <c r="R163" i="29"/>
  <c r="AQ162" i="29"/>
  <c r="AP162" i="29"/>
  <c r="AO162" i="29"/>
  <c r="AN162" i="29"/>
  <c r="AM162" i="29"/>
  <c r="AL162" i="29"/>
  <c r="AK162" i="29"/>
  <c r="AJ162" i="29"/>
  <c r="AI162" i="29"/>
  <c r="AF162" i="29"/>
  <c r="AE162" i="29"/>
  <c r="Z162" i="29"/>
  <c r="Y162" i="29"/>
  <c r="X162" i="29"/>
  <c r="V162" i="29"/>
  <c r="U162" i="29"/>
  <c r="T162" i="29"/>
  <c r="S162" i="29"/>
  <c r="BA161" i="29"/>
  <c r="AU161" i="29"/>
  <c r="AS161" i="29"/>
  <c r="AZ161" i="29" s="1"/>
  <c r="AR161" i="29"/>
  <c r="BB161" i="29" s="1"/>
  <c r="AQ161" i="29"/>
  <c r="AG161" i="29"/>
  <c r="AY161" i="29" s="1"/>
  <c r="AD161" i="29"/>
  <c r="AX161" i="29" s="1"/>
  <c r="AA161" i="29"/>
  <c r="AV161" i="29" s="1"/>
  <c r="R161" i="29"/>
  <c r="W161" i="29" s="1"/>
  <c r="AY160" i="29"/>
  <c r="AY162" i="29" s="1"/>
  <c r="AR160" i="29"/>
  <c r="AQ160" i="29"/>
  <c r="BA160" i="29" s="1"/>
  <c r="AG160" i="29"/>
  <c r="AA160" i="29"/>
  <c r="AV160" i="29" s="1"/>
  <c r="R160" i="29"/>
  <c r="W160" i="29" s="1"/>
  <c r="BA159" i="29"/>
  <c r="AY159" i="29"/>
  <c r="AS159" i="29"/>
  <c r="AR159" i="29"/>
  <c r="AQ159" i="29"/>
  <c r="AG159" i="29"/>
  <c r="AA159" i="29"/>
  <c r="R159" i="29"/>
  <c r="AQ158" i="29"/>
  <c r="AP158" i="29"/>
  <c r="AO158" i="29"/>
  <c r="AN158" i="29"/>
  <c r="AM158" i="29"/>
  <c r="AL158" i="29"/>
  <c r="AK158" i="29"/>
  <c r="AJ158" i="29"/>
  <c r="AI158" i="29"/>
  <c r="AF158" i="29"/>
  <c r="AE158" i="29"/>
  <c r="Z158" i="29"/>
  <c r="Y158" i="29"/>
  <c r="X158" i="29"/>
  <c r="V158" i="29"/>
  <c r="U158" i="29"/>
  <c r="T158" i="29"/>
  <c r="S158" i="29"/>
  <c r="BB157" i="29"/>
  <c r="BA157" i="29"/>
  <c r="AR157" i="29"/>
  <c r="AS157" i="29" s="1"/>
  <c r="AZ157" i="29" s="1"/>
  <c r="AQ157" i="29"/>
  <c r="AG157" i="29"/>
  <c r="AY157" i="29" s="1"/>
  <c r="AD157" i="29"/>
  <c r="AX157" i="29" s="1"/>
  <c r="AA157" i="29"/>
  <c r="AB157" i="29" s="1"/>
  <c r="W157" i="29"/>
  <c r="R157" i="29"/>
  <c r="BA156" i="29"/>
  <c r="AV156" i="29"/>
  <c r="AR156" i="29"/>
  <c r="BB156" i="29" s="1"/>
  <c r="AQ156" i="29"/>
  <c r="AG156" i="29"/>
  <c r="AY156" i="29" s="1"/>
  <c r="AA156" i="29"/>
  <c r="W156" i="29"/>
  <c r="R156" i="29"/>
  <c r="BA155" i="29"/>
  <c r="AR155" i="29"/>
  <c r="AQ155" i="29"/>
  <c r="AG155" i="29"/>
  <c r="AY155" i="29" s="1"/>
  <c r="AD155" i="29"/>
  <c r="AX155" i="29" s="1"/>
  <c r="AA155" i="29"/>
  <c r="AV155" i="29" s="1"/>
  <c r="W155" i="29"/>
  <c r="R155" i="29"/>
  <c r="BA154" i="29"/>
  <c r="BA158" i="29" s="1"/>
  <c r="AZ154" i="29"/>
  <c r="AS154" i="29"/>
  <c r="AR154" i="29"/>
  <c r="BB154" i="29" s="1"/>
  <c r="AQ154" i="29"/>
  <c r="AG154" i="29"/>
  <c r="AY154" i="29" s="1"/>
  <c r="AY158" i="29" s="1"/>
  <c r="AA154" i="29"/>
  <c r="W154" i="29"/>
  <c r="R154" i="29"/>
  <c r="R158" i="29" s="1"/>
  <c r="AR153" i="29"/>
  <c r="AP153" i="29"/>
  <c r="AO153" i="29"/>
  <c r="AN153" i="29"/>
  <c r="AM153" i="29"/>
  <c r="AL153" i="29"/>
  <c r="AK153" i="29"/>
  <c r="AJ153" i="29"/>
  <c r="AI153" i="29"/>
  <c r="AG153" i="29"/>
  <c r="AF153" i="29"/>
  <c r="AE153" i="29"/>
  <c r="Z153" i="29"/>
  <c r="Y153" i="29"/>
  <c r="X153" i="29"/>
  <c r="V153" i="29"/>
  <c r="U153" i="29"/>
  <c r="T153" i="29"/>
  <c r="S153" i="29"/>
  <c r="BB152" i="29"/>
  <c r="AY152" i="29"/>
  <c r="AW152" i="29"/>
  <c r="AU152" i="29"/>
  <c r="AR152" i="29"/>
  <c r="AQ152" i="29"/>
  <c r="AG152" i="29"/>
  <c r="AC152" i="29"/>
  <c r="AB152" i="29"/>
  <c r="AH152" i="29" s="1"/>
  <c r="AT152" i="29" s="1"/>
  <c r="AA152" i="29"/>
  <c r="AV152" i="29" s="1"/>
  <c r="R152" i="29"/>
  <c r="W152" i="29" s="1"/>
  <c r="AD152" i="29" s="1"/>
  <c r="AX152" i="29" s="1"/>
  <c r="BB151" i="29"/>
  <c r="AY151" i="29"/>
  <c r="AW151" i="29"/>
  <c r="AU151" i="29"/>
  <c r="AR151" i="29"/>
  <c r="AQ151" i="29"/>
  <c r="AG151" i="29"/>
  <c r="AC151" i="29"/>
  <c r="AB151" i="29"/>
  <c r="AH151" i="29" s="1"/>
  <c r="AT151" i="29" s="1"/>
  <c r="AA151" i="29"/>
  <c r="AV151" i="29" s="1"/>
  <c r="R151" i="29"/>
  <c r="W151" i="29" s="1"/>
  <c r="AD151" i="29" s="1"/>
  <c r="AX151" i="29" s="1"/>
  <c r="BB150" i="29"/>
  <c r="BB153" i="29" s="1"/>
  <c r="BA150" i="29"/>
  <c r="AY150" i="29"/>
  <c r="AU150" i="29"/>
  <c r="AR150" i="29"/>
  <c r="AQ150" i="29"/>
  <c r="AG150" i="29"/>
  <c r="AC150" i="29"/>
  <c r="AB150" i="29"/>
  <c r="AA150" i="29"/>
  <c r="R150" i="29"/>
  <c r="W150" i="29" s="1"/>
  <c r="AP149" i="29"/>
  <c r="AO149" i="29"/>
  <c r="AN149" i="29"/>
  <c r="AM149" i="29"/>
  <c r="AL149" i="29"/>
  <c r="AK149" i="29"/>
  <c r="AJ149" i="29"/>
  <c r="AI149" i="29"/>
  <c r="AG149" i="29"/>
  <c r="AF149" i="29"/>
  <c r="AE149" i="29"/>
  <c r="Z149" i="29"/>
  <c r="Y149" i="29"/>
  <c r="X149" i="29"/>
  <c r="V149" i="29"/>
  <c r="U149" i="29"/>
  <c r="T149" i="29"/>
  <c r="S149" i="29"/>
  <c r="BB148" i="29"/>
  <c r="AY148" i="29"/>
  <c r="AV148" i="29"/>
  <c r="AR148" i="29"/>
  <c r="AQ148" i="29"/>
  <c r="AG148" i="29"/>
  <c r="AA148" i="29"/>
  <c r="R148" i="29"/>
  <c r="W148" i="29" s="1"/>
  <c r="BB147" i="29"/>
  <c r="AY147" i="29"/>
  <c r="AV147" i="29"/>
  <c r="AR147" i="29"/>
  <c r="AQ147" i="29"/>
  <c r="AG147" i="29"/>
  <c r="AA147" i="29"/>
  <c r="R147" i="29"/>
  <c r="AY146" i="29"/>
  <c r="AV146" i="29"/>
  <c r="AR146" i="29"/>
  <c r="BB146" i="29" s="1"/>
  <c r="AQ146" i="29"/>
  <c r="AG146" i="29"/>
  <c r="AD146" i="29"/>
  <c r="AX146" i="29" s="1"/>
  <c r="AA146" i="29"/>
  <c r="W146" i="29"/>
  <c r="R146" i="29"/>
  <c r="BB145" i="29"/>
  <c r="AY145" i="29"/>
  <c r="AV145" i="29"/>
  <c r="AU145" i="29"/>
  <c r="AR145" i="29"/>
  <c r="AQ145" i="29"/>
  <c r="AH145" i="29"/>
  <c r="AT145" i="29" s="1"/>
  <c r="AG145" i="29"/>
  <c r="AC145" i="29"/>
  <c r="AW145" i="29" s="1"/>
  <c r="AB145" i="29"/>
  <c r="AA145" i="29"/>
  <c r="R145" i="29"/>
  <c r="W145" i="29" s="1"/>
  <c r="AD145" i="29" s="1"/>
  <c r="AX145" i="29" s="1"/>
  <c r="AY144" i="29"/>
  <c r="AV144" i="29"/>
  <c r="AR144" i="29"/>
  <c r="BB144" i="29" s="1"/>
  <c r="AQ144" i="29"/>
  <c r="AG144" i="29"/>
  <c r="AD144" i="29"/>
  <c r="AX144" i="29" s="1"/>
  <c r="AB144" i="29"/>
  <c r="AH144" i="29" s="1"/>
  <c r="AT144" i="29" s="1"/>
  <c r="AA144" i="29"/>
  <c r="W144" i="29"/>
  <c r="AC144" i="29" s="1"/>
  <c r="AW144" i="29" s="1"/>
  <c r="R144" i="29"/>
  <c r="AY143" i="29"/>
  <c r="AY149" i="29" s="1"/>
  <c r="AR143" i="29"/>
  <c r="AQ143" i="29"/>
  <c r="AG143" i="29"/>
  <c r="AD143" i="29"/>
  <c r="AC143" i="29"/>
  <c r="AA143" i="29"/>
  <c r="R143" i="29"/>
  <c r="W143" i="29" s="1"/>
  <c r="AQ142" i="29"/>
  <c r="AP142" i="29"/>
  <c r="AO142" i="29"/>
  <c r="AN142" i="29"/>
  <c r="AM142" i="29"/>
  <c r="AL142" i="29"/>
  <c r="AK142" i="29"/>
  <c r="AJ142" i="29"/>
  <c r="AI142" i="29"/>
  <c r="AF142" i="29"/>
  <c r="AE142" i="29"/>
  <c r="Z142" i="29"/>
  <c r="Y142" i="29"/>
  <c r="X142" i="29"/>
  <c r="V142" i="29"/>
  <c r="U142" i="29"/>
  <c r="T142" i="29"/>
  <c r="S142" i="29"/>
  <c r="BA141" i="29"/>
  <c r="AR141" i="29"/>
  <c r="AQ141" i="29"/>
  <c r="AG141" i="29"/>
  <c r="AY141" i="29" s="1"/>
  <c r="AD141" i="29"/>
  <c r="AX141" i="29" s="1"/>
  <c r="AB141" i="29"/>
  <c r="AA141" i="29"/>
  <c r="AV141" i="29" s="1"/>
  <c r="W141" i="29"/>
  <c r="R141" i="29"/>
  <c r="BB140" i="29"/>
  <c r="BA140" i="29"/>
  <c r="AV140" i="29"/>
  <c r="AR140" i="29"/>
  <c r="AS140" i="29" s="1"/>
  <c r="AZ140" i="29" s="1"/>
  <c r="AQ140" i="29"/>
  <c r="AG140" i="29"/>
  <c r="AY140" i="29" s="1"/>
  <c r="AA140" i="29"/>
  <c r="W140" i="29"/>
  <c r="R140" i="29"/>
  <c r="BB139" i="29"/>
  <c r="BA139" i="29"/>
  <c r="AZ139" i="29"/>
  <c r="AS139" i="29"/>
  <c r="AR139" i="29"/>
  <c r="AQ139" i="29"/>
  <c r="AG139" i="29"/>
  <c r="AY139" i="29" s="1"/>
  <c r="AA139" i="29"/>
  <c r="AV139" i="29" s="1"/>
  <c r="W139" i="29"/>
  <c r="R139" i="29"/>
  <c r="BA138" i="29"/>
  <c r="AV138" i="29"/>
  <c r="AS138" i="29"/>
  <c r="AZ138" i="29" s="1"/>
  <c r="AR138" i="29"/>
  <c r="BB138" i="29" s="1"/>
  <c r="AQ138" i="29"/>
  <c r="AG138" i="29"/>
  <c r="AY138" i="29" s="1"/>
  <c r="AA138" i="29"/>
  <c r="AB138" i="29" s="1"/>
  <c r="W138" i="29"/>
  <c r="R138" i="29"/>
  <c r="BB137" i="29"/>
  <c r="BA137" i="29"/>
  <c r="AR137" i="29"/>
  <c r="AS137" i="29" s="1"/>
  <c r="AZ137" i="29" s="1"/>
  <c r="AQ137" i="29"/>
  <c r="AG137" i="29"/>
  <c r="AY137" i="29" s="1"/>
  <c r="AD137" i="29"/>
  <c r="AX137" i="29" s="1"/>
  <c r="AA137" i="29"/>
  <c r="AB137" i="29" s="1"/>
  <c r="W137" i="29"/>
  <c r="R137" i="29"/>
  <c r="BA136" i="29"/>
  <c r="AV136" i="29"/>
  <c r="AS136" i="29"/>
  <c r="AZ136" i="29" s="1"/>
  <c r="AR136" i="29"/>
  <c r="BB136" i="29" s="1"/>
  <c r="AQ136" i="29"/>
  <c r="AG136" i="29"/>
  <c r="AY136" i="29" s="1"/>
  <c r="AD136" i="29"/>
  <c r="AX136" i="29" s="1"/>
  <c r="AB136" i="29"/>
  <c r="AA136" i="29"/>
  <c r="W136" i="29"/>
  <c r="R136" i="29"/>
  <c r="BA135" i="29"/>
  <c r="AR135" i="29"/>
  <c r="AS135" i="29" s="1"/>
  <c r="AQ135" i="29"/>
  <c r="AG135" i="29"/>
  <c r="AY135" i="29" s="1"/>
  <c r="AD135" i="29"/>
  <c r="AA135" i="29"/>
  <c r="W135" i="29"/>
  <c r="R135" i="29"/>
  <c r="R142" i="29" s="1"/>
  <c r="BA134" i="29"/>
  <c r="AR134" i="29"/>
  <c r="AP134" i="29"/>
  <c r="AO134" i="29"/>
  <c r="AN134" i="29"/>
  <c r="AM134" i="29"/>
  <c r="AL134" i="29"/>
  <c r="AK134" i="29"/>
  <c r="AJ134" i="29"/>
  <c r="AI134" i="29"/>
  <c r="AF134" i="29"/>
  <c r="AE134" i="29"/>
  <c r="Z134" i="29"/>
  <c r="Y134" i="29"/>
  <c r="X134" i="29"/>
  <c r="V134" i="29"/>
  <c r="U134" i="29"/>
  <c r="T134" i="29"/>
  <c r="S134" i="29"/>
  <c r="R134" i="29"/>
  <c r="BB133" i="29"/>
  <c r="BB198" i="29" s="1"/>
  <c r="BA133" i="29"/>
  <c r="BA198" i="29" s="1"/>
  <c r="AY133" i="29"/>
  <c r="AS133" i="29"/>
  <c r="AZ133" i="29" s="1"/>
  <c r="AZ198" i="29" s="1"/>
  <c r="AR133" i="29"/>
  <c r="AR198" i="29" s="1"/>
  <c r="AQ133" i="29"/>
  <c r="AG133" i="29"/>
  <c r="AG198" i="29" s="1"/>
  <c r="AA133" i="29"/>
  <c r="R133" i="29"/>
  <c r="AY132" i="29"/>
  <c r="AP132" i="29"/>
  <c r="AO132" i="29"/>
  <c r="AN132" i="29"/>
  <c r="AM132" i="29"/>
  <c r="AL132" i="29"/>
  <c r="AK132" i="29"/>
  <c r="AJ132" i="29"/>
  <c r="AI132" i="29"/>
  <c r="AG132" i="29"/>
  <c r="AF132" i="29"/>
  <c r="AE132" i="29"/>
  <c r="AA132" i="29"/>
  <c r="Z132" i="29"/>
  <c r="Y132" i="29"/>
  <c r="X132" i="29"/>
  <c r="V132" i="29"/>
  <c r="U132" i="29"/>
  <c r="T132" i="29"/>
  <c r="S132" i="29"/>
  <c r="BB131" i="29"/>
  <c r="AY131" i="29"/>
  <c r="AV131" i="29"/>
  <c r="AU131" i="29"/>
  <c r="AR131" i="29"/>
  <c r="AQ131" i="29"/>
  <c r="AG131" i="29"/>
  <c r="AC131" i="29"/>
  <c r="AW131" i="29" s="1"/>
  <c r="AB131" i="29"/>
  <c r="AH131" i="29" s="1"/>
  <c r="AT131" i="29" s="1"/>
  <c r="AA131" i="29"/>
  <c r="R131" i="29"/>
  <c r="W131" i="29" s="1"/>
  <c r="AD131" i="29" s="1"/>
  <c r="AX131" i="29" s="1"/>
  <c r="AY130" i="29"/>
  <c r="AV130" i="29"/>
  <c r="AU130" i="29"/>
  <c r="AR130" i="29"/>
  <c r="BB130" i="29" s="1"/>
  <c r="AQ130" i="29"/>
  <c r="AG130" i="29"/>
  <c r="AD130" i="29"/>
  <c r="AX130" i="29" s="1"/>
  <c r="AA130" i="29"/>
  <c r="W130" i="29"/>
  <c r="R130" i="29"/>
  <c r="AY129" i="29"/>
  <c r="AV129" i="29"/>
  <c r="AR129" i="29"/>
  <c r="BB129" i="29" s="1"/>
  <c r="AQ129" i="29"/>
  <c r="AG129" i="29"/>
  <c r="AC129" i="29"/>
  <c r="AW129" i="29" s="1"/>
  <c r="AA129" i="29"/>
  <c r="R129" i="29"/>
  <c r="W129" i="29" s="1"/>
  <c r="AY128" i="29"/>
  <c r="AV128" i="29"/>
  <c r="AU128" i="29"/>
  <c r="AR128" i="29"/>
  <c r="BB128" i="29" s="1"/>
  <c r="AQ128" i="29"/>
  <c r="AG128" i="29"/>
  <c r="AA128" i="29"/>
  <c r="W128" i="29"/>
  <c r="R128" i="29"/>
  <c r="BB127" i="29"/>
  <c r="AY127" i="29"/>
  <c r="AV127" i="29"/>
  <c r="AR127" i="29"/>
  <c r="AQ127" i="29"/>
  <c r="AG127" i="29"/>
  <c r="AA127" i="29"/>
  <c r="R127" i="29"/>
  <c r="AP126" i="29"/>
  <c r="AO126" i="29"/>
  <c r="AN126" i="29"/>
  <c r="AM126" i="29"/>
  <c r="AL126" i="29"/>
  <c r="AK126" i="29"/>
  <c r="AJ126" i="29"/>
  <c r="AI126" i="29"/>
  <c r="AF126" i="29"/>
  <c r="AE126" i="29"/>
  <c r="Z126" i="29"/>
  <c r="Y126" i="29"/>
  <c r="X126" i="29"/>
  <c r="V126" i="29"/>
  <c r="U126" i="29"/>
  <c r="T126" i="29"/>
  <c r="S126" i="29"/>
  <c r="R126" i="29"/>
  <c r="BA125" i="29"/>
  <c r="AV125" i="29"/>
  <c r="AU125" i="29"/>
  <c r="AR125" i="29"/>
  <c r="BB125" i="29" s="1"/>
  <c r="AQ125" i="29"/>
  <c r="AS125" i="29" s="1"/>
  <c r="AZ125" i="29" s="1"/>
  <c r="AG125" i="29"/>
  <c r="AY125" i="29" s="1"/>
  <c r="AC125" i="29"/>
  <c r="AW125" i="29" s="1"/>
  <c r="AA125" i="29"/>
  <c r="W125" i="29"/>
  <c r="R125" i="29"/>
  <c r="AV124" i="29"/>
  <c r="AR124" i="29"/>
  <c r="BB124" i="29" s="1"/>
  <c r="AQ124" i="29"/>
  <c r="AS124" i="29" s="1"/>
  <c r="AZ124" i="29" s="1"/>
  <c r="AG124" i="29"/>
  <c r="AY124" i="29" s="1"/>
  <c r="AA124" i="29"/>
  <c r="W124" i="29"/>
  <c r="R124" i="29"/>
  <c r="AU123" i="29"/>
  <c r="AS123" i="29"/>
  <c r="AZ123" i="29" s="1"/>
  <c r="AR123" i="29"/>
  <c r="BB123" i="29" s="1"/>
  <c r="AQ123" i="29"/>
  <c r="BA123" i="29" s="1"/>
  <c r="AG123" i="29"/>
  <c r="AY123" i="29" s="1"/>
  <c r="AA123" i="29"/>
  <c r="AV123" i="29" s="1"/>
  <c r="W123" i="29"/>
  <c r="R123" i="29"/>
  <c r="AY122" i="29"/>
  <c r="AR122" i="29"/>
  <c r="BB122" i="29" s="1"/>
  <c r="AQ122" i="29"/>
  <c r="AG122" i="29"/>
  <c r="AC122" i="29"/>
  <c r="AW122" i="29" s="1"/>
  <c r="AA122" i="29"/>
  <c r="AV122" i="29" s="1"/>
  <c r="R122" i="29"/>
  <c r="W122" i="29" s="1"/>
  <c r="AD122" i="29" s="1"/>
  <c r="AX122" i="29" s="1"/>
  <c r="AR121" i="29"/>
  <c r="AQ121" i="29"/>
  <c r="AG121" i="29"/>
  <c r="AA121" i="29"/>
  <c r="W121" i="29"/>
  <c r="R121" i="29"/>
  <c r="AQ120" i="29"/>
  <c r="AP120" i="29"/>
  <c r="AO120" i="29"/>
  <c r="AN120" i="29"/>
  <c r="AM120" i="29"/>
  <c r="AL120" i="29"/>
  <c r="AK120" i="29"/>
  <c r="AJ120" i="29"/>
  <c r="AI120" i="29"/>
  <c r="AF120" i="29"/>
  <c r="AE120" i="29"/>
  <c r="Z120" i="29"/>
  <c r="Y120" i="29"/>
  <c r="X120" i="29"/>
  <c r="V120" i="29"/>
  <c r="U120" i="29"/>
  <c r="T120" i="29"/>
  <c r="S120" i="29"/>
  <c r="BA119" i="29"/>
  <c r="AZ119" i="29"/>
  <c r="AS119" i="29"/>
  <c r="AR119" i="29"/>
  <c r="BB119" i="29" s="1"/>
  <c r="AQ119" i="29"/>
  <c r="AG119" i="29"/>
  <c r="AY119" i="29" s="1"/>
  <c r="AA119" i="29"/>
  <c r="AV119" i="29" s="1"/>
  <c r="W119" i="29"/>
  <c r="R119" i="29"/>
  <c r="BA118" i="29"/>
  <c r="AR118" i="29"/>
  <c r="AQ118" i="29"/>
  <c r="AG118" i="29"/>
  <c r="AY118" i="29" s="1"/>
  <c r="AD118" i="29"/>
  <c r="AX118" i="29" s="1"/>
  <c r="AB118" i="29"/>
  <c r="AA118" i="29"/>
  <c r="AV118" i="29" s="1"/>
  <c r="W118" i="29"/>
  <c r="R118" i="29"/>
  <c r="BB117" i="29"/>
  <c r="BA117" i="29"/>
  <c r="AV117" i="29"/>
  <c r="AS117" i="29"/>
  <c r="AZ117" i="29" s="1"/>
  <c r="AR117" i="29"/>
  <c r="AQ117" i="29"/>
  <c r="AG117" i="29"/>
  <c r="AY117" i="29" s="1"/>
  <c r="AY120" i="29" s="1"/>
  <c r="AA117" i="29"/>
  <c r="W117" i="29"/>
  <c r="R117" i="29"/>
  <c r="BA116" i="29"/>
  <c r="AZ116" i="29"/>
  <c r="AS116" i="29"/>
  <c r="AR116" i="29"/>
  <c r="BB116" i="29" s="1"/>
  <c r="AQ116" i="29"/>
  <c r="AG116" i="29"/>
  <c r="AY116" i="29" s="1"/>
  <c r="AA116" i="29"/>
  <c r="AV116" i="29" s="1"/>
  <c r="W116" i="29"/>
  <c r="R116" i="29"/>
  <c r="BA115" i="29"/>
  <c r="BA120" i="29" s="1"/>
  <c r="AS115" i="29"/>
  <c r="AZ115" i="29" s="1"/>
  <c r="AR115" i="29"/>
  <c r="AR120" i="29" s="1"/>
  <c r="AQ115" i="29"/>
  <c r="AG115" i="29"/>
  <c r="AY115" i="29" s="1"/>
  <c r="AB115" i="29"/>
  <c r="AA115" i="29"/>
  <c r="AA120" i="29" s="1"/>
  <c r="W115" i="29"/>
  <c r="W120" i="29" s="1"/>
  <c r="R115" i="29"/>
  <c r="R120" i="29" s="1"/>
  <c r="AR114" i="29"/>
  <c r="AP114" i="29"/>
  <c r="AO114" i="29"/>
  <c r="AN114" i="29"/>
  <c r="AM114" i="29"/>
  <c r="AL114" i="29"/>
  <c r="AK114" i="29"/>
  <c r="AJ114" i="29"/>
  <c r="AI114" i="29"/>
  <c r="AG114" i="29"/>
  <c r="AF114" i="29"/>
  <c r="AE114" i="29"/>
  <c r="AC114" i="29"/>
  <c r="Z114" i="29"/>
  <c r="Y114" i="29"/>
  <c r="X114" i="29"/>
  <c r="V114" i="29"/>
  <c r="U114" i="29"/>
  <c r="T114" i="29"/>
  <c r="S114" i="29"/>
  <c r="BB113" i="29"/>
  <c r="BB114" i="29" s="1"/>
  <c r="BA113" i="29"/>
  <c r="AY113" i="29"/>
  <c r="AU113" i="29"/>
  <c r="AR113" i="29"/>
  <c r="AQ113" i="29"/>
  <c r="AS113" i="29" s="1"/>
  <c r="AZ113" i="29" s="1"/>
  <c r="AG113" i="29"/>
  <c r="AC113" i="29"/>
  <c r="AW113" i="29" s="1"/>
  <c r="AA113" i="29"/>
  <c r="R113" i="29"/>
  <c r="W113" i="29" s="1"/>
  <c r="AD113" i="29" s="1"/>
  <c r="AX113" i="29" s="1"/>
  <c r="BB112" i="29"/>
  <c r="AY112" i="29"/>
  <c r="AW112" i="29"/>
  <c r="AU112" i="29"/>
  <c r="AR112" i="29"/>
  <c r="AQ112" i="29"/>
  <c r="AG112" i="29"/>
  <c r="AC112" i="29"/>
  <c r="AB112" i="29"/>
  <c r="AH112" i="29" s="1"/>
  <c r="AT112" i="29" s="1"/>
  <c r="AA112" i="29"/>
  <c r="AV112" i="29" s="1"/>
  <c r="R112" i="29"/>
  <c r="W112" i="29" s="1"/>
  <c r="AD112" i="29" s="1"/>
  <c r="AX112" i="29" s="1"/>
  <c r="BB111" i="29"/>
  <c r="BA111" i="29"/>
  <c r="AY111" i="29"/>
  <c r="AU111" i="29"/>
  <c r="AR111" i="29"/>
  <c r="AQ111" i="29"/>
  <c r="AS111" i="29" s="1"/>
  <c r="AZ111" i="29" s="1"/>
  <c r="AG111" i="29"/>
  <c r="AC111" i="29"/>
  <c r="AW111" i="29" s="1"/>
  <c r="AA111" i="29"/>
  <c r="R111" i="29"/>
  <c r="W111" i="29" s="1"/>
  <c r="AD111" i="29" s="1"/>
  <c r="AX111" i="29" s="1"/>
  <c r="BB110" i="29"/>
  <c r="AY110" i="29"/>
  <c r="AU110" i="29"/>
  <c r="AR110" i="29"/>
  <c r="AQ110" i="29"/>
  <c r="AG110" i="29"/>
  <c r="AC110" i="29"/>
  <c r="AW110" i="29" s="1"/>
  <c r="AB110" i="29"/>
  <c r="AA110" i="29"/>
  <c r="AV110" i="29" s="1"/>
  <c r="R110" i="29"/>
  <c r="W110" i="29" s="1"/>
  <c r="AD110" i="29" s="1"/>
  <c r="AX110" i="29" s="1"/>
  <c r="BB109" i="29"/>
  <c r="BA109" i="29"/>
  <c r="AY109" i="29"/>
  <c r="AU109" i="29"/>
  <c r="AR109" i="29"/>
  <c r="AQ109" i="29"/>
  <c r="AG109" i="29"/>
  <c r="AC109" i="29"/>
  <c r="AW109" i="29" s="1"/>
  <c r="AA109" i="29"/>
  <c r="R109" i="29"/>
  <c r="W109" i="29" s="1"/>
  <c r="AP108" i="29"/>
  <c r="AO108" i="29"/>
  <c r="AN108" i="29"/>
  <c r="AM108" i="29"/>
  <c r="AL108" i="29"/>
  <c r="AK108" i="29"/>
  <c r="AJ108" i="29"/>
  <c r="AI108" i="29"/>
  <c r="AG108" i="29"/>
  <c r="AF108" i="29"/>
  <c r="AE108" i="29"/>
  <c r="AA108" i="29"/>
  <c r="Z108" i="29"/>
  <c r="Y108" i="29"/>
  <c r="X108" i="29"/>
  <c r="V108" i="29"/>
  <c r="U108" i="29"/>
  <c r="T108" i="29"/>
  <c r="S108" i="29"/>
  <c r="R108" i="29"/>
  <c r="AY107" i="29"/>
  <c r="AV107" i="29"/>
  <c r="AR107" i="29"/>
  <c r="BB107" i="29" s="1"/>
  <c r="AQ107" i="29"/>
  <c r="AG107" i="29"/>
  <c r="AA107" i="29"/>
  <c r="W107" i="29"/>
  <c r="R107" i="29"/>
  <c r="AY106" i="29"/>
  <c r="AV106" i="29"/>
  <c r="AU106" i="29"/>
  <c r="AR106" i="29"/>
  <c r="BB106" i="29" s="1"/>
  <c r="AQ106" i="29"/>
  <c r="AG106" i="29"/>
  <c r="AB106" i="29"/>
  <c r="AA106" i="29"/>
  <c r="W106" i="29"/>
  <c r="AD106" i="29" s="1"/>
  <c r="AX106" i="29" s="1"/>
  <c r="R106" i="29"/>
  <c r="BB105" i="29"/>
  <c r="AY105" i="29"/>
  <c r="AV105" i="29"/>
  <c r="AR105" i="29"/>
  <c r="AQ105" i="29"/>
  <c r="AH105" i="29"/>
  <c r="AT105" i="29" s="1"/>
  <c r="AG105" i="29"/>
  <c r="AC105" i="29"/>
  <c r="AW105" i="29" s="1"/>
  <c r="AB105" i="29"/>
  <c r="AA105" i="29"/>
  <c r="R105" i="29"/>
  <c r="W105" i="29" s="1"/>
  <c r="AD105" i="29" s="1"/>
  <c r="AX105" i="29" s="1"/>
  <c r="AY104" i="29"/>
  <c r="AV104" i="29"/>
  <c r="AR104" i="29"/>
  <c r="BB104" i="29" s="1"/>
  <c r="AQ104" i="29"/>
  <c r="AG104" i="29"/>
  <c r="AA104" i="29"/>
  <c r="W104" i="29"/>
  <c r="R104" i="29"/>
  <c r="AY103" i="29"/>
  <c r="AY108" i="29" s="1"/>
  <c r="AV103" i="29"/>
  <c r="AR103" i="29"/>
  <c r="AQ103" i="29"/>
  <c r="AG103" i="29"/>
  <c r="AA103" i="29"/>
  <c r="W103" i="29"/>
  <c r="AD103" i="29" s="1"/>
  <c r="R103" i="29"/>
  <c r="AP102" i="29"/>
  <c r="AO102" i="29"/>
  <c r="AN102" i="29"/>
  <c r="AM102" i="29"/>
  <c r="AL102" i="29"/>
  <c r="AK102" i="29"/>
  <c r="AJ102" i="29"/>
  <c r="AI102" i="29"/>
  <c r="AF102" i="29"/>
  <c r="AE102" i="29"/>
  <c r="Z102" i="29"/>
  <c r="Y102" i="29"/>
  <c r="X102" i="29"/>
  <c r="V102" i="29"/>
  <c r="U102" i="29"/>
  <c r="T102" i="29"/>
  <c r="S102" i="29"/>
  <c r="AZ101" i="29"/>
  <c r="AS101" i="29"/>
  <c r="AR101" i="29"/>
  <c r="BB101" i="29" s="1"/>
  <c r="AQ101" i="29"/>
  <c r="BA101" i="29" s="1"/>
  <c r="AG101" i="29"/>
  <c r="AY101" i="29" s="1"/>
  <c r="AA101" i="29"/>
  <c r="AV101" i="29" s="1"/>
  <c r="R101" i="29"/>
  <c r="W101" i="29" s="1"/>
  <c r="AY100" i="29"/>
  <c r="AR100" i="29"/>
  <c r="AQ100" i="29"/>
  <c r="BA100" i="29" s="1"/>
  <c r="AG100" i="29"/>
  <c r="AA100" i="29"/>
  <c r="AV100" i="29" s="1"/>
  <c r="R100" i="29"/>
  <c r="W100" i="29" s="1"/>
  <c r="AW99" i="29"/>
  <c r="AR99" i="29"/>
  <c r="BB99" i="29" s="1"/>
  <c r="AQ99" i="29"/>
  <c r="AG99" i="29"/>
  <c r="AY99" i="29" s="1"/>
  <c r="AC99" i="29"/>
  <c r="AA99" i="29"/>
  <c r="AV99" i="29" s="1"/>
  <c r="W99" i="29"/>
  <c r="AD99" i="29" s="1"/>
  <c r="AX99" i="29" s="1"/>
  <c r="R99" i="29"/>
  <c r="AU98" i="29"/>
  <c r="AR98" i="29"/>
  <c r="BB98" i="29" s="1"/>
  <c r="AQ98" i="29"/>
  <c r="AG98" i="29"/>
  <c r="AY98" i="29" s="1"/>
  <c r="AA98" i="29"/>
  <c r="W98" i="29"/>
  <c r="R98" i="29"/>
  <c r="AY97" i="29"/>
  <c r="AY102" i="29" s="1"/>
  <c r="AS97" i="29"/>
  <c r="AR97" i="29"/>
  <c r="BB97" i="29" s="1"/>
  <c r="AQ97" i="29"/>
  <c r="AQ102" i="29" s="1"/>
  <c r="AG97" i="29"/>
  <c r="AA97" i="29"/>
  <c r="AV97" i="29" s="1"/>
  <c r="W97" i="29"/>
  <c r="R97" i="29"/>
  <c r="AQ96" i="29"/>
  <c r="AP96" i="29"/>
  <c r="AO96" i="29"/>
  <c r="AN96" i="29"/>
  <c r="AM96" i="29"/>
  <c r="AL96" i="29"/>
  <c r="AK96" i="29"/>
  <c r="AJ96" i="29"/>
  <c r="AI96" i="29"/>
  <c r="AF96" i="29"/>
  <c r="AE96" i="29"/>
  <c r="Z96" i="29"/>
  <c r="Y96" i="29"/>
  <c r="X96" i="29"/>
  <c r="V96" i="29"/>
  <c r="U96" i="29"/>
  <c r="T96" i="29"/>
  <c r="S96" i="29"/>
  <c r="BA95" i="29"/>
  <c r="AX95" i="29"/>
  <c r="AV95" i="29"/>
  <c r="AR95" i="29"/>
  <c r="AS95" i="29" s="1"/>
  <c r="AZ95" i="29" s="1"/>
  <c r="AQ95" i="29"/>
  <c r="AG95" i="29"/>
  <c r="AY95" i="29" s="1"/>
  <c r="AD95" i="29"/>
  <c r="AA95" i="29"/>
  <c r="W95" i="29"/>
  <c r="R95" i="29"/>
  <c r="BA94" i="29"/>
  <c r="AZ94" i="29"/>
  <c r="AS94" i="29"/>
  <c r="AR94" i="29"/>
  <c r="BB94" i="29" s="1"/>
  <c r="AQ94" i="29"/>
  <c r="AG94" i="29"/>
  <c r="AY94" i="29" s="1"/>
  <c r="AA94" i="29"/>
  <c r="AV94" i="29" s="1"/>
  <c r="W94" i="29"/>
  <c r="R94" i="29"/>
  <c r="BA93" i="29"/>
  <c r="AZ93" i="29"/>
  <c r="AS93" i="29"/>
  <c r="AR93" i="29"/>
  <c r="BB93" i="29" s="1"/>
  <c r="AQ93" i="29"/>
  <c r="AG93" i="29"/>
  <c r="AY93" i="29" s="1"/>
  <c r="AB93" i="29"/>
  <c r="AA93" i="29"/>
  <c r="AA96" i="29" s="1"/>
  <c r="W93" i="29"/>
  <c r="AD93" i="29" s="1"/>
  <c r="AX93" i="29" s="1"/>
  <c r="R93" i="29"/>
  <c r="BA92" i="29"/>
  <c r="AV92" i="29"/>
  <c r="AR92" i="29"/>
  <c r="AS92" i="29" s="1"/>
  <c r="AZ92" i="29" s="1"/>
  <c r="AQ92" i="29"/>
  <c r="AG92" i="29"/>
  <c r="AY92" i="29" s="1"/>
  <c r="AD92" i="29"/>
  <c r="AX92" i="29" s="1"/>
  <c r="AB92" i="29"/>
  <c r="AA92" i="29"/>
  <c r="W92" i="29"/>
  <c r="R92" i="29"/>
  <c r="BB91" i="29"/>
  <c r="BA91" i="29"/>
  <c r="AV91" i="29"/>
  <c r="AR91" i="29"/>
  <c r="AQ91" i="29"/>
  <c r="AG91" i="29"/>
  <c r="AA91" i="29"/>
  <c r="W91" i="29"/>
  <c r="W96" i="29" s="1"/>
  <c r="R91" i="29"/>
  <c r="R96" i="29" s="1"/>
  <c r="AP90" i="29"/>
  <c r="AO90" i="29"/>
  <c r="AN90" i="29"/>
  <c r="AM90" i="29"/>
  <c r="AL90" i="29"/>
  <c r="AK90" i="29"/>
  <c r="AJ90" i="29"/>
  <c r="AI90" i="29"/>
  <c r="AF90" i="29"/>
  <c r="AE90" i="29"/>
  <c r="Z90" i="29"/>
  <c r="Y90" i="29"/>
  <c r="X90" i="29"/>
  <c r="V90" i="29"/>
  <c r="U90" i="29"/>
  <c r="T90" i="29"/>
  <c r="S90" i="29"/>
  <c r="BB89" i="29"/>
  <c r="AY89" i="29"/>
  <c r="AS89" i="29"/>
  <c r="AZ89" i="29" s="1"/>
  <c r="AR89" i="29"/>
  <c r="AQ89" i="29"/>
  <c r="BA89" i="29" s="1"/>
  <c r="AG89" i="29"/>
  <c r="AA89" i="29"/>
  <c r="AV89" i="29" s="1"/>
  <c r="R89" i="29"/>
  <c r="W89" i="29" s="1"/>
  <c r="BB88" i="29"/>
  <c r="AY88" i="29"/>
  <c r="AS88" i="29"/>
  <c r="AZ88" i="29" s="1"/>
  <c r="AR88" i="29"/>
  <c r="AQ88" i="29"/>
  <c r="BA88" i="29" s="1"/>
  <c r="AG88" i="29"/>
  <c r="AA88" i="29"/>
  <c r="AV88" i="29" s="1"/>
  <c r="R88" i="29"/>
  <c r="W88" i="29" s="1"/>
  <c r="BB87" i="29"/>
  <c r="AS87" i="29"/>
  <c r="AZ87" i="29" s="1"/>
  <c r="AR87" i="29"/>
  <c r="AQ87" i="29"/>
  <c r="BA87" i="29" s="1"/>
  <c r="AG87" i="29"/>
  <c r="AY87" i="29" s="1"/>
  <c r="AA87" i="29"/>
  <c r="AV87" i="29" s="1"/>
  <c r="R87" i="29"/>
  <c r="W87" i="29" s="1"/>
  <c r="BB86" i="29"/>
  <c r="AS86" i="29"/>
  <c r="AZ86" i="29" s="1"/>
  <c r="AR86" i="29"/>
  <c r="AQ86" i="29"/>
  <c r="BA86" i="29" s="1"/>
  <c r="AG86" i="29"/>
  <c r="AY86" i="29" s="1"/>
  <c r="AA86" i="29"/>
  <c r="AV86" i="29" s="1"/>
  <c r="R86" i="29"/>
  <c r="W86" i="29" s="1"/>
  <c r="AY85" i="29"/>
  <c r="AS85" i="29"/>
  <c r="AZ85" i="29" s="1"/>
  <c r="AR85" i="29"/>
  <c r="AR90" i="29" s="1"/>
  <c r="AQ85" i="29"/>
  <c r="AQ90" i="29" s="1"/>
  <c r="AG85" i="29"/>
  <c r="AA85" i="29"/>
  <c r="W85" i="29"/>
  <c r="AU85" i="29" s="1"/>
  <c r="R85" i="29"/>
  <c r="AP84" i="29"/>
  <c r="AO84" i="29"/>
  <c r="AN84" i="29"/>
  <c r="AM84" i="29"/>
  <c r="AL84" i="29"/>
  <c r="AK84" i="29"/>
  <c r="AJ84" i="29"/>
  <c r="AI84" i="29"/>
  <c r="AG84" i="29"/>
  <c r="AF84" i="29"/>
  <c r="AE84" i="29"/>
  <c r="Z84" i="29"/>
  <c r="Y84" i="29"/>
  <c r="X84" i="29"/>
  <c r="V84" i="29"/>
  <c r="U84" i="29"/>
  <c r="T84" i="29"/>
  <c r="S84" i="29"/>
  <c r="BB83" i="29"/>
  <c r="AY83" i="29"/>
  <c r="AR83" i="29"/>
  <c r="AQ83" i="29"/>
  <c r="AG83" i="29"/>
  <c r="AC83" i="29"/>
  <c r="AW83" i="29" s="1"/>
  <c r="AB83" i="29"/>
  <c r="AA83" i="29"/>
  <c r="AV83" i="29" s="1"/>
  <c r="R83" i="29"/>
  <c r="W83" i="29" s="1"/>
  <c r="BB82" i="29"/>
  <c r="AY82" i="29"/>
  <c r="AY197" i="29" s="1"/>
  <c r="AR82" i="29"/>
  <c r="AQ82" i="29"/>
  <c r="AG82" i="29"/>
  <c r="AA82" i="29"/>
  <c r="AV82" i="29" s="1"/>
  <c r="R82" i="29"/>
  <c r="BB81" i="29"/>
  <c r="AY81" i="29"/>
  <c r="AR81" i="29"/>
  <c r="AQ81" i="29"/>
  <c r="AG81" i="29"/>
  <c r="AB81" i="29"/>
  <c r="AA81" i="29"/>
  <c r="AV81" i="29" s="1"/>
  <c r="R81" i="29"/>
  <c r="W81" i="29" s="1"/>
  <c r="BB80" i="29"/>
  <c r="AY80" i="29"/>
  <c r="AX80" i="29"/>
  <c r="AR80" i="29"/>
  <c r="AQ80" i="29"/>
  <c r="AG80" i="29"/>
  <c r="AC80" i="29"/>
  <c r="AW80" i="29" s="1"/>
  <c r="AB80" i="29"/>
  <c r="AH80" i="29" s="1"/>
  <c r="AT80" i="29" s="1"/>
  <c r="AA80" i="29"/>
  <c r="AV80" i="29" s="1"/>
  <c r="R80" i="29"/>
  <c r="W80" i="29" s="1"/>
  <c r="AD80" i="29" s="1"/>
  <c r="BB79" i="29"/>
  <c r="AY79" i="29"/>
  <c r="AR79" i="29"/>
  <c r="AQ79" i="29"/>
  <c r="AG79" i="29"/>
  <c r="AA79" i="29"/>
  <c r="AA84" i="29" s="1"/>
  <c r="R79" i="29"/>
  <c r="AP78" i="29"/>
  <c r="AO78" i="29"/>
  <c r="AN78" i="29"/>
  <c r="AM78" i="29"/>
  <c r="AL78" i="29"/>
  <c r="AK78" i="29"/>
  <c r="AJ78" i="29"/>
  <c r="AI78" i="29"/>
  <c r="AG78" i="29"/>
  <c r="AF78" i="29"/>
  <c r="AE78" i="29"/>
  <c r="AA78" i="29"/>
  <c r="Z78" i="29"/>
  <c r="Y78" i="29"/>
  <c r="X78" i="29"/>
  <c r="V78" i="29"/>
  <c r="U78" i="29"/>
  <c r="T78" i="29"/>
  <c r="S78" i="29"/>
  <c r="AY77" i="29"/>
  <c r="AV77" i="29"/>
  <c r="AU77" i="29"/>
  <c r="AR77" i="29"/>
  <c r="BB77" i="29" s="1"/>
  <c r="AQ77" i="29"/>
  <c r="AG77" i="29"/>
  <c r="AD77" i="29"/>
  <c r="AX77" i="29" s="1"/>
  <c r="AA77" i="29"/>
  <c r="R77" i="29"/>
  <c r="W77" i="29" s="1"/>
  <c r="AY76" i="29"/>
  <c r="AV76" i="29"/>
  <c r="AR76" i="29"/>
  <c r="BB76" i="29" s="1"/>
  <c r="AQ76" i="29"/>
  <c r="AG76" i="29"/>
  <c r="AA76" i="29"/>
  <c r="R76" i="29"/>
  <c r="W76" i="29" s="1"/>
  <c r="AU76" i="29" s="1"/>
  <c r="AY75" i="29"/>
  <c r="AV75" i="29"/>
  <c r="AR75" i="29"/>
  <c r="BB75" i="29" s="1"/>
  <c r="AQ75" i="29"/>
  <c r="AG75" i="29"/>
  <c r="AA75" i="29"/>
  <c r="R75" i="29"/>
  <c r="W75" i="29" s="1"/>
  <c r="AY74" i="29"/>
  <c r="AY78" i="29" s="1"/>
  <c r="AV74" i="29"/>
  <c r="AV78" i="29" s="1"/>
  <c r="AU74" i="29"/>
  <c r="AR74" i="29"/>
  <c r="AQ74" i="29"/>
  <c r="AG74" i="29"/>
  <c r="AD74" i="29"/>
  <c r="AA74" i="29"/>
  <c r="R74" i="29"/>
  <c r="W74" i="29" s="1"/>
  <c r="AQ73" i="29"/>
  <c r="AP73" i="29"/>
  <c r="AO73" i="29"/>
  <c r="AN73" i="29"/>
  <c r="AM73" i="29"/>
  <c r="AL73" i="29"/>
  <c r="AK73" i="29"/>
  <c r="AJ73" i="29"/>
  <c r="AI73" i="29"/>
  <c r="AF73" i="29"/>
  <c r="AE73" i="29"/>
  <c r="Z73" i="29"/>
  <c r="Y73" i="29"/>
  <c r="X73" i="29"/>
  <c r="W73" i="29"/>
  <c r="V73" i="29"/>
  <c r="U73" i="29"/>
  <c r="T73" i="29"/>
  <c r="S73" i="29"/>
  <c r="BA72" i="29"/>
  <c r="AR72" i="29"/>
  <c r="AQ72" i="29"/>
  <c r="AG72" i="29"/>
  <c r="AY72" i="29" s="1"/>
  <c r="AD72" i="29"/>
  <c r="AX72" i="29" s="1"/>
  <c r="AA72" i="29"/>
  <c r="AV72" i="29" s="1"/>
  <c r="W72" i="29"/>
  <c r="R72" i="29"/>
  <c r="BA71" i="29"/>
  <c r="AR71" i="29"/>
  <c r="AQ71" i="29"/>
  <c r="AG71" i="29"/>
  <c r="AY71" i="29" s="1"/>
  <c r="AD71" i="29"/>
  <c r="AX71" i="29" s="1"/>
  <c r="AA71" i="29"/>
  <c r="AV71" i="29" s="1"/>
  <c r="W71" i="29"/>
  <c r="R71" i="29"/>
  <c r="BA70" i="29"/>
  <c r="BA73" i="29" s="1"/>
  <c r="AR70" i="29"/>
  <c r="AQ70" i="29"/>
  <c r="AG70" i="29"/>
  <c r="AD70" i="29"/>
  <c r="AA70" i="29"/>
  <c r="W70" i="29"/>
  <c r="R70" i="29"/>
  <c r="R73" i="29" s="1"/>
  <c r="AR69" i="29"/>
  <c r="AP69" i="29"/>
  <c r="AO69" i="29"/>
  <c r="AN69" i="29"/>
  <c r="AM69" i="29"/>
  <c r="AL69" i="29"/>
  <c r="AK69" i="29"/>
  <c r="AJ69" i="29"/>
  <c r="AI69" i="29"/>
  <c r="AF69" i="29"/>
  <c r="AE69" i="29"/>
  <c r="Z69" i="29"/>
  <c r="Y69" i="29"/>
  <c r="X69" i="29"/>
  <c r="V69" i="29"/>
  <c r="U69" i="29"/>
  <c r="T69" i="29"/>
  <c r="S69" i="29"/>
  <c r="BB68" i="29"/>
  <c r="BA68" i="29"/>
  <c r="AX68" i="29"/>
  <c r="AS68" i="29"/>
  <c r="AZ68" i="29" s="1"/>
  <c r="AR68" i="29"/>
  <c r="AQ68" i="29"/>
  <c r="AG68" i="29"/>
  <c r="AY68" i="29" s="1"/>
  <c r="AA68" i="29"/>
  <c r="W68" i="29"/>
  <c r="AD68" i="29" s="1"/>
  <c r="R68" i="29"/>
  <c r="BB67" i="29"/>
  <c r="BA67" i="29"/>
  <c r="BA69" i="29" s="1"/>
  <c r="AS67" i="29"/>
  <c r="AR67" i="29"/>
  <c r="AQ67" i="29"/>
  <c r="AG67" i="29"/>
  <c r="AY67" i="29" s="1"/>
  <c r="AA67" i="29"/>
  <c r="AV67" i="29" s="1"/>
  <c r="W67" i="29"/>
  <c r="AD67" i="29" s="1"/>
  <c r="AX67" i="29" s="1"/>
  <c r="R67" i="29"/>
  <c r="BB66" i="29"/>
  <c r="BA66" i="29"/>
  <c r="AS66" i="29"/>
  <c r="AZ66" i="29" s="1"/>
  <c r="AR66" i="29"/>
  <c r="AQ66" i="29"/>
  <c r="AQ69" i="29" s="1"/>
  <c r="AG66" i="29"/>
  <c r="AY66" i="29" s="1"/>
  <c r="AA66" i="29"/>
  <c r="W66" i="29"/>
  <c r="W69" i="29" s="1"/>
  <c r="R66" i="29"/>
  <c r="R69" i="29" s="1"/>
  <c r="AP65" i="29"/>
  <c r="AO65" i="29"/>
  <c r="AN65" i="29"/>
  <c r="AM65" i="29"/>
  <c r="AL65" i="29"/>
  <c r="AK65" i="29"/>
  <c r="AJ65" i="29"/>
  <c r="AI65" i="29"/>
  <c r="AG65" i="29"/>
  <c r="AF65" i="29"/>
  <c r="AE65" i="29"/>
  <c r="Z65" i="29"/>
  <c r="Y65" i="29"/>
  <c r="X65" i="29"/>
  <c r="V65" i="29"/>
  <c r="U65" i="29"/>
  <c r="T65" i="29"/>
  <c r="S65" i="29"/>
  <c r="BB64" i="29"/>
  <c r="AY64" i="29"/>
  <c r="AR64" i="29"/>
  <c r="AQ64" i="29"/>
  <c r="AG64" i="29"/>
  <c r="AC64" i="29"/>
  <c r="AW64" i="29" s="1"/>
  <c r="AA64" i="29"/>
  <c r="AV64" i="29" s="1"/>
  <c r="R64" i="29"/>
  <c r="W64" i="29" s="1"/>
  <c r="AD64" i="29" s="1"/>
  <c r="AX64" i="29" s="1"/>
  <c r="BB63" i="29"/>
  <c r="BB65" i="29" s="1"/>
  <c r="AY63" i="29"/>
  <c r="AR63" i="29"/>
  <c r="AQ63" i="29"/>
  <c r="AG63" i="29"/>
  <c r="AA63" i="29"/>
  <c r="AV63" i="29" s="1"/>
  <c r="R63" i="29"/>
  <c r="BB62" i="29"/>
  <c r="AY62" i="29"/>
  <c r="AU62" i="29"/>
  <c r="AR62" i="29"/>
  <c r="AR65" i="29" s="1"/>
  <c r="AQ62" i="29"/>
  <c r="AG62" i="29"/>
  <c r="AC62" i="29"/>
  <c r="AW62" i="29" s="1"/>
  <c r="AB62" i="29"/>
  <c r="AA62" i="29"/>
  <c r="AA65" i="29" s="1"/>
  <c r="R62" i="29"/>
  <c r="W62" i="29" s="1"/>
  <c r="AP61" i="29"/>
  <c r="AO61" i="29"/>
  <c r="AN61" i="29"/>
  <c r="AM61" i="29"/>
  <c r="AL61" i="29"/>
  <c r="AK61" i="29"/>
  <c r="AJ61" i="29"/>
  <c r="AI61" i="29"/>
  <c r="AF61" i="29"/>
  <c r="AE61" i="29"/>
  <c r="AA61" i="29"/>
  <c r="Z61" i="29"/>
  <c r="Y61" i="29"/>
  <c r="X61" i="29"/>
  <c r="V61" i="29"/>
  <c r="U61" i="29"/>
  <c r="T61" i="29"/>
  <c r="S61" i="29"/>
  <c r="AY60" i="29"/>
  <c r="AV60" i="29"/>
  <c r="AR60" i="29"/>
  <c r="BB60" i="29" s="1"/>
  <c r="AQ60" i="29"/>
  <c r="AG60" i="29"/>
  <c r="AA60" i="29"/>
  <c r="W60" i="29"/>
  <c r="R60" i="29"/>
  <c r="AY59" i="29"/>
  <c r="AV59" i="29"/>
  <c r="AR59" i="29"/>
  <c r="BB59" i="29" s="1"/>
  <c r="AQ59" i="29"/>
  <c r="AG59" i="29"/>
  <c r="AA59" i="29"/>
  <c r="W59" i="29"/>
  <c r="R59" i="29"/>
  <c r="AY58" i="29"/>
  <c r="AY61" i="29" s="1"/>
  <c r="AV58" i="29"/>
  <c r="AV61" i="29" s="1"/>
  <c r="AR58" i="29"/>
  <c r="AQ58" i="29"/>
  <c r="AG58" i="29"/>
  <c r="AG61" i="29" s="1"/>
  <c r="AA58" i="29"/>
  <c r="W58" i="29"/>
  <c r="R58" i="29"/>
  <c r="R61" i="29" s="1"/>
  <c r="AV57" i="29"/>
  <c r="AR57" i="29"/>
  <c r="AQ57" i="29"/>
  <c r="AP57" i="29"/>
  <c r="AO57" i="29"/>
  <c r="AN57" i="29"/>
  <c r="AM57" i="29"/>
  <c r="AL57" i="29"/>
  <c r="AK57" i="29"/>
  <c r="AJ57" i="29"/>
  <c r="AI57" i="29"/>
  <c r="AF57" i="29"/>
  <c r="AE57" i="29"/>
  <c r="AA57" i="29"/>
  <c r="Z57" i="29"/>
  <c r="Y57" i="29"/>
  <c r="X57" i="29"/>
  <c r="W57" i="29"/>
  <c r="V57" i="29"/>
  <c r="U57" i="29"/>
  <c r="T57" i="29"/>
  <c r="S57" i="29"/>
  <c r="BA56" i="29"/>
  <c r="AV56" i="29"/>
  <c r="AS56" i="29"/>
  <c r="AZ56" i="29" s="1"/>
  <c r="AR56" i="29"/>
  <c r="BB56" i="29" s="1"/>
  <c r="AQ56" i="29"/>
  <c r="AG56" i="29"/>
  <c r="AY56" i="29" s="1"/>
  <c r="AD56" i="29"/>
  <c r="AX56" i="29" s="1"/>
  <c r="AA56" i="29"/>
  <c r="W56" i="29"/>
  <c r="R56" i="29"/>
  <c r="BA55" i="29"/>
  <c r="AV55" i="29"/>
  <c r="AS55" i="29"/>
  <c r="AZ55" i="29" s="1"/>
  <c r="AR55" i="29"/>
  <c r="BB55" i="29" s="1"/>
  <c r="AQ55" i="29"/>
  <c r="AG55" i="29"/>
  <c r="AY55" i="29" s="1"/>
  <c r="AD55" i="29"/>
  <c r="AX55" i="29" s="1"/>
  <c r="AA55" i="29"/>
  <c r="W55" i="29"/>
  <c r="R55" i="29"/>
  <c r="BA54" i="29"/>
  <c r="AV54" i="29"/>
  <c r="AS54" i="29"/>
  <c r="AR54" i="29"/>
  <c r="BB54" i="29" s="1"/>
  <c r="BB57" i="29" s="1"/>
  <c r="AQ54" i="29"/>
  <c r="AG54" i="29"/>
  <c r="AD54" i="29"/>
  <c r="AA54" i="29"/>
  <c r="W54" i="29"/>
  <c r="R54" i="29"/>
  <c r="R57" i="29" s="1"/>
  <c r="BA53" i="29"/>
  <c r="AR53" i="29"/>
  <c r="AP53" i="29"/>
  <c r="AO53" i="29"/>
  <c r="AN53" i="29"/>
  <c r="AM53" i="29"/>
  <c r="AL53" i="29"/>
  <c r="AK53" i="29"/>
  <c r="AJ53" i="29"/>
  <c r="AI53" i="29"/>
  <c r="AF53" i="29"/>
  <c r="AE53" i="29"/>
  <c r="Z53" i="29"/>
  <c r="Y53" i="29"/>
  <c r="X53" i="29"/>
  <c r="V53" i="29"/>
  <c r="U53" i="29"/>
  <c r="T53" i="29"/>
  <c r="S53" i="29"/>
  <c r="BB52" i="29"/>
  <c r="BA52" i="29"/>
  <c r="AS52" i="29"/>
  <c r="AZ52" i="29" s="1"/>
  <c r="AR52" i="29"/>
  <c r="AQ52" i="29"/>
  <c r="AG52" i="29"/>
  <c r="AY52" i="29" s="1"/>
  <c r="AB52" i="29"/>
  <c r="AA52" i="29"/>
  <c r="AV52" i="29" s="1"/>
  <c r="R52" i="29"/>
  <c r="W52" i="29" s="1"/>
  <c r="BB51" i="29"/>
  <c r="BB53" i="29" s="1"/>
  <c r="BA51" i="29"/>
  <c r="AS51" i="29"/>
  <c r="AZ51" i="29" s="1"/>
  <c r="AZ53" i="29" s="1"/>
  <c r="AR51" i="29"/>
  <c r="AQ51" i="29"/>
  <c r="AQ53" i="29" s="1"/>
  <c r="AG51" i="29"/>
  <c r="AA51" i="29"/>
  <c r="R51" i="29"/>
  <c r="W51" i="29" s="1"/>
  <c r="AP50" i="29"/>
  <c r="AO50" i="29"/>
  <c r="AN50" i="29"/>
  <c r="AM50" i="29"/>
  <c r="AL50" i="29"/>
  <c r="AK50" i="29"/>
  <c r="AJ50" i="29"/>
  <c r="AI50" i="29"/>
  <c r="AG50" i="29"/>
  <c r="AF50" i="29"/>
  <c r="AE50" i="29"/>
  <c r="Z50" i="29"/>
  <c r="Y50" i="29"/>
  <c r="X50" i="29"/>
  <c r="V50" i="29"/>
  <c r="U50" i="29"/>
  <c r="T50" i="29"/>
  <c r="S50" i="29"/>
  <c r="BB49" i="29"/>
  <c r="AY49" i="29"/>
  <c r="AR49" i="29"/>
  <c r="AQ49" i="29"/>
  <c r="AG49" i="29"/>
  <c r="AA49" i="29"/>
  <c r="AV49" i="29" s="1"/>
  <c r="R49" i="29"/>
  <c r="W49" i="29" s="1"/>
  <c r="AY48" i="29"/>
  <c r="AV48" i="29"/>
  <c r="AR48" i="29"/>
  <c r="BB48" i="29" s="1"/>
  <c r="AQ48" i="29"/>
  <c r="AG48" i="29"/>
  <c r="AA48" i="29"/>
  <c r="R48" i="29"/>
  <c r="W48" i="29" s="1"/>
  <c r="AY47" i="29"/>
  <c r="AY50" i="29" s="1"/>
  <c r="AV47" i="29"/>
  <c r="AR47" i="29"/>
  <c r="AR50" i="29" s="1"/>
  <c r="AQ47" i="29"/>
  <c r="AG47" i="29"/>
  <c r="AA47" i="29"/>
  <c r="AA50" i="29" s="1"/>
  <c r="R47" i="29"/>
  <c r="AQ46" i="29"/>
  <c r="AP46" i="29"/>
  <c r="AO46" i="29"/>
  <c r="AN46" i="29"/>
  <c r="AM46" i="29"/>
  <c r="AL46" i="29"/>
  <c r="AK46" i="29"/>
  <c r="AJ46" i="29"/>
  <c r="AI46" i="29"/>
  <c r="AF46" i="29"/>
  <c r="AE46" i="29"/>
  <c r="AA46" i="29"/>
  <c r="Z46" i="29"/>
  <c r="Y46" i="29"/>
  <c r="X46" i="29"/>
  <c r="W46" i="29"/>
  <c r="V46" i="29"/>
  <c r="U46" i="29"/>
  <c r="T46" i="29"/>
  <c r="S46" i="29"/>
  <c r="BA45" i="29"/>
  <c r="AV45" i="29"/>
  <c r="AR45" i="29"/>
  <c r="AQ45" i="29"/>
  <c r="AG45" i="29"/>
  <c r="AY45" i="29" s="1"/>
  <c r="AA45" i="29"/>
  <c r="W45" i="29"/>
  <c r="R45" i="29"/>
  <c r="BA44" i="29"/>
  <c r="AV44" i="29"/>
  <c r="AR44" i="29"/>
  <c r="AQ44" i="29"/>
  <c r="AG44" i="29"/>
  <c r="AY44" i="29" s="1"/>
  <c r="AD44" i="29"/>
  <c r="AX44" i="29" s="1"/>
  <c r="AA44" i="29"/>
  <c r="W44" i="29"/>
  <c r="R44" i="29"/>
  <c r="BA43" i="29"/>
  <c r="BA46" i="29" s="1"/>
  <c r="AV43" i="29"/>
  <c r="AR43" i="29"/>
  <c r="AQ43" i="29"/>
  <c r="AG43" i="29"/>
  <c r="AY43" i="29" s="1"/>
  <c r="AY46" i="29" s="1"/>
  <c r="AA43" i="29"/>
  <c r="W43" i="29"/>
  <c r="R43" i="29"/>
  <c r="R46" i="29" s="1"/>
  <c r="AR42" i="29"/>
  <c r="AP42" i="29"/>
  <c r="AO42" i="29"/>
  <c r="AN42" i="29"/>
  <c r="AM42" i="29"/>
  <c r="AL42" i="29"/>
  <c r="AK42" i="29"/>
  <c r="AJ42" i="29"/>
  <c r="AI42" i="29"/>
  <c r="AF42" i="29"/>
  <c r="AE42" i="29"/>
  <c r="Z42" i="29"/>
  <c r="Y42" i="29"/>
  <c r="X42" i="29"/>
  <c r="V42" i="29"/>
  <c r="U42" i="29"/>
  <c r="T42" i="29"/>
  <c r="S42" i="29"/>
  <c r="BB41" i="29"/>
  <c r="BA41" i="29"/>
  <c r="AS41" i="29"/>
  <c r="AZ41" i="29" s="1"/>
  <c r="AR41" i="29"/>
  <c r="AQ41" i="29"/>
  <c r="AG41" i="29"/>
  <c r="AY41" i="29" s="1"/>
  <c r="AA41" i="29"/>
  <c r="AV41" i="29" s="1"/>
  <c r="R41" i="29"/>
  <c r="W41" i="29" s="1"/>
  <c r="BB40" i="29"/>
  <c r="BA40" i="29"/>
  <c r="AS40" i="29"/>
  <c r="AZ40" i="29" s="1"/>
  <c r="AR40" i="29"/>
  <c r="AQ40" i="29"/>
  <c r="AG40" i="29"/>
  <c r="AY40" i="29" s="1"/>
  <c r="AA40" i="29"/>
  <c r="AV40" i="29" s="1"/>
  <c r="R40" i="29"/>
  <c r="W40" i="29" s="1"/>
  <c r="BB39" i="29"/>
  <c r="BB42" i="29" s="1"/>
  <c r="BA39" i="29"/>
  <c r="AS39" i="29"/>
  <c r="AR39" i="29"/>
  <c r="AQ39" i="29"/>
  <c r="AQ42" i="29" s="1"/>
  <c r="AG39" i="29"/>
  <c r="AA39" i="29"/>
  <c r="R39" i="29"/>
  <c r="W39" i="29" s="1"/>
  <c r="AP38" i="29"/>
  <c r="AO38" i="29"/>
  <c r="AN38" i="29"/>
  <c r="AM38" i="29"/>
  <c r="AL38" i="29"/>
  <c r="AK38" i="29"/>
  <c r="AJ38" i="29"/>
  <c r="AI38" i="29"/>
  <c r="AG38" i="29"/>
  <c r="AF38" i="29"/>
  <c r="AE38" i="29"/>
  <c r="Z38" i="29"/>
  <c r="Y38" i="29"/>
  <c r="X38" i="29"/>
  <c r="V38" i="29"/>
  <c r="U38" i="29"/>
  <c r="T38" i="29"/>
  <c r="S38" i="29"/>
  <c r="BB37" i="29"/>
  <c r="AY37" i="29"/>
  <c r="AR37" i="29"/>
  <c r="AQ37" i="29"/>
  <c r="BA37" i="29" s="1"/>
  <c r="AG37" i="29"/>
  <c r="AB37" i="29"/>
  <c r="AA37" i="29"/>
  <c r="AV37" i="29" s="1"/>
  <c r="R37" i="29"/>
  <c r="W37" i="29" s="1"/>
  <c r="BB36" i="29"/>
  <c r="AY36" i="29"/>
  <c r="AR36" i="29"/>
  <c r="AQ36" i="29"/>
  <c r="BA36" i="29" s="1"/>
  <c r="AG36" i="29"/>
  <c r="AB36" i="29"/>
  <c r="AA36" i="29"/>
  <c r="AV36" i="29" s="1"/>
  <c r="R36" i="29"/>
  <c r="W36" i="29" s="1"/>
  <c r="BB35" i="29"/>
  <c r="AY35" i="29"/>
  <c r="AY38" i="29" s="1"/>
  <c r="AR35" i="29"/>
  <c r="AR38" i="29" s="1"/>
  <c r="AQ35" i="29"/>
  <c r="BA35" i="29" s="1"/>
  <c r="BA38" i="29" s="1"/>
  <c r="AG35" i="29"/>
  <c r="AA35" i="29"/>
  <c r="AA38" i="29" s="1"/>
  <c r="R35" i="29"/>
  <c r="W35" i="29" s="1"/>
  <c r="AP34" i="29"/>
  <c r="AO34" i="29"/>
  <c r="AN34" i="29"/>
  <c r="AM34" i="29"/>
  <c r="AL34" i="29"/>
  <c r="AK34" i="29"/>
  <c r="AJ34" i="29"/>
  <c r="AI34" i="29"/>
  <c r="AF34" i="29"/>
  <c r="AE34" i="29"/>
  <c r="AA34" i="29"/>
  <c r="Z34" i="29"/>
  <c r="Y34" i="29"/>
  <c r="X34" i="29"/>
  <c r="V34" i="29"/>
  <c r="U34" i="29"/>
  <c r="T34" i="29"/>
  <c r="S34" i="29"/>
  <c r="AY33" i="29"/>
  <c r="AV33" i="29"/>
  <c r="AU33" i="29"/>
  <c r="AR33" i="29"/>
  <c r="BB33" i="29" s="1"/>
  <c r="AQ33" i="29"/>
  <c r="AG33" i="29"/>
  <c r="AC33" i="29"/>
  <c r="AW33" i="29" s="1"/>
  <c r="AA33" i="29"/>
  <c r="R33" i="29"/>
  <c r="W33" i="29" s="1"/>
  <c r="AY32" i="29"/>
  <c r="AV32" i="29"/>
  <c r="AV34" i="29" s="1"/>
  <c r="AU32" i="29"/>
  <c r="AR32" i="29"/>
  <c r="BB32" i="29" s="1"/>
  <c r="BB34" i="29" s="1"/>
  <c r="AQ32" i="29"/>
  <c r="AG32" i="29"/>
  <c r="AG34" i="29" s="1"/>
  <c r="AC32" i="29"/>
  <c r="AA32" i="29"/>
  <c r="R32" i="29"/>
  <c r="W32" i="29" s="1"/>
  <c r="AY31" i="29"/>
  <c r="AQ31" i="29"/>
  <c r="AP31" i="29"/>
  <c r="AO31" i="29"/>
  <c r="AN31" i="29"/>
  <c r="AM31" i="29"/>
  <c r="AL31" i="29"/>
  <c r="AK31" i="29"/>
  <c r="AJ31" i="29"/>
  <c r="AI31" i="29"/>
  <c r="AF31" i="29"/>
  <c r="AE31" i="29"/>
  <c r="AA31" i="29"/>
  <c r="Z31" i="29"/>
  <c r="Y31" i="29"/>
  <c r="X31" i="29"/>
  <c r="V31" i="29"/>
  <c r="U31" i="29"/>
  <c r="T31" i="29"/>
  <c r="S31" i="29"/>
  <c r="BA30" i="29"/>
  <c r="AV30" i="29"/>
  <c r="AR30" i="29"/>
  <c r="AQ30" i="29"/>
  <c r="AG30" i="29"/>
  <c r="AY30" i="29" s="1"/>
  <c r="AD30" i="29"/>
  <c r="AX30" i="29" s="1"/>
  <c r="AA30" i="29"/>
  <c r="W30" i="29"/>
  <c r="R30" i="29"/>
  <c r="BA29" i="29"/>
  <c r="BA31" i="29" s="1"/>
  <c r="AV29" i="29"/>
  <c r="AR29" i="29"/>
  <c r="AQ29" i="29"/>
  <c r="AG29" i="29"/>
  <c r="AY29" i="29" s="1"/>
  <c r="AA29" i="29"/>
  <c r="W29" i="29"/>
  <c r="W31" i="29" s="1"/>
  <c r="R29" i="29"/>
  <c r="R31" i="29" s="1"/>
  <c r="AR28" i="29"/>
  <c r="AP28" i="29"/>
  <c r="AO28" i="29"/>
  <c r="AN28" i="29"/>
  <c r="AM28" i="29"/>
  <c r="AL28" i="29"/>
  <c r="AK28" i="29"/>
  <c r="AJ28" i="29"/>
  <c r="AI28" i="29"/>
  <c r="AF28" i="29"/>
  <c r="AE28" i="29"/>
  <c r="Z28" i="29"/>
  <c r="Y28" i="29"/>
  <c r="X28" i="29"/>
  <c r="V28" i="29"/>
  <c r="U28" i="29"/>
  <c r="T28" i="29"/>
  <c r="S28" i="29"/>
  <c r="BB27" i="29"/>
  <c r="BA27" i="29"/>
  <c r="AS27" i="29"/>
  <c r="AZ27" i="29" s="1"/>
  <c r="AR27" i="29"/>
  <c r="AQ27" i="29"/>
  <c r="AG27" i="29"/>
  <c r="AY27" i="29" s="1"/>
  <c r="AA27" i="29"/>
  <c r="W27" i="29"/>
  <c r="AD27" i="29" s="1"/>
  <c r="AX27" i="29" s="1"/>
  <c r="R27" i="29"/>
  <c r="BB26" i="29"/>
  <c r="BB28" i="29" s="1"/>
  <c r="BA26" i="29"/>
  <c r="AS26" i="29"/>
  <c r="AR26" i="29"/>
  <c r="AQ26" i="29"/>
  <c r="AQ28" i="29" s="1"/>
  <c r="AG26" i="29"/>
  <c r="AA26" i="29"/>
  <c r="W26" i="29"/>
  <c r="W28" i="29" s="1"/>
  <c r="R26" i="29"/>
  <c r="R28" i="29" s="1"/>
  <c r="AP25" i="29"/>
  <c r="AO25" i="29"/>
  <c r="AN25" i="29"/>
  <c r="AM25" i="29"/>
  <c r="AL25" i="29"/>
  <c r="AK25" i="29"/>
  <c r="AJ25" i="29"/>
  <c r="AI25" i="29"/>
  <c r="AG25" i="29"/>
  <c r="AF25" i="29"/>
  <c r="AE25" i="29"/>
  <c r="Z25" i="29"/>
  <c r="Y25" i="29"/>
  <c r="X25" i="29"/>
  <c r="V25" i="29"/>
  <c r="U25" i="29"/>
  <c r="T25" i="29"/>
  <c r="S25" i="29"/>
  <c r="BB24" i="29"/>
  <c r="AY24" i="29"/>
  <c r="AR24" i="29"/>
  <c r="AQ24" i="29"/>
  <c r="BA24" i="29" s="1"/>
  <c r="AG24" i="29"/>
  <c r="AB24" i="29"/>
  <c r="AA24" i="29"/>
  <c r="AV24" i="29" s="1"/>
  <c r="R24" i="29"/>
  <c r="W24" i="29" s="1"/>
  <c r="BB23" i="29"/>
  <c r="BB25" i="29" s="1"/>
  <c r="AY23" i="29"/>
  <c r="AY25" i="29" s="1"/>
  <c r="AR23" i="29"/>
  <c r="AR25" i="29" s="1"/>
  <c r="AQ23" i="29"/>
  <c r="BA23" i="29" s="1"/>
  <c r="BA25" i="29" s="1"/>
  <c r="AG23" i="29"/>
  <c r="AB23" i="29"/>
  <c r="AB25" i="29" s="1"/>
  <c r="AA23" i="29"/>
  <c r="AA25" i="29" s="1"/>
  <c r="R23" i="29"/>
  <c r="W23" i="29" s="1"/>
  <c r="AP22" i="29"/>
  <c r="AO22" i="29"/>
  <c r="AN22" i="29"/>
  <c r="AM22" i="29"/>
  <c r="AL22" i="29"/>
  <c r="AK22" i="29"/>
  <c r="AJ22" i="29"/>
  <c r="AI22" i="29"/>
  <c r="AF22" i="29"/>
  <c r="AE22" i="29"/>
  <c r="AA22" i="29"/>
  <c r="Z22" i="29"/>
  <c r="Y22" i="29"/>
  <c r="X22" i="29"/>
  <c r="V22" i="29"/>
  <c r="U22" i="29"/>
  <c r="T22" i="29"/>
  <c r="S22" i="29"/>
  <c r="AY21" i="29"/>
  <c r="AV21" i="29"/>
  <c r="AU21" i="29"/>
  <c r="AR21" i="29"/>
  <c r="BB21" i="29" s="1"/>
  <c r="AQ21" i="29"/>
  <c r="AG21" i="29"/>
  <c r="AC21" i="29"/>
  <c r="AW21" i="29" s="1"/>
  <c r="AA21" i="29"/>
  <c r="R21" i="29"/>
  <c r="W21" i="29" s="1"/>
  <c r="AY20" i="29"/>
  <c r="AY22" i="29" s="1"/>
  <c r="AV20" i="29"/>
  <c r="AV22" i="29" s="1"/>
  <c r="AR20" i="29"/>
  <c r="BB20" i="29" s="1"/>
  <c r="BB22" i="29" s="1"/>
  <c r="AQ20" i="29"/>
  <c r="AG20" i="29"/>
  <c r="AG22" i="29" s="1"/>
  <c r="AA20" i="29"/>
  <c r="R20" i="29"/>
  <c r="W20" i="29" s="1"/>
  <c r="AU20" i="29" s="1"/>
  <c r="AU22" i="29" s="1"/>
  <c r="AQ19" i="29"/>
  <c r="AP19" i="29"/>
  <c r="AO19" i="29"/>
  <c r="AN19" i="29"/>
  <c r="AM19" i="29"/>
  <c r="AL19" i="29"/>
  <c r="AK19" i="29"/>
  <c r="AJ19" i="29"/>
  <c r="AI19" i="29"/>
  <c r="AF19" i="29"/>
  <c r="AE19" i="29"/>
  <c r="Z19" i="29"/>
  <c r="Y19" i="29"/>
  <c r="X19" i="29"/>
  <c r="V19" i="29"/>
  <c r="U19" i="29"/>
  <c r="T19" i="29"/>
  <c r="S19" i="29"/>
  <c r="BA18" i="29"/>
  <c r="AR18" i="29"/>
  <c r="BB18" i="29" s="1"/>
  <c r="AQ18" i="29"/>
  <c r="AG18" i="29"/>
  <c r="AY18" i="29" s="1"/>
  <c r="AA18" i="29"/>
  <c r="AV18" i="29" s="1"/>
  <c r="W18" i="29"/>
  <c r="R18" i="29"/>
  <c r="BA17" i="29"/>
  <c r="BA19" i="29" s="1"/>
  <c r="AR17" i="29"/>
  <c r="BB17" i="29" s="1"/>
  <c r="BB19" i="29" s="1"/>
  <c r="AQ17" i="29"/>
  <c r="AG17" i="29"/>
  <c r="AA17" i="29"/>
  <c r="AA19" i="29" s="1"/>
  <c r="W17" i="29"/>
  <c r="W19" i="29" s="1"/>
  <c r="R17" i="29"/>
  <c r="R19" i="29" s="1"/>
  <c r="AR16" i="29"/>
  <c r="AP16" i="29"/>
  <c r="AO16" i="29"/>
  <c r="AN16" i="29"/>
  <c r="AM16" i="29"/>
  <c r="AL16" i="29"/>
  <c r="AK16" i="29"/>
  <c r="AJ16" i="29"/>
  <c r="AI16" i="29"/>
  <c r="AF16" i="29"/>
  <c r="AE16" i="29"/>
  <c r="Z16" i="29"/>
  <c r="Y16" i="29"/>
  <c r="X16" i="29"/>
  <c r="V16" i="29"/>
  <c r="U16" i="29"/>
  <c r="T16" i="29"/>
  <c r="S16" i="29"/>
  <c r="BB15" i="29"/>
  <c r="BA15" i="29"/>
  <c r="AS15" i="29"/>
  <c r="AR15" i="29"/>
  <c r="AQ15" i="29"/>
  <c r="AG15" i="29"/>
  <c r="AA15" i="29"/>
  <c r="W15" i="29"/>
  <c r="AU15" i="29" s="1"/>
  <c r="R15" i="29"/>
  <c r="BB14" i="29"/>
  <c r="BA14" i="29"/>
  <c r="AS14" i="29"/>
  <c r="AR14" i="29"/>
  <c r="AQ14" i="29"/>
  <c r="AG14" i="29"/>
  <c r="AG16" i="29" s="1"/>
  <c r="AB14" i="29"/>
  <c r="AA14" i="29"/>
  <c r="W14" i="29"/>
  <c r="AU14" i="29" s="1"/>
  <c r="R14" i="29"/>
  <c r="AP13" i="29"/>
  <c r="AP186" i="29" s="1"/>
  <c r="AO13" i="29"/>
  <c r="AO186" i="29" s="1"/>
  <c r="AN13" i="29"/>
  <c r="AM13" i="29"/>
  <c r="AL13" i="29"/>
  <c r="AL186" i="29" s="1"/>
  <c r="AK13" i="29"/>
  <c r="AK186" i="29" s="1"/>
  <c r="AJ13" i="29"/>
  <c r="AI13" i="29"/>
  <c r="AG13" i="29"/>
  <c r="AF13" i="29"/>
  <c r="AE13" i="29"/>
  <c r="Z13" i="29"/>
  <c r="Z186" i="29" s="1"/>
  <c r="Y13" i="29"/>
  <c r="Y186" i="29" s="1"/>
  <c r="X13" i="29"/>
  <c r="V13" i="29"/>
  <c r="V186" i="29" s="1"/>
  <c r="U13" i="29"/>
  <c r="U186" i="29" s="1"/>
  <c r="T13" i="29"/>
  <c r="S13" i="29"/>
  <c r="R13" i="29"/>
  <c r="BB12" i="29"/>
  <c r="BB199" i="29" s="1"/>
  <c r="AY12" i="29"/>
  <c r="AR12" i="29"/>
  <c r="AR199" i="29" s="1"/>
  <c r="AQ12" i="29"/>
  <c r="AG12" i="29"/>
  <c r="AG199" i="29" s="1"/>
  <c r="AA12" i="29"/>
  <c r="AA199" i="29" s="1"/>
  <c r="R12" i="29"/>
  <c r="AG307" i="32" l="1"/>
  <c r="O307" i="32"/>
  <c r="Y308" i="32"/>
  <c r="AA307" i="32" s="1"/>
  <c r="U308" i="32"/>
  <c r="I308" i="32"/>
  <c r="M308" i="32"/>
  <c r="I307" i="32" s="1"/>
  <c r="AK308" i="32"/>
  <c r="AO308" i="32"/>
  <c r="AU55" i="32"/>
  <c r="AB55" i="32"/>
  <c r="AH55" i="32" s="1"/>
  <c r="AT55" i="32" s="1"/>
  <c r="AC55" i="32"/>
  <c r="AW55" i="32" s="1"/>
  <c r="AD55" i="32"/>
  <c r="AX55" i="32" s="1"/>
  <c r="W22" i="32"/>
  <c r="AD18" i="32"/>
  <c r="AU18" i="32"/>
  <c r="AU22" i="32" s="1"/>
  <c r="AC18" i="32"/>
  <c r="AB18" i="32"/>
  <c r="BB22" i="32"/>
  <c r="AH33" i="32"/>
  <c r="AT33" i="32" s="1"/>
  <c r="W37" i="32"/>
  <c r="AD35" i="32"/>
  <c r="AU35" i="32"/>
  <c r="AC35" i="32"/>
  <c r="AB35" i="32"/>
  <c r="AD36" i="32"/>
  <c r="AX36" i="32" s="1"/>
  <c r="AU36" i="32"/>
  <c r="AC36" i="32"/>
  <c r="AW36" i="32" s="1"/>
  <c r="AB36" i="32"/>
  <c r="AB42" i="32"/>
  <c r="W43" i="32"/>
  <c r="AD42" i="32"/>
  <c r="AU42" i="32"/>
  <c r="AU43" i="32" s="1"/>
  <c r="AC42" i="32"/>
  <c r="AY316" i="32"/>
  <c r="BB56" i="32"/>
  <c r="AW57" i="32"/>
  <c r="AW84" i="32"/>
  <c r="AW89" i="32" s="1"/>
  <c r="AY17" i="32"/>
  <c r="AD19" i="32"/>
  <c r="AX19" i="32" s="1"/>
  <c r="AU19" i="32"/>
  <c r="AC19" i="32"/>
  <c r="AW19" i="32" s="1"/>
  <c r="AB19" i="32"/>
  <c r="AD53" i="32"/>
  <c r="AX53" i="32" s="1"/>
  <c r="AC53" i="32"/>
  <c r="AW53" i="32" s="1"/>
  <c r="AU53" i="32"/>
  <c r="AB53" i="32"/>
  <c r="AY315" i="32"/>
  <c r="AZ22" i="32"/>
  <c r="AD21" i="32"/>
  <c r="AX21" i="32" s="1"/>
  <c r="AU21" i="32"/>
  <c r="AC21" i="32"/>
  <c r="AW21" i="32" s="1"/>
  <c r="AB21" i="32"/>
  <c r="AB29" i="32"/>
  <c r="AH29" i="32" s="1"/>
  <c r="AT29" i="32" s="1"/>
  <c r="AD29" i="32"/>
  <c r="AX29" i="32" s="1"/>
  <c r="AU29" i="32"/>
  <c r="AC29" i="32"/>
  <c r="AW29" i="32" s="1"/>
  <c r="AH47" i="32"/>
  <c r="AT47" i="32" s="1"/>
  <c r="AB30" i="32"/>
  <c r="AH30" i="32" s="1"/>
  <c r="AT30" i="32" s="1"/>
  <c r="AU30" i="32"/>
  <c r="AC30" i="32"/>
  <c r="AW30" i="32" s="1"/>
  <c r="AD30" i="32"/>
  <c r="AX30" i="32" s="1"/>
  <c r="AB74" i="32"/>
  <c r="AH74" i="32" s="1"/>
  <c r="AT74" i="32" s="1"/>
  <c r="AC74" i="32"/>
  <c r="AW74" i="32" s="1"/>
  <c r="AU74" i="32"/>
  <c r="AD74" i="32"/>
  <c r="AX74" i="32" s="1"/>
  <c r="AY22" i="32"/>
  <c r="AD20" i="32"/>
  <c r="AX20" i="32" s="1"/>
  <c r="AU20" i="32"/>
  <c r="AC20" i="32"/>
  <c r="AW20" i="32" s="1"/>
  <c r="AB20" i="32"/>
  <c r="AD51" i="32"/>
  <c r="W56" i="32"/>
  <c r="AU51" i="32"/>
  <c r="AC51" i="32"/>
  <c r="AB51" i="32"/>
  <c r="AH57" i="32"/>
  <c r="AB72" i="32"/>
  <c r="AH72" i="32" s="1"/>
  <c r="AT72" i="32" s="1"/>
  <c r="AU72" i="32"/>
  <c r="AD72" i="32"/>
  <c r="AX72" i="32" s="1"/>
  <c r="AC72" i="32"/>
  <c r="AW72" i="32" s="1"/>
  <c r="AH94" i="32"/>
  <c r="AT94" i="32" s="1"/>
  <c r="AD23" i="32"/>
  <c r="AD25" i="32"/>
  <c r="AX25" i="32" s="1"/>
  <c r="AD39" i="32"/>
  <c r="AX39" i="32" s="1"/>
  <c r="AD40" i="32"/>
  <c r="AX40" i="32" s="1"/>
  <c r="W41" i="32"/>
  <c r="R43" i="32"/>
  <c r="AD54" i="32"/>
  <c r="AX54" i="32" s="1"/>
  <c r="BA55" i="32"/>
  <c r="AS55" i="32"/>
  <c r="AZ55" i="32" s="1"/>
  <c r="BA58" i="32"/>
  <c r="BA60" i="32"/>
  <c r="BA61" i="32"/>
  <c r="BA62" i="32"/>
  <c r="BB66" i="32"/>
  <c r="AU71" i="32"/>
  <c r="BA72" i="32"/>
  <c r="AR76" i="32"/>
  <c r="AC83" i="32"/>
  <c r="AW77" i="32"/>
  <c r="AW83" i="32" s="1"/>
  <c r="BB77" i="32"/>
  <c r="BB83" i="32" s="1"/>
  <c r="AR83" i="32"/>
  <c r="BA84" i="32"/>
  <c r="AS84" i="32"/>
  <c r="AQ89" i="32"/>
  <c r="BA88" i="32"/>
  <c r="AS88" i="32"/>
  <c r="AZ88" i="32" s="1"/>
  <c r="AS95" i="32"/>
  <c r="BB105" i="32"/>
  <c r="W12" i="32"/>
  <c r="AV12" i="32"/>
  <c r="S305" i="32"/>
  <c r="AA13" i="32"/>
  <c r="AE305" i="32"/>
  <c r="AI305" i="32"/>
  <c r="AM305" i="32"/>
  <c r="AQ13" i="32"/>
  <c r="AY13" i="32"/>
  <c r="R309" i="32"/>
  <c r="AC14" i="32"/>
  <c r="AH14" i="32" s="1"/>
  <c r="AQ309" i="32"/>
  <c r="AC15" i="32"/>
  <c r="AW15" i="32" s="1"/>
  <c r="AU15" i="32"/>
  <c r="AU17" i="32" s="1"/>
  <c r="R315" i="32"/>
  <c r="AC16" i="32"/>
  <c r="AQ315" i="32"/>
  <c r="R17" i="32"/>
  <c r="BB17" i="32"/>
  <c r="AG22" i="32"/>
  <c r="AS22" i="32"/>
  <c r="AS23" i="32"/>
  <c r="AS24" i="32"/>
  <c r="AZ24" i="32" s="1"/>
  <c r="AS25" i="32"/>
  <c r="AZ25" i="32" s="1"/>
  <c r="AS26" i="32"/>
  <c r="AZ26" i="32" s="1"/>
  <c r="AR27" i="32"/>
  <c r="W28" i="32"/>
  <c r="AV28" i="32"/>
  <c r="AV31" i="32" s="1"/>
  <c r="AQ31" i="32"/>
  <c r="AC32" i="32"/>
  <c r="AU32" i="32"/>
  <c r="AU34" i="32" s="1"/>
  <c r="AC33" i="32"/>
  <c r="AW33" i="32" s="1"/>
  <c r="AU33" i="32"/>
  <c r="AG37" i="32"/>
  <c r="AS37" i="32"/>
  <c r="AS38" i="32"/>
  <c r="AS39" i="32"/>
  <c r="AZ39" i="32" s="1"/>
  <c r="AS40" i="32"/>
  <c r="AZ40" i="32" s="1"/>
  <c r="AR41" i="32"/>
  <c r="AV42" i="32"/>
  <c r="AV43" i="32" s="1"/>
  <c r="AQ43" i="32"/>
  <c r="AC44" i="32"/>
  <c r="AU44" i="32"/>
  <c r="AU50" i="32" s="1"/>
  <c r="AC45" i="32"/>
  <c r="AQ310" i="32"/>
  <c r="AC46" i="32"/>
  <c r="AW46" i="32" s="1"/>
  <c r="AU46" i="32"/>
  <c r="AU310" i="32" s="1"/>
  <c r="AC47" i="32"/>
  <c r="AW47" i="32" s="1"/>
  <c r="AU47" i="32"/>
  <c r="R316" i="32"/>
  <c r="AC48" i="32"/>
  <c r="AH48" i="32" s="1"/>
  <c r="AQ316" i="32"/>
  <c r="AC49" i="32"/>
  <c r="AW49" i="32" s="1"/>
  <c r="AU49" i="32"/>
  <c r="AC52" i="32"/>
  <c r="AW52" i="32" s="1"/>
  <c r="BA52" i="32"/>
  <c r="AS52" i="32"/>
  <c r="AZ52" i="32" s="1"/>
  <c r="AZ56" i="32" s="1"/>
  <c r="R56" i="32"/>
  <c r="AQ56" i="32"/>
  <c r="AC58" i="32"/>
  <c r="AW58" i="32" s="1"/>
  <c r="AC59" i="32"/>
  <c r="AW59" i="32" s="1"/>
  <c r="AC60" i="32"/>
  <c r="AW60" i="32" s="1"/>
  <c r="AC61" i="32"/>
  <c r="AW61" i="32" s="1"/>
  <c r="AC62" i="32"/>
  <c r="AW62" i="32" s="1"/>
  <c r="AB64" i="32"/>
  <c r="AV64" i="32"/>
  <c r="AV70" i="32" s="1"/>
  <c r="AU66" i="32"/>
  <c r="AU315" i="32" s="1"/>
  <c r="AC66" i="32"/>
  <c r="AW66" i="32" s="1"/>
  <c r="AB68" i="32"/>
  <c r="AG70" i="32"/>
  <c r="AV71" i="32"/>
  <c r="AV76" i="32" s="1"/>
  <c r="BA71" i="32"/>
  <c r="AD73" i="32"/>
  <c r="AX73" i="32" s="1"/>
  <c r="AS73" i="32"/>
  <c r="AZ73" i="32" s="1"/>
  <c r="BA75" i="32"/>
  <c r="AD77" i="32"/>
  <c r="AU77" i="32"/>
  <c r="AD78" i="32"/>
  <c r="AX78" i="32" s="1"/>
  <c r="AU78" i="32"/>
  <c r="AD79" i="32"/>
  <c r="AX79" i="32" s="1"/>
  <c r="AU79" i="32"/>
  <c r="AD80" i="32"/>
  <c r="AX80" i="32" s="1"/>
  <c r="AU80" i="32"/>
  <c r="AD81" i="32"/>
  <c r="AX81" i="32" s="1"/>
  <c r="AU81" i="32"/>
  <c r="AD82" i="32"/>
  <c r="AX82" i="32" s="1"/>
  <c r="AU82" i="32"/>
  <c r="AY89" i="32"/>
  <c r="BA85" i="32"/>
  <c r="AS85" i="32"/>
  <c r="AZ85" i="32" s="1"/>
  <c r="AU86" i="32"/>
  <c r="AC88" i="32"/>
  <c r="AW88" i="32" s="1"/>
  <c r="BB95" i="32"/>
  <c r="AB91" i="32"/>
  <c r="AG95" i="32"/>
  <c r="AA105" i="32"/>
  <c r="AV96" i="32"/>
  <c r="AZ96" i="32"/>
  <c r="AS105" i="32"/>
  <c r="AG314" i="32"/>
  <c r="AY99" i="32"/>
  <c r="AY314" i="32" s="1"/>
  <c r="AR317" i="32"/>
  <c r="BB106" i="32"/>
  <c r="AR107" i="32"/>
  <c r="AS106" i="32"/>
  <c r="AU121" i="32"/>
  <c r="AC121" i="32"/>
  <c r="AW121" i="32" s="1"/>
  <c r="AB121" i="32"/>
  <c r="AD121" i="32"/>
  <c r="AX121" i="32" s="1"/>
  <c r="AC128" i="32"/>
  <c r="AW123" i="32"/>
  <c r="AW128" i="32" s="1"/>
  <c r="BA129" i="32"/>
  <c r="AS129" i="32"/>
  <c r="AQ135" i="32"/>
  <c r="BA147" i="32"/>
  <c r="AS147" i="32"/>
  <c r="AZ147" i="32" s="1"/>
  <c r="AU163" i="32"/>
  <c r="AC163" i="32"/>
  <c r="AB163" i="32"/>
  <c r="W169" i="32"/>
  <c r="AD163" i="32"/>
  <c r="BA173" i="32"/>
  <c r="AS173" i="32"/>
  <c r="AZ173" i="32" s="1"/>
  <c r="AY220" i="32"/>
  <c r="AY221" i="32" s="1"/>
  <c r="AG221" i="32"/>
  <c r="AD249" i="32"/>
  <c r="AX249" i="32" s="1"/>
  <c r="AU249" i="32"/>
  <c r="AB249" i="32"/>
  <c r="AC249" i="32"/>
  <c r="AW249" i="32" s="1"/>
  <c r="R13" i="32"/>
  <c r="AH16" i="32"/>
  <c r="AD24" i="32"/>
  <c r="AX24" i="32" s="1"/>
  <c r="AD26" i="32"/>
  <c r="AX26" i="32" s="1"/>
  <c r="W27" i="32"/>
  <c r="AH32" i="32"/>
  <c r="AD38" i="32"/>
  <c r="AH45" i="32"/>
  <c r="BA57" i="32"/>
  <c r="BA63" i="32" s="1"/>
  <c r="BA59" i="32"/>
  <c r="AU65" i="32"/>
  <c r="AC65" i="32"/>
  <c r="AW65" i="32" s="1"/>
  <c r="AU69" i="32"/>
  <c r="AC69" i="32"/>
  <c r="AW69" i="32" s="1"/>
  <c r="AU75" i="32"/>
  <c r="AA314" i="32"/>
  <c r="AV99" i="32"/>
  <c r="AB99" i="32"/>
  <c r="AS314" i="32"/>
  <c r="AZ99" i="32"/>
  <c r="AZ314" i="32" s="1"/>
  <c r="AV101" i="32"/>
  <c r="AB101" i="32"/>
  <c r="AH101" i="32" s="1"/>
  <c r="AT101" i="32" s="1"/>
  <c r="AV103" i="32"/>
  <c r="AB103" i="32"/>
  <c r="AU106" i="32"/>
  <c r="AC106" i="32"/>
  <c r="AB106" i="32"/>
  <c r="AB108" i="32"/>
  <c r="W111" i="32"/>
  <c r="AD108" i="32"/>
  <c r="BA108" i="32"/>
  <c r="BA111" i="32" s="1"/>
  <c r="AS108" i="32"/>
  <c r="AQ111" i="32"/>
  <c r="AB109" i="32"/>
  <c r="AD109" i="32"/>
  <c r="AX109" i="32" s="1"/>
  <c r="BA109" i="32"/>
  <c r="AS109" i="32"/>
  <c r="AZ109" i="32" s="1"/>
  <c r="AB110" i="32"/>
  <c r="AD110" i="32"/>
  <c r="AX110" i="32" s="1"/>
  <c r="BA110" i="32"/>
  <c r="AS110" i="32"/>
  <c r="AZ110" i="32" s="1"/>
  <c r="R111" i="32"/>
  <c r="AG118" i="32"/>
  <c r="AU120" i="32"/>
  <c r="AC120" i="32"/>
  <c r="AW120" i="32" s="1"/>
  <c r="AB120" i="32"/>
  <c r="AD120" i="32"/>
  <c r="AX120" i="32" s="1"/>
  <c r="BB123" i="32"/>
  <c r="BB128" i="32" s="1"/>
  <c r="AR128" i="32"/>
  <c r="AB145" i="32"/>
  <c r="W148" i="32"/>
  <c r="AU145" i="32"/>
  <c r="AD145" i="32"/>
  <c r="AC145" i="32"/>
  <c r="BA218" i="32"/>
  <c r="AS218" i="32"/>
  <c r="AZ218" i="32" s="1"/>
  <c r="AB226" i="32"/>
  <c r="AU226" i="32"/>
  <c r="AU232" i="32" s="1"/>
  <c r="AD226" i="32"/>
  <c r="AC226" i="32"/>
  <c r="W232" i="32"/>
  <c r="AB227" i="32"/>
  <c r="AH227" i="32" s="1"/>
  <c r="AT227" i="32" s="1"/>
  <c r="AU227" i="32"/>
  <c r="AD227" i="32"/>
  <c r="AX227" i="32" s="1"/>
  <c r="AC227" i="32"/>
  <c r="AW227" i="32" s="1"/>
  <c r="AB228" i="32"/>
  <c r="AH228" i="32" s="1"/>
  <c r="AT228" i="32" s="1"/>
  <c r="AU228" i="32"/>
  <c r="AD228" i="32"/>
  <c r="AX228" i="32" s="1"/>
  <c r="AC228" i="32"/>
  <c r="AW228" i="32" s="1"/>
  <c r="AB229" i="32"/>
  <c r="AH229" i="32" s="1"/>
  <c r="AT229" i="32" s="1"/>
  <c r="AU229" i="32"/>
  <c r="AD229" i="32"/>
  <c r="AX229" i="32" s="1"/>
  <c r="AC229" i="32"/>
  <c r="AW229" i="32" s="1"/>
  <c r="AB230" i="32"/>
  <c r="AH230" i="32" s="1"/>
  <c r="AT230" i="32" s="1"/>
  <c r="AU230" i="32"/>
  <c r="AD230" i="32"/>
  <c r="AX230" i="32" s="1"/>
  <c r="AC230" i="32"/>
  <c r="AW230" i="32" s="1"/>
  <c r="AB231" i="32"/>
  <c r="AH231" i="32" s="1"/>
  <c r="AT231" i="32" s="1"/>
  <c r="AU231" i="32"/>
  <c r="AD231" i="32"/>
  <c r="AX231" i="32" s="1"/>
  <c r="AC231" i="32"/>
  <c r="AW231" i="32" s="1"/>
  <c r="AS12" i="32"/>
  <c r="BA12" i="32"/>
  <c r="T305" i="32"/>
  <c r="X305" i="32"/>
  <c r="AF305" i="32"/>
  <c r="AJ305" i="32"/>
  <c r="AN305" i="32"/>
  <c r="AD14" i="32"/>
  <c r="AR309" i="32"/>
  <c r="W315" i="32"/>
  <c r="AD16" i="32"/>
  <c r="AR315" i="32"/>
  <c r="W17" i="32"/>
  <c r="AQ17" i="32"/>
  <c r="R22" i="32"/>
  <c r="AB23" i="32"/>
  <c r="AB24" i="32"/>
  <c r="AH24" i="32" s="1"/>
  <c r="AT24" i="32" s="1"/>
  <c r="AB25" i="32"/>
  <c r="AB26" i="32"/>
  <c r="AB315" i="32" s="1"/>
  <c r="AS28" i="32"/>
  <c r="AS29" i="32"/>
  <c r="AZ29" i="32" s="1"/>
  <c r="AS30" i="32"/>
  <c r="AZ30" i="32" s="1"/>
  <c r="AD32" i="32"/>
  <c r="R37" i="32"/>
  <c r="AB38" i="32"/>
  <c r="AB39" i="32"/>
  <c r="AB40" i="32"/>
  <c r="AS42" i="32"/>
  <c r="AD44" i="32"/>
  <c r="W310" i="32"/>
  <c r="AD45" i="32"/>
  <c r="AR310" i="32"/>
  <c r="AV310" i="32"/>
  <c r="AD48" i="32"/>
  <c r="AR316" i="32"/>
  <c r="AV316" i="32"/>
  <c r="AQ50" i="32"/>
  <c r="AY51" i="32"/>
  <c r="AY56" i="32" s="1"/>
  <c r="BA53" i="32"/>
  <c r="AS53" i="32"/>
  <c r="AZ53" i="32" s="1"/>
  <c r="AB54" i="32"/>
  <c r="AH54" i="32" s="1"/>
  <c r="AT54" i="32" s="1"/>
  <c r="AU54" i="32"/>
  <c r="AA56" i="32"/>
  <c r="AS56" i="32"/>
  <c r="W63" i="32"/>
  <c r="AD57" i="32"/>
  <c r="AS57" i="32"/>
  <c r="R63" i="32"/>
  <c r="AB63" i="32"/>
  <c r="BB64" i="32"/>
  <c r="AB65" i="32"/>
  <c r="AH65" i="32" s="1"/>
  <c r="AT65" i="32" s="1"/>
  <c r="AU67" i="32"/>
  <c r="AC67" i="32"/>
  <c r="AW67" i="32" s="1"/>
  <c r="BB68" i="32"/>
  <c r="BB316" i="32" s="1"/>
  <c r="AB69" i="32"/>
  <c r="AH69" i="32" s="1"/>
  <c r="AT69" i="32" s="1"/>
  <c r="AC71" i="32"/>
  <c r="AH71" i="32" s="1"/>
  <c r="BB76" i="32"/>
  <c r="AH73" i="32"/>
  <c r="AT73" i="32" s="1"/>
  <c r="AU73" i="32"/>
  <c r="AC75" i="32"/>
  <c r="AW75" i="32" s="1"/>
  <c r="R76" i="32"/>
  <c r="AH77" i="32"/>
  <c r="AB83" i="32"/>
  <c r="AH78" i="32"/>
  <c r="AT78" i="32" s="1"/>
  <c r="AH79" i="32"/>
  <c r="AT79" i="32" s="1"/>
  <c r="AH80" i="32"/>
  <c r="AT80" i="32" s="1"/>
  <c r="AH81" i="32"/>
  <c r="AT81" i="32" s="1"/>
  <c r="AH82" i="32"/>
  <c r="AT82" i="32" s="1"/>
  <c r="W83" i="32"/>
  <c r="W89" i="32"/>
  <c r="AD84" i="32"/>
  <c r="AB86" i="32"/>
  <c r="BA86" i="32"/>
  <c r="AS86" i="32"/>
  <c r="AZ86" i="32" s="1"/>
  <c r="AA95" i="32"/>
  <c r="AV90" i="32"/>
  <c r="AV95" i="32" s="1"/>
  <c r="AY96" i="32"/>
  <c r="AY309" i="32" s="1"/>
  <c r="AG105" i="32"/>
  <c r="AA311" i="32"/>
  <c r="AV97" i="32"/>
  <c r="AV311" i="32" s="1"/>
  <c r="AS311" i="32"/>
  <c r="AZ97" i="32"/>
  <c r="AZ311" i="32" s="1"/>
  <c r="BA314" i="32"/>
  <c r="AV100" i="32"/>
  <c r="AB100" i="32"/>
  <c r="AV102" i="32"/>
  <c r="AB102" i="32"/>
  <c r="AH102" i="32" s="1"/>
  <c r="AT102" i="32" s="1"/>
  <c r="AV104" i="32"/>
  <c r="AB104" i="32"/>
  <c r="AD106" i="32"/>
  <c r="AV317" i="32"/>
  <c r="AV107" i="32"/>
  <c r="AC108" i="32"/>
  <c r="AU108" i="32"/>
  <c r="AC109" i="32"/>
  <c r="AW109" i="32" s="1"/>
  <c r="AU109" i="32"/>
  <c r="AC110" i="32"/>
  <c r="AW110" i="32" s="1"/>
  <c r="AU110" i="32"/>
  <c r="AA118" i="32"/>
  <c r="AW113" i="32"/>
  <c r="AU114" i="32"/>
  <c r="AC114" i="32"/>
  <c r="AW114" i="32" s="1"/>
  <c r="AD114" i="32"/>
  <c r="AX114" i="32" s="1"/>
  <c r="AB114" i="32"/>
  <c r="AH114" i="32" s="1"/>
  <c r="AT114" i="32" s="1"/>
  <c r="AD131" i="32"/>
  <c r="AX131" i="32" s="1"/>
  <c r="AC131" i="32"/>
  <c r="AB131" i="32"/>
  <c r="AU131" i="32"/>
  <c r="AH136" i="32"/>
  <c r="AY143" i="32"/>
  <c r="AY144" i="32" s="1"/>
  <c r="AG144" i="32"/>
  <c r="AY148" i="32"/>
  <c r="BA146" i="32"/>
  <c r="AS146" i="32"/>
  <c r="AZ146" i="32" s="1"/>
  <c r="AB147" i="32"/>
  <c r="AU147" i="32"/>
  <c r="AD147" i="32"/>
  <c r="AX147" i="32" s="1"/>
  <c r="AC147" i="32"/>
  <c r="AW147" i="32" s="1"/>
  <c r="AD150" i="32"/>
  <c r="AX150" i="32" s="1"/>
  <c r="AC150" i="32"/>
  <c r="AW150" i="32" s="1"/>
  <c r="AW155" i="32" s="1"/>
  <c r="AB150" i="32"/>
  <c r="AU150" i="32"/>
  <c r="AY156" i="32"/>
  <c r="AY162" i="32" s="1"/>
  <c r="AG162" i="32"/>
  <c r="AU165" i="32"/>
  <c r="AC165" i="32"/>
  <c r="AW165" i="32" s="1"/>
  <c r="AB165" i="32"/>
  <c r="AD165" i="32"/>
  <c r="AX165" i="32" s="1"/>
  <c r="AB173" i="32"/>
  <c r="AD173" i="32"/>
  <c r="AX173" i="32" s="1"/>
  <c r="AU173" i="32"/>
  <c r="AC173" i="32"/>
  <c r="AW173" i="32" s="1"/>
  <c r="AB211" i="32"/>
  <c r="AU211" i="32"/>
  <c r="AD211" i="32"/>
  <c r="AX211" i="32" s="1"/>
  <c r="AC211" i="32"/>
  <c r="AW211" i="32" s="1"/>
  <c r="W233" i="32"/>
  <c r="R239" i="32"/>
  <c r="AD247" i="32"/>
  <c r="AX247" i="32" s="1"/>
  <c r="AU247" i="32"/>
  <c r="AB247" i="32"/>
  <c r="AC247" i="32"/>
  <c r="AW247" i="32" s="1"/>
  <c r="BB258" i="32"/>
  <c r="AS258" i="32"/>
  <c r="AZ258" i="32" s="1"/>
  <c r="BB12" i="32"/>
  <c r="U305" i="32"/>
  <c r="Y305" i="32"/>
  <c r="AG13" i="32"/>
  <c r="AK305" i="32"/>
  <c r="AO305" i="32"/>
  <c r="AA309" i="32"/>
  <c r="AG309" i="32"/>
  <c r="AS14" i="32"/>
  <c r="BA14" i="32"/>
  <c r="AS15" i="32"/>
  <c r="AZ15" i="32" s="1"/>
  <c r="AA315" i="32"/>
  <c r="AG315" i="32"/>
  <c r="AS16" i="32"/>
  <c r="BA16" i="32"/>
  <c r="AB17" i="32"/>
  <c r="AR17" i="32"/>
  <c r="AR305" i="32" s="1"/>
  <c r="AV17" i="32"/>
  <c r="AV18" i="32"/>
  <c r="AV22" i="32" s="1"/>
  <c r="AC23" i="32"/>
  <c r="AC24" i="32"/>
  <c r="AW24" i="32" s="1"/>
  <c r="AC25" i="32"/>
  <c r="AW25" i="32" s="1"/>
  <c r="AC26" i="32"/>
  <c r="AW26" i="32" s="1"/>
  <c r="AS32" i="32"/>
  <c r="AS33" i="32"/>
  <c r="AZ33" i="32" s="1"/>
  <c r="AV35" i="32"/>
  <c r="AV37" i="32" s="1"/>
  <c r="AC38" i="32"/>
  <c r="AC39" i="32"/>
  <c r="AW39" i="32" s="1"/>
  <c r="AC40" i="32"/>
  <c r="AW40" i="32" s="1"/>
  <c r="AS44" i="32"/>
  <c r="AA310" i="32"/>
  <c r="AG310" i="32"/>
  <c r="AS45" i="32"/>
  <c r="AA316" i="32"/>
  <c r="AG316" i="32"/>
  <c r="AS48" i="32"/>
  <c r="AR56" i="32"/>
  <c r="BA54" i="32"/>
  <c r="BA316" i="32" s="1"/>
  <c r="AS54" i="32"/>
  <c r="AZ54" i="32" s="1"/>
  <c r="AA63" i="32"/>
  <c r="AV57" i="32"/>
  <c r="AV63" i="32" s="1"/>
  <c r="AY57" i="32"/>
  <c r="AY63" i="32" s="1"/>
  <c r="AU64" i="32"/>
  <c r="AC64" i="32"/>
  <c r="AS64" i="32"/>
  <c r="AX64" i="32"/>
  <c r="AX70" i="32" s="1"/>
  <c r="AD65" i="32"/>
  <c r="AX65" i="32" s="1"/>
  <c r="AB66" i="32"/>
  <c r="AH66" i="32" s="1"/>
  <c r="AT66" i="32" s="1"/>
  <c r="AU68" i="32"/>
  <c r="AC68" i="32"/>
  <c r="AW68" i="32" s="1"/>
  <c r="AD69" i="32"/>
  <c r="AX69" i="32" s="1"/>
  <c r="AD71" i="32"/>
  <c r="AS71" i="32"/>
  <c r="AY71" i="32"/>
  <c r="AY76" i="32" s="1"/>
  <c r="AD75" i="32"/>
  <c r="AX75" i="32" s="1"/>
  <c r="W76" i="32"/>
  <c r="BA77" i="32"/>
  <c r="AS77" i="32"/>
  <c r="BA78" i="32"/>
  <c r="AS78" i="32"/>
  <c r="AZ78" i="32" s="1"/>
  <c r="BA79" i="32"/>
  <c r="AS79" i="32"/>
  <c r="AZ79" i="32" s="1"/>
  <c r="BA80" i="32"/>
  <c r="AS80" i="32"/>
  <c r="AZ80" i="32" s="1"/>
  <c r="BA81" i="32"/>
  <c r="AS81" i="32"/>
  <c r="AZ81" i="32" s="1"/>
  <c r="BA82" i="32"/>
  <c r="AS82" i="32"/>
  <c r="AZ82" i="32" s="1"/>
  <c r="AH84" i="32"/>
  <c r="AU84" i="32"/>
  <c r="AC86" i="32"/>
  <c r="AW86" i="32" s="1"/>
  <c r="AB87" i="32"/>
  <c r="AH87" i="32" s="1"/>
  <c r="AT87" i="32" s="1"/>
  <c r="BA87" i="32"/>
  <c r="AS87" i="32"/>
  <c r="AZ87" i="32" s="1"/>
  <c r="AU88" i="32"/>
  <c r="R89" i="32"/>
  <c r="AB90" i="32"/>
  <c r="AB92" i="32"/>
  <c r="BA105" i="32"/>
  <c r="AG311" i="32"/>
  <c r="AY97" i="32"/>
  <c r="AY311" i="32" s="1"/>
  <c r="AR118" i="32"/>
  <c r="AU119" i="32"/>
  <c r="AC119" i="32"/>
  <c r="AB119" i="32"/>
  <c r="W122" i="32"/>
  <c r="AD119" i="32"/>
  <c r="BA133" i="32"/>
  <c r="AS133" i="32"/>
  <c r="AZ133" i="32" s="1"/>
  <c r="AB142" i="32"/>
  <c r="BA145" i="32"/>
  <c r="BA148" i="32" s="1"/>
  <c r="AS145" i="32"/>
  <c r="AQ148" i="32"/>
  <c r="AB146" i="32"/>
  <c r="AU146" i="32"/>
  <c r="AD146" i="32"/>
  <c r="AX146" i="32" s="1"/>
  <c r="AC146" i="32"/>
  <c r="AW146" i="32" s="1"/>
  <c r="BA152" i="32"/>
  <c r="AS152" i="32"/>
  <c r="AZ152" i="32" s="1"/>
  <c r="AD154" i="32"/>
  <c r="AX154" i="32" s="1"/>
  <c r="AC154" i="32"/>
  <c r="AW154" i="32" s="1"/>
  <c r="AB154" i="32"/>
  <c r="AH154" i="32" s="1"/>
  <c r="AT154" i="32" s="1"/>
  <c r="AU154" i="32"/>
  <c r="AU167" i="32"/>
  <c r="AC167" i="32"/>
  <c r="AW167" i="32" s="1"/>
  <c r="AB167" i="32"/>
  <c r="AH167" i="32" s="1"/>
  <c r="AT167" i="32" s="1"/>
  <c r="AD167" i="32"/>
  <c r="AX167" i="32" s="1"/>
  <c r="AB207" i="32"/>
  <c r="AH207" i="32" s="1"/>
  <c r="AT207" i="32" s="1"/>
  <c r="AU207" i="32"/>
  <c r="AD207" i="32"/>
  <c r="AX207" i="32" s="1"/>
  <c r="AC207" i="32"/>
  <c r="AW207" i="32" s="1"/>
  <c r="AD245" i="32"/>
  <c r="AX245" i="32" s="1"/>
  <c r="AU245" i="32"/>
  <c r="AB245" i="32"/>
  <c r="AC245" i="32"/>
  <c r="AW245" i="32" s="1"/>
  <c r="AV84" i="32"/>
  <c r="AV89" i="32" s="1"/>
  <c r="AC90" i="32"/>
  <c r="AU90" i="32"/>
  <c r="AC91" i="32"/>
  <c r="AW91" i="32" s="1"/>
  <c r="AU91" i="32"/>
  <c r="AC92" i="32"/>
  <c r="AW92" i="32" s="1"/>
  <c r="AU92" i="32"/>
  <c r="AC93" i="32"/>
  <c r="AW93" i="32" s="1"/>
  <c r="AU93" i="32"/>
  <c r="AC94" i="32"/>
  <c r="AW94" i="32" s="1"/>
  <c r="AU94" i="32"/>
  <c r="AB96" i="32"/>
  <c r="AB97" i="32"/>
  <c r="BB97" i="32"/>
  <c r="BB311" i="32" s="1"/>
  <c r="AB98" i="32"/>
  <c r="AG317" i="32"/>
  <c r="AV108" i="32"/>
  <c r="AV111" i="32" s="1"/>
  <c r="AC112" i="32"/>
  <c r="AU112" i="32"/>
  <c r="AY118" i="32"/>
  <c r="R312" i="32"/>
  <c r="AU115" i="32"/>
  <c r="AC115" i="32"/>
  <c r="AW115" i="32" s="1"/>
  <c r="AZ119" i="32"/>
  <c r="AZ122" i="32" s="1"/>
  <c r="AD123" i="32"/>
  <c r="AU123" i="32"/>
  <c r="AD124" i="32"/>
  <c r="AX124" i="32" s="1"/>
  <c r="AU124" i="32"/>
  <c r="AD125" i="32"/>
  <c r="AX125" i="32" s="1"/>
  <c r="AU125" i="32"/>
  <c r="AD126" i="32"/>
  <c r="AX126" i="32" s="1"/>
  <c r="AU126" i="32"/>
  <c r="AD127" i="32"/>
  <c r="AX127" i="32" s="1"/>
  <c r="AU127" i="32"/>
  <c r="AY135" i="32"/>
  <c r="BA130" i="32"/>
  <c r="AS130" i="32"/>
  <c r="AZ130" i="32" s="1"/>
  <c r="AC133" i="32"/>
  <c r="AW133" i="32" s="1"/>
  <c r="BA134" i="32"/>
  <c r="AS134" i="32"/>
  <c r="AZ134" i="32" s="1"/>
  <c r="AU143" i="32"/>
  <c r="AU144" i="32" s="1"/>
  <c r="AC143" i="32"/>
  <c r="AB143" i="32"/>
  <c r="AR144" i="32"/>
  <c r="BB145" i="32"/>
  <c r="BB148" i="32" s="1"/>
  <c r="AR148" i="32"/>
  <c r="BA149" i="32"/>
  <c r="AS149" i="32"/>
  <c r="AQ155" i="32"/>
  <c r="AC152" i="32"/>
  <c r="AW152" i="32" s="1"/>
  <c r="BA153" i="32"/>
  <c r="AS153" i="32"/>
  <c r="AZ153" i="32" s="1"/>
  <c r="R155" i="32"/>
  <c r="AV157" i="32"/>
  <c r="AV312" i="32" s="1"/>
  <c r="AB157" i="32"/>
  <c r="AV159" i="32"/>
  <c r="AV315" i="32" s="1"/>
  <c r="AB159" i="32"/>
  <c r="AH159" i="32" s="1"/>
  <c r="AT159" i="32" s="1"/>
  <c r="AV161" i="32"/>
  <c r="AB161" i="32"/>
  <c r="BB163" i="32"/>
  <c r="BB169" i="32" s="1"/>
  <c r="AR169" i="32"/>
  <c r="AS163" i="32"/>
  <c r="BB165" i="32"/>
  <c r="AS165" i="32"/>
  <c r="AZ165" i="32" s="1"/>
  <c r="BB167" i="32"/>
  <c r="AS167" i="32"/>
  <c r="AZ167" i="32" s="1"/>
  <c r="AB170" i="32"/>
  <c r="W176" i="32"/>
  <c r="AD170" i="32"/>
  <c r="BA170" i="32"/>
  <c r="AS170" i="32"/>
  <c r="AQ176" i="32"/>
  <c r="AY176" i="32"/>
  <c r="AC172" i="32"/>
  <c r="AW172" i="32" s="1"/>
  <c r="AB174" i="32"/>
  <c r="AD174" i="32"/>
  <c r="AX174" i="32" s="1"/>
  <c r="BA174" i="32"/>
  <c r="AS174" i="32"/>
  <c r="AZ174" i="32" s="1"/>
  <c r="AB183" i="32"/>
  <c r="W186" i="32"/>
  <c r="AU183" i="32"/>
  <c r="AD183" i="32"/>
  <c r="BA188" i="32"/>
  <c r="AS188" i="32"/>
  <c r="AZ188" i="32" s="1"/>
  <c r="AU198" i="32"/>
  <c r="AU203" i="32" s="1"/>
  <c r="AC198" i="32"/>
  <c r="AB198" i="32"/>
  <c r="W203" i="32"/>
  <c r="AD198" i="32"/>
  <c r="AU199" i="32"/>
  <c r="AC199" i="32"/>
  <c r="AW199" i="32" s="1"/>
  <c r="AB199" i="32"/>
  <c r="AH199" i="32" s="1"/>
  <c r="AT199" i="32" s="1"/>
  <c r="AD199" i="32"/>
  <c r="AX199" i="32" s="1"/>
  <c r="AU200" i="32"/>
  <c r="AC200" i="32"/>
  <c r="AW200" i="32" s="1"/>
  <c r="AB200" i="32"/>
  <c r="AH200" i="32" s="1"/>
  <c r="AT200" i="32" s="1"/>
  <c r="AD200" i="32"/>
  <c r="AX200" i="32" s="1"/>
  <c r="AU201" i="32"/>
  <c r="AC201" i="32"/>
  <c r="AW201" i="32" s="1"/>
  <c r="AB201" i="32"/>
  <c r="AH201" i="32" s="1"/>
  <c r="AT201" i="32" s="1"/>
  <c r="AD201" i="32"/>
  <c r="AX201" i="32" s="1"/>
  <c r="AU202" i="32"/>
  <c r="AC202" i="32"/>
  <c r="AW202" i="32" s="1"/>
  <c r="AB202" i="32"/>
  <c r="AH202" i="32" s="1"/>
  <c r="AT202" i="32" s="1"/>
  <c r="AD202" i="32"/>
  <c r="AX202" i="32" s="1"/>
  <c r="AB204" i="32"/>
  <c r="W212" i="32"/>
  <c r="AU204" i="32"/>
  <c r="AD204" i="32"/>
  <c r="AB208" i="32"/>
  <c r="AU208" i="32"/>
  <c r="AD208" i="32"/>
  <c r="AX208" i="32" s="1"/>
  <c r="AB236" i="32"/>
  <c r="AH236" i="32" s="1"/>
  <c r="AT236" i="32" s="1"/>
  <c r="AC236" i="32"/>
  <c r="AW236" i="32" s="1"/>
  <c r="AD236" i="32"/>
  <c r="AX236" i="32" s="1"/>
  <c r="AB237" i="32"/>
  <c r="AH237" i="32" s="1"/>
  <c r="AT237" i="32" s="1"/>
  <c r="AD237" i="32"/>
  <c r="AX237" i="32" s="1"/>
  <c r="AC237" i="32"/>
  <c r="AW237" i="32" s="1"/>
  <c r="AU237" i="32"/>
  <c r="AV256" i="32"/>
  <c r="AA260" i="32"/>
  <c r="BA271" i="32"/>
  <c r="AS271" i="32"/>
  <c r="AZ271" i="32" s="1"/>
  <c r="AV279" i="32"/>
  <c r="AB279" i="32"/>
  <c r="AD90" i="32"/>
  <c r="AC96" i="32"/>
  <c r="AU96" i="32"/>
  <c r="AC97" i="32"/>
  <c r="AU97" i="32"/>
  <c r="AU311" i="32" s="1"/>
  <c r="AC98" i="32"/>
  <c r="AW98" i="32" s="1"/>
  <c r="AU98" i="32"/>
  <c r="AC99" i="32"/>
  <c r="AU99" i="32"/>
  <c r="AU314" i="32" s="1"/>
  <c r="AC100" i="32"/>
  <c r="AW100" i="32" s="1"/>
  <c r="AU100" i="32"/>
  <c r="AC101" i="32"/>
  <c r="AW101" i="32" s="1"/>
  <c r="AU101" i="32"/>
  <c r="AC102" i="32"/>
  <c r="AW102" i="32" s="1"/>
  <c r="AU102" i="32"/>
  <c r="AC103" i="32"/>
  <c r="AW103" i="32" s="1"/>
  <c r="AU103" i="32"/>
  <c r="AC104" i="32"/>
  <c r="AW104" i="32" s="1"/>
  <c r="AU104" i="32"/>
  <c r="AG107" i="32"/>
  <c r="AD112" i="32"/>
  <c r="AU113" i="32"/>
  <c r="AD113" i="32"/>
  <c r="BB113" i="32"/>
  <c r="BB312" i="32" s="1"/>
  <c r="AU116" i="32"/>
  <c r="AC116" i="32"/>
  <c r="AW116" i="32" s="1"/>
  <c r="BB117" i="32"/>
  <c r="AH123" i="32"/>
  <c r="AB128" i="32"/>
  <c r="AH125" i="32"/>
  <c r="AT125" i="32" s="1"/>
  <c r="AH126" i="32"/>
  <c r="AT126" i="32" s="1"/>
  <c r="AH127" i="32"/>
  <c r="AT127" i="32" s="1"/>
  <c r="W128" i="32"/>
  <c r="W135" i="32"/>
  <c r="AD129" i="32"/>
  <c r="AH129" i="32" s="1"/>
  <c r="BA131" i="32"/>
  <c r="BA312" i="32" s="1"/>
  <c r="AS131" i="32"/>
  <c r="AZ131" i="32" s="1"/>
  <c r="BB142" i="32"/>
  <c r="R148" i="32"/>
  <c r="AY155" i="32"/>
  <c r="BA150" i="32"/>
  <c r="AS150" i="32"/>
  <c r="AZ150" i="32" s="1"/>
  <c r="BA154" i="32"/>
  <c r="AS154" i="32"/>
  <c r="AZ154" i="32" s="1"/>
  <c r="AV169" i="32"/>
  <c r="AU164" i="32"/>
  <c r="AC164" i="32"/>
  <c r="AW164" i="32" s="1"/>
  <c r="AB164" i="32"/>
  <c r="AU166" i="32"/>
  <c r="AC166" i="32"/>
  <c r="AW166" i="32" s="1"/>
  <c r="AB166" i="32"/>
  <c r="AH166" i="32" s="1"/>
  <c r="AT166" i="32" s="1"/>
  <c r="AU168" i="32"/>
  <c r="AC168" i="32"/>
  <c r="AW168" i="32" s="1"/>
  <c r="AB168" i="32"/>
  <c r="AH168" i="32" s="1"/>
  <c r="AT168" i="32" s="1"/>
  <c r="AB171" i="32"/>
  <c r="AH171" i="32" s="1"/>
  <c r="AT171" i="32" s="1"/>
  <c r="AD171" i="32"/>
  <c r="AX171" i="32" s="1"/>
  <c r="BA171" i="32"/>
  <c r="AS171" i="32"/>
  <c r="AZ171" i="32" s="1"/>
  <c r="AB175" i="32"/>
  <c r="AH175" i="32" s="1"/>
  <c r="AT175" i="32" s="1"/>
  <c r="AD175" i="32"/>
  <c r="AX175" i="32" s="1"/>
  <c r="BA175" i="32"/>
  <c r="AS175" i="32"/>
  <c r="AZ175" i="32" s="1"/>
  <c r="AU179" i="32"/>
  <c r="AC179" i="32"/>
  <c r="AW179" i="32" s="1"/>
  <c r="AB179" i="32"/>
  <c r="AD179" i="32"/>
  <c r="AX179" i="32" s="1"/>
  <c r="AU180" i="32"/>
  <c r="AC180" i="32"/>
  <c r="AW180" i="32" s="1"/>
  <c r="AB180" i="32"/>
  <c r="AD180" i="32"/>
  <c r="AX180" i="32" s="1"/>
  <c r="AU181" i="32"/>
  <c r="AC181" i="32"/>
  <c r="AW181" i="32" s="1"/>
  <c r="AB181" i="32"/>
  <c r="AD181" i="32"/>
  <c r="AX181" i="32" s="1"/>
  <c r="BB183" i="32"/>
  <c r="BB186" i="32" s="1"/>
  <c r="AR186" i="32"/>
  <c r="AB184" i="32"/>
  <c r="AU184" i="32"/>
  <c r="AD184" i="32"/>
  <c r="AX184" i="32" s="1"/>
  <c r="AW187" i="32"/>
  <c r="AY193" i="32"/>
  <c r="AD190" i="32"/>
  <c r="AX190" i="32" s="1"/>
  <c r="AC190" i="32"/>
  <c r="AW190" i="32" s="1"/>
  <c r="AB190" i="32"/>
  <c r="AU190" i="32"/>
  <c r="BB204" i="32"/>
  <c r="BB212" i="32" s="1"/>
  <c r="AR212" i="32"/>
  <c r="AB205" i="32"/>
  <c r="AU205" i="32"/>
  <c r="AD205" i="32"/>
  <c r="AX205" i="32" s="1"/>
  <c r="AB209" i="32"/>
  <c r="AH209" i="32" s="1"/>
  <c r="AT209" i="32" s="1"/>
  <c r="AU209" i="32"/>
  <c r="AD209" i="32"/>
  <c r="AX209" i="32" s="1"/>
  <c r="BA214" i="32"/>
  <c r="AS214" i="32"/>
  <c r="AZ214" i="32" s="1"/>
  <c r="AC250" i="32"/>
  <c r="AW244" i="32"/>
  <c r="AW250" i="32" s="1"/>
  <c r="AZ244" i="32"/>
  <c r="AZ250" i="32" s="1"/>
  <c r="AS250" i="32"/>
  <c r="W269" i="32"/>
  <c r="R274" i="32"/>
  <c r="AD96" i="32"/>
  <c r="AD97" i="32"/>
  <c r="AD99" i="32"/>
  <c r="AY106" i="32"/>
  <c r="R107" i="32"/>
  <c r="AS112" i="32"/>
  <c r="BA112" i="32"/>
  <c r="BA118" i="32" s="1"/>
  <c r="AG312" i="32"/>
  <c r="AY113" i="32"/>
  <c r="AY312" i="32" s="1"/>
  <c r="AS113" i="32"/>
  <c r="AB115" i="32"/>
  <c r="AU117" i="32"/>
  <c r="AC117" i="32"/>
  <c r="AW117" i="32" s="1"/>
  <c r="AY119" i="32"/>
  <c r="AY122" i="32" s="1"/>
  <c r="AG122" i="32"/>
  <c r="AV119" i="32"/>
  <c r="AV122" i="32" s="1"/>
  <c r="BA123" i="32"/>
  <c r="AS123" i="32"/>
  <c r="BA124" i="32"/>
  <c r="AS124" i="32"/>
  <c r="AZ124" i="32" s="1"/>
  <c r="BA125" i="32"/>
  <c r="AS125" i="32"/>
  <c r="AZ125" i="32" s="1"/>
  <c r="BA126" i="32"/>
  <c r="AS126" i="32"/>
  <c r="AZ126" i="32" s="1"/>
  <c r="BA127" i="32"/>
  <c r="AS127" i="32"/>
  <c r="AZ127" i="32" s="1"/>
  <c r="AU129" i="32"/>
  <c r="AB132" i="32"/>
  <c r="AH132" i="32" s="1"/>
  <c r="AT132" i="32" s="1"/>
  <c r="BA132" i="32"/>
  <c r="AS132" i="32"/>
  <c r="AZ132" i="32" s="1"/>
  <c r="AU133" i="32"/>
  <c r="AA142" i="32"/>
  <c r="AV136" i="32"/>
  <c r="AV142" i="32" s="1"/>
  <c r="AS142" i="32"/>
  <c r="AD143" i="32"/>
  <c r="AS143" i="32"/>
  <c r="W155" i="32"/>
  <c r="AD149" i="32"/>
  <c r="BB155" i="32"/>
  <c r="AB151" i="32"/>
  <c r="AH151" i="32" s="1"/>
  <c r="AT151" i="32" s="1"/>
  <c r="BA151" i="32"/>
  <c r="AS151" i="32"/>
  <c r="AZ151" i="32" s="1"/>
  <c r="AU152" i="32"/>
  <c r="AU155" i="32" s="1"/>
  <c r="AA162" i="32"/>
  <c r="AV156" i="32"/>
  <c r="AB156" i="32"/>
  <c r="AZ156" i="32"/>
  <c r="AZ162" i="32" s="1"/>
  <c r="AS162" i="32"/>
  <c r="AV158" i="32"/>
  <c r="AB158" i="32"/>
  <c r="AV160" i="32"/>
  <c r="AB160" i="32"/>
  <c r="BB164" i="32"/>
  <c r="AS164" i="32"/>
  <c r="AZ164" i="32" s="1"/>
  <c r="BB166" i="32"/>
  <c r="BB315" i="32" s="1"/>
  <c r="AS166" i="32"/>
  <c r="AZ166" i="32" s="1"/>
  <c r="BB168" i="32"/>
  <c r="AS168" i="32"/>
  <c r="AZ168" i="32" s="1"/>
  <c r="AC170" i="32"/>
  <c r="AU170" i="32"/>
  <c r="AU176" i="32" s="1"/>
  <c r="AB172" i="32"/>
  <c r="AH172" i="32" s="1"/>
  <c r="AT172" i="32" s="1"/>
  <c r="AD172" i="32"/>
  <c r="AX172" i="32" s="1"/>
  <c r="BA172" i="32"/>
  <c r="AS172" i="32"/>
  <c r="AZ172" i="32" s="1"/>
  <c r="AC174" i="32"/>
  <c r="AW174" i="32" s="1"/>
  <c r="AU174" i="32"/>
  <c r="R176" i="32"/>
  <c r="AU178" i="32"/>
  <c r="AD178" i="32"/>
  <c r="AX178" i="32" s="1"/>
  <c r="AC178" i="32"/>
  <c r="AW178" i="32" s="1"/>
  <c r="AC183" i="32"/>
  <c r="AB185" i="32"/>
  <c r="AH185" i="32" s="1"/>
  <c r="AT185" i="32" s="1"/>
  <c r="AU185" i="32"/>
  <c r="AD185" i="32"/>
  <c r="AX185" i="32" s="1"/>
  <c r="BB193" i="32"/>
  <c r="BA192" i="32"/>
  <c r="AS192" i="32"/>
  <c r="AZ192" i="32" s="1"/>
  <c r="AC204" i="32"/>
  <c r="AB206" i="32"/>
  <c r="AU206" i="32"/>
  <c r="AD206" i="32"/>
  <c r="AX206" i="32" s="1"/>
  <c r="AC208" i="32"/>
  <c r="AW208" i="32" s="1"/>
  <c r="AB210" i="32"/>
  <c r="AU210" i="32"/>
  <c r="AD210" i="32"/>
  <c r="AX210" i="32" s="1"/>
  <c r="AW213" i="32"/>
  <c r="AD216" i="32"/>
  <c r="AX216" i="32" s="1"/>
  <c r="AC216" i="32"/>
  <c r="AW216" i="32" s="1"/>
  <c r="AB216" i="32"/>
  <c r="AU216" i="32"/>
  <c r="AD225" i="32"/>
  <c r="AX222" i="32"/>
  <c r="AX225" i="32" s="1"/>
  <c r="AS225" i="32"/>
  <c r="AZ222" i="32"/>
  <c r="AZ225" i="32" s="1"/>
  <c r="BB235" i="32"/>
  <c r="BB239" i="32" s="1"/>
  <c r="AR239" i="32"/>
  <c r="AS235" i="32"/>
  <c r="AZ235" i="32" s="1"/>
  <c r="AU236" i="32"/>
  <c r="AH252" i="32"/>
  <c r="AT252" i="32" s="1"/>
  <c r="AB255" i="32"/>
  <c r="AC255" i="32"/>
  <c r="AW255" i="32" s="1"/>
  <c r="AU255" i="32"/>
  <c r="AU260" i="32" s="1"/>
  <c r="AD255" i="32"/>
  <c r="AX255" i="32" s="1"/>
  <c r="AB259" i="32"/>
  <c r="AC259" i="32"/>
  <c r="AW259" i="32" s="1"/>
  <c r="AU259" i="32"/>
  <c r="AD259" i="32"/>
  <c r="AX259" i="32" s="1"/>
  <c r="AS290" i="32"/>
  <c r="AZ290" i="32" s="1"/>
  <c r="BA290" i="32"/>
  <c r="BA178" i="32"/>
  <c r="R186" i="32"/>
  <c r="W193" i="32"/>
  <c r="AD187" i="32"/>
  <c r="BA189" i="32"/>
  <c r="AS189" i="32"/>
  <c r="AZ189" i="32" s="1"/>
  <c r="AA197" i="32"/>
  <c r="AV194" i="32"/>
  <c r="AV197" i="32" s="1"/>
  <c r="R212" i="32"/>
  <c r="W219" i="32"/>
  <c r="AD213" i="32"/>
  <c r="BA215" i="32"/>
  <c r="AS215" i="32"/>
  <c r="AZ215" i="32" s="1"/>
  <c r="AY222" i="32"/>
  <c r="AY225" i="32" s="1"/>
  <c r="AG225" i="32"/>
  <c r="BA226" i="32"/>
  <c r="AS226" i="32"/>
  <c r="BA227" i="32"/>
  <c r="AS227" i="32"/>
  <c r="AZ227" i="32" s="1"/>
  <c r="BA228" i="32"/>
  <c r="AS228" i="32"/>
  <c r="AZ228" i="32" s="1"/>
  <c r="BA229" i="32"/>
  <c r="AS229" i="32"/>
  <c r="AZ229" i="32" s="1"/>
  <c r="BA230" i="32"/>
  <c r="AS230" i="32"/>
  <c r="AZ230" i="32" s="1"/>
  <c r="BA231" i="32"/>
  <c r="AS231" i="32"/>
  <c r="AZ231" i="32" s="1"/>
  <c r="BA234" i="32"/>
  <c r="BA240" i="32"/>
  <c r="BA243" i="32" s="1"/>
  <c r="AS240" i="32"/>
  <c r="AQ243" i="32"/>
  <c r="AG250" i="32"/>
  <c r="AY244" i="32"/>
  <c r="AY250" i="32" s="1"/>
  <c r="AH251" i="32"/>
  <c r="AR253" i="32"/>
  <c r="AS251" i="32"/>
  <c r="BB251" i="32"/>
  <c r="BB253" i="32" s="1"/>
  <c r="AX254" i="32"/>
  <c r="AV260" i="32"/>
  <c r="AH261" i="32"/>
  <c r="R268" i="32"/>
  <c r="W262" i="32"/>
  <c r="AV277" i="32"/>
  <c r="AB277" i="32"/>
  <c r="AV280" i="32"/>
  <c r="AB280" i="32"/>
  <c r="AB297" i="32"/>
  <c r="AU297" i="32"/>
  <c r="AD297" i="32"/>
  <c r="AX297" i="32" s="1"/>
  <c r="AC297" i="32"/>
  <c r="AW297" i="32" s="1"/>
  <c r="AQ312" i="32"/>
  <c r="AV129" i="32"/>
  <c r="AV135" i="32" s="1"/>
  <c r="AC136" i="32"/>
  <c r="AU136" i="32"/>
  <c r="AC137" i="32"/>
  <c r="AU137" i="32"/>
  <c r="AC138" i="32"/>
  <c r="AW138" i="32" s="1"/>
  <c r="AU138" i="32"/>
  <c r="AC139" i="32"/>
  <c r="AU139" i="32"/>
  <c r="AC140" i="32"/>
  <c r="AW140" i="32" s="1"/>
  <c r="AU140" i="32"/>
  <c r="AC141" i="32"/>
  <c r="AU141" i="32"/>
  <c r="AV149" i="32"/>
  <c r="AV155" i="32" s="1"/>
  <c r="AC156" i="32"/>
  <c r="AU156" i="32"/>
  <c r="AC157" i="32"/>
  <c r="AW157" i="32" s="1"/>
  <c r="AU157" i="32"/>
  <c r="AC158" i="32"/>
  <c r="AW158" i="32" s="1"/>
  <c r="AU158" i="32"/>
  <c r="AC159" i="32"/>
  <c r="AW159" i="32" s="1"/>
  <c r="AU159" i="32"/>
  <c r="AC160" i="32"/>
  <c r="AW160" i="32" s="1"/>
  <c r="AU160" i="32"/>
  <c r="AC161" i="32"/>
  <c r="AW161" i="32" s="1"/>
  <c r="AU161" i="32"/>
  <c r="AG169" i="32"/>
  <c r="AR176" i="32"/>
  <c r="W177" i="32"/>
  <c r="AV177" i="32"/>
  <c r="AV182" i="32" s="1"/>
  <c r="AS179" i="32"/>
  <c r="AZ179" i="32" s="1"/>
  <c r="AS180" i="32"/>
  <c r="AZ180" i="32" s="1"/>
  <c r="AS181" i="32"/>
  <c r="AZ181" i="32" s="1"/>
  <c r="AU187" i="32"/>
  <c r="AC189" i="32"/>
  <c r="BA190" i="32"/>
  <c r="AS190" i="32"/>
  <c r="AZ190" i="32" s="1"/>
  <c r="AU191" i="32"/>
  <c r="AB194" i="32"/>
  <c r="AB196" i="32"/>
  <c r="AH196" i="32" s="1"/>
  <c r="AT196" i="32" s="1"/>
  <c r="AS197" i="32"/>
  <c r="AS198" i="32"/>
  <c r="AS199" i="32"/>
  <c r="AZ199" i="32" s="1"/>
  <c r="AS200" i="32"/>
  <c r="AZ200" i="32" s="1"/>
  <c r="AS201" i="32"/>
  <c r="AZ201" i="32" s="1"/>
  <c r="AS202" i="32"/>
  <c r="AZ202" i="32" s="1"/>
  <c r="AU213" i="32"/>
  <c r="AC215" i="32"/>
  <c r="AC219" i="32" s="1"/>
  <c r="BA216" i="32"/>
  <c r="AS216" i="32"/>
  <c r="AZ216" i="32" s="1"/>
  <c r="AU217" i="32"/>
  <c r="AA221" i="32"/>
  <c r="AV220" i="32"/>
  <c r="AV221" i="32" s="1"/>
  <c r="AU222" i="32"/>
  <c r="AC222" i="32"/>
  <c r="AB222" i="32"/>
  <c r="AU223" i="32"/>
  <c r="AC223" i="32"/>
  <c r="AW223" i="32" s="1"/>
  <c r="AB223" i="32"/>
  <c r="AH223" i="32" s="1"/>
  <c r="AT223" i="32" s="1"/>
  <c r="AU224" i="32"/>
  <c r="AC224" i="32"/>
  <c r="AW224" i="32" s="1"/>
  <c r="AB224" i="32"/>
  <c r="AH224" i="32" s="1"/>
  <c r="AT224" i="32" s="1"/>
  <c r="AR225" i="32"/>
  <c r="BB226" i="32"/>
  <c r="BB232" i="32" s="1"/>
  <c r="AR232" i="32"/>
  <c r="AQ232" i="32"/>
  <c r="AZ233" i="32"/>
  <c r="AB235" i="32"/>
  <c r="AH235" i="32" s="1"/>
  <c r="AT235" i="32" s="1"/>
  <c r="AU235" i="32"/>
  <c r="AS238" i="32"/>
  <c r="AZ238" i="32" s="1"/>
  <c r="BA238" i="32"/>
  <c r="BA239" i="32" s="1"/>
  <c r="AQ239" i="32"/>
  <c r="AC240" i="32"/>
  <c r="AC242" i="32"/>
  <c r="AW242" i="32" s="1"/>
  <c r="AU242" i="32"/>
  <c r="AB242" i="32"/>
  <c r="AB243" i="32" s="1"/>
  <c r="W250" i="32"/>
  <c r="AD244" i="32"/>
  <c r="AU244" i="32"/>
  <c r="AB244" i="32"/>
  <c r="AD246" i="32"/>
  <c r="AX246" i="32" s="1"/>
  <c r="AU246" i="32"/>
  <c r="AB246" i="32"/>
  <c r="AH246" i="32" s="1"/>
  <c r="AT246" i="32" s="1"/>
  <c r="AD248" i="32"/>
  <c r="AX248" i="32" s="1"/>
  <c r="AU248" i="32"/>
  <c r="AB248" i="32"/>
  <c r="AH248" i="32" s="1"/>
  <c r="AT248" i="32" s="1"/>
  <c r="R250" i="32"/>
  <c r="AD253" i="32"/>
  <c r="AX251" i="32"/>
  <c r="AX253" i="32" s="1"/>
  <c r="AB253" i="32"/>
  <c r="R260" i="32"/>
  <c r="AG260" i="32"/>
  <c r="AY254" i="32"/>
  <c r="AY260" i="32" s="1"/>
  <c r="AH271" i="32"/>
  <c r="AT271" i="32" s="1"/>
  <c r="AA281" i="32"/>
  <c r="AV275" i="32"/>
  <c r="AB275" i="32"/>
  <c r="AV278" i="32"/>
  <c r="AB278" i="32"/>
  <c r="W287" i="32"/>
  <c r="R288" i="32"/>
  <c r="AH294" i="32"/>
  <c r="AT294" i="32" s="1"/>
  <c r="AD136" i="32"/>
  <c r="AD156" i="32"/>
  <c r="AS177" i="32"/>
  <c r="BA177" i="32"/>
  <c r="BA182" i="32" s="1"/>
  <c r="BA183" i="32"/>
  <c r="AS183" i="32"/>
  <c r="BA184" i="32"/>
  <c r="AS184" i="32"/>
  <c r="AZ184" i="32" s="1"/>
  <c r="BA185" i="32"/>
  <c r="AS185" i="32"/>
  <c r="AZ185" i="32" s="1"/>
  <c r="AQ186" i="32"/>
  <c r="AB187" i="32"/>
  <c r="BA187" i="32"/>
  <c r="AS187" i="32"/>
  <c r="AQ193" i="32"/>
  <c r="AB191" i="32"/>
  <c r="AH191" i="32" s="1"/>
  <c r="AT191" i="32" s="1"/>
  <c r="BA191" i="32"/>
  <c r="AS191" i="32"/>
  <c r="AZ191" i="32" s="1"/>
  <c r="R193" i="32"/>
  <c r="AY197" i="32"/>
  <c r="AY198" i="32"/>
  <c r="AY203" i="32" s="1"/>
  <c r="AG203" i="32"/>
  <c r="AV198" i="32"/>
  <c r="AV203" i="32" s="1"/>
  <c r="BA204" i="32"/>
  <c r="AS204" i="32"/>
  <c r="BA205" i="32"/>
  <c r="AS205" i="32"/>
  <c r="AZ205" i="32" s="1"/>
  <c r="BA206" i="32"/>
  <c r="AS206" i="32"/>
  <c r="AZ206" i="32" s="1"/>
  <c r="BA207" i="32"/>
  <c r="AS207" i="32"/>
  <c r="AZ207" i="32" s="1"/>
  <c r="BA208" i="32"/>
  <c r="AS208" i="32"/>
  <c r="AZ208" i="32" s="1"/>
  <c r="BA209" i="32"/>
  <c r="AS209" i="32"/>
  <c r="AZ209" i="32" s="1"/>
  <c r="BA210" i="32"/>
  <c r="AS210" i="32"/>
  <c r="AZ210" i="32" s="1"/>
  <c r="BA211" i="32"/>
  <c r="AS211" i="32"/>
  <c r="AZ211" i="32" s="1"/>
  <c r="AQ212" i="32"/>
  <c r="AB213" i="32"/>
  <c r="BA213" i="32"/>
  <c r="AS213" i="32"/>
  <c r="AQ219" i="32"/>
  <c r="AB217" i="32"/>
  <c r="AH217" i="32" s="1"/>
  <c r="AT217" i="32" s="1"/>
  <c r="BA217" i="32"/>
  <c r="AS217" i="32"/>
  <c r="AZ217" i="32" s="1"/>
  <c r="R219" i="32"/>
  <c r="AD243" i="32"/>
  <c r="AX240" i="32"/>
  <c r="AX243" i="32" s="1"/>
  <c r="AU240" i="32"/>
  <c r="AU243" i="32" s="1"/>
  <c r="AB254" i="32"/>
  <c r="AC254" i="32"/>
  <c r="AZ254" i="32"/>
  <c r="AZ260" i="32" s="1"/>
  <c r="BA259" i="32"/>
  <c r="AS259" i="32"/>
  <c r="AZ259" i="32" s="1"/>
  <c r="W260" i="32"/>
  <c r="AU263" i="32"/>
  <c r="AD263" i="32"/>
  <c r="AX263" i="32" s="1"/>
  <c r="AC263" i="32"/>
  <c r="AW263" i="32" s="1"/>
  <c r="BA281" i="32"/>
  <c r="AV276" i="32"/>
  <c r="AB276" i="32"/>
  <c r="AV282" i="32"/>
  <c r="AV288" i="32" s="1"/>
  <c r="AA288" i="32"/>
  <c r="BB282" i="32"/>
  <c r="BB288" i="32" s="1"/>
  <c r="AR288" i="32"/>
  <c r="AS282" i="32"/>
  <c r="AS286" i="32"/>
  <c r="AZ286" i="32" s="1"/>
  <c r="BA286" i="32"/>
  <c r="AB298" i="32"/>
  <c r="AC298" i="32"/>
  <c r="AW298" i="32" s="1"/>
  <c r="AD298" i="32"/>
  <c r="AX298" i="32" s="1"/>
  <c r="AU298" i="32"/>
  <c r="AR268" i="32"/>
  <c r="BB261" i="32"/>
  <c r="BB268" i="32" s="1"/>
  <c r="AX261" i="32"/>
  <c r="BA263" i="32"/>
  <c r="AS263" i="32"/>
  <c r="AZ263" i="32" s="1"/>
  <c r="BA269" i="32"/>
  <c r="AS269" i="32"/>
  <c r="AQ274" i="32"/>
  <c r="AY274" i="32"/>
  <c r="BA270" i="32"/>
  <c r="AS270" i="32"/>
  <c r="AZ270" i="32" s="1"/>
  <c r="AY275" i="32"/>
  <c r="AY281" i="32" s="1"/>
  <c r="AG281" i="32"/>
  <c r="AX282" i="32"/>
  <c r="AC284" i="32"/>
  <c r="AW284" i="32" s="1"/>
  <c r="AB284" i="32"/>
  <c r="AU284" i="32"/>
  <c r="AH293" i="32"/>
  <c r="AT293" i="32" s="1"/>
  <c r="R302" i="32"/>
  <c r="AQ302" i="32"/>
  <c r="AS296" i="32"/>
  <c r="BA296" i="32"/>
  <c r="BA302" i="32" s="1"/>
  <c r="AV297" i="32"/>
  <c r="AB299" i="32"/>
  <c r="AC299" i="32"/>
  <c r="AW299" i="32" s="1"/>
  <c r="AV187" i="32"/>
  <c r="AV193" i="32" s="1"/>
  <c r="AC194" i="32"/>
  <c r="AU194" i="32"/>
  <c r="AC195" i="32"/>
  <c r="AW195" i="32" s="1"/>
  <c r="AU195" i="32"/>
  <c r="AC196" i="32"/>
  <c r="AW196" i="32" s="1"/>
  <c r="AU196" i="32"/>
  <c r="AV213" i="32"/>
  <c r="AV219" i="32" s="1"/>
  <c r="AC220" i="32"/>
  <c r="AU220" i="32"/>
  <c r="AU221" i="32" s="1"/>
  <c r="AR243" i="32"/>
  <c r="AC241" i="32"/>
  <c r="BA241" i="32"/>
  <c r="AS241" i="32"/>
  <c r="AZ241" i="32" s="1"/>
  <c r="AA250" i="32"/>
  <c r="AV244" i="32"/>
  <c r="AV250" i="32" s="1"/>
  <c r="AU251" i="32"/>
  <c r="AC251" i="32"/>
  <c r="BA260" i="32"/>
  <c r="AB257" i="32"/>
  <c r="AH257" i="32" s="1"/>
  <c r="AT257" i="32" s="1"/>
  <c r="AU257" i="32"/>
  <c r="AD258" i="32"/>
  <c r="AX258" i="32" s="1"/>
  <c r="AW261" i="32"/>
  <c r="BA262" i="32"/>
  <c r="AS262" i="32"/>
  <c r="AZ262" i="32" s="1"/>
  <c r="AU264" i="32"/>
  <c r="AD265" i="32"/>
  <c r="AX265" i="32" s="1"/>
  <c r="AU265" i="32"/>
  <c r="AD266" i="32"/>
  <c r="AX266" i="32" s="1"/>
  <c r="AU266" i="32"/>
  <c r="AD267" i="32"/>
  <c r="AX267" i="32" s="1"/>
  <c r="AU267" i="32"/>
  <c r="BB274" i="32"/>
  <c r="AD273" i="32"/>
  <c r="AX273" i="32" s="1"/>
  <c r="AU273" i="32"/>
  <c r="AS281" i="32"/>
  <c r="AU283" i="32"/>
  <c r="AC283" i="32"/>
  <c r="AW283" i="32" s="1"/>
  <c r="AB283" i="32"/>
  <c r="AS285" i="32"/>
  <c r="AZ285" i="32" s="1"/>
  <c r="BA285" i="32"/>
  <c r="BA288" i="32" s="1"/>
  <c r="W289" i="32"/>
  <c r="BA289" i="32"/>
  <c r="BA295" i="32" s="1"/>
  <c r="AS289" i="32"/>
  <c r="AG295" i="32"/>
  <c r="AB296" i="32"/>
  <c r="AD296" i="32"/>
  <c r="AU296" i="32"/>
  <c r="AC296" i="32"/>
  <c r="W302" i="32"/>
  <c r="AD194" i="32"/>
  <c r="AD220" i="32"/>
  <c r="AG239" i="32"/>
  <c r="AY233" i="32"/>
  <c r="AY239" i="32" s="1"/>
  <c r="AB234" i="32"/>
  <c r="AH234" i="32" s="1"/>
  <c r="AT234" i="32" s="1"/>
  <c r="AU234" i="32"/>
  <c r="AB238" i="32"/>
  <c r="AH238" i="32" s="1"/>
  <c r="AT238" i="32" s="1"/>
  <c r="AU238" i="32"/>
  <c r="BA242" i="32"/>
  <c r="AS242" i="32"/>
  <c r="AZ242" i="32" s="1"/>
  <c r="BA244" i="32"/>
  <c r="BA250" i="32" s="1"/>
  <c r="AU252" i="32"/>
  <c r="AC252" i="32"/>
  <c r="AW252" i="32" s="1"/>
  <c r="W253" i="32"/>
  <c r="BB254" i="32"/>
  <c r="AR260" i="32"/>
  <c r="AB256" i="32"/>
  <c r="AH256" i="32" s="1"/>
  <c r="AT256" i="32" s="1"/>
  <c r="AD256" i="32"/>
  <c r="AX256" i="32" s="1"/>
  <c r="AS256" i="32"/>
  <c r="AZ256" i="32" s="1"/>
  <c r="AH258" i="32"/>
  <c r="AT258" i="32" s="1"/>
  <c r="AU258" i="32"/>
  <c r="AB264" i="32"/>
  <c r="AH264" i="32" s="1"/>
  <c r="AT264" i="32" s="1"/>
  <c r="BA264" i="32"/>
  <c r="AS264" i="32"/>
  <c r="AZ264" i="32" s="1"/>
  <c r="AH265" i="32"/>
  <c r="AT265" i="32" s="1"/>
  <c r="AQ268" i="32"/>
  <c r="AD271" i="32"/>
  <c r="AX271" i="32" s="1"/>
  <c r="AC271" i="32"/>
  <c r="AW271" i="32" s="1"/>
  <c r="AU271" i="32"/>
  <c r="AD272" i="32"/>
  <c r="AX272" i="32" s="1"/>
  <c r="AB272" i="32"/>
  <c r="AU272" i="32"/>
  <c r="BA273" i="32"/>
  <c r="AS273" i="32"/>
  <c r="AZ273" i="32" s="1"/>
  <c r="AU282" i="32"/>
  <c r="AC282" i="32"/>
  <c r="AB282" i="32"/>
  <c r="AQ288" i="32"/>
  <c r="AD284" i="32"/>
  <c r="AX284" i="32" s="1"/>
  <c r="W288" i="32"/>
  <c r="AD290" i="32"/>
  <c r="AX290" i="32" s="1"/>
  <c r="AC290" i="32"/>
  <c r="AW290" i="32" s="1"/>
  <c r="AQ295" i="32"/>
  <c r="AV302" i="32"/>
  <c r="AD299" i="32"/>
  <c r="AX299" i="32" s="1"/>
  <c r="BA261" i="32"/>
  <c r="BA268" i="32" s="1"/>
  <c r="AS261" i="32"/>
  <c r="AV268" i="32"/>
  <c r="BA265" i="32"/>
  <c r="AS265" i="32"/>
  <c r="AZ265" i="32" s="1"/>
  <c r="BA266" i="32"/>
  <c r="AS266" i="32"/>
  <c r="AZ266" i="32" s="1"/>
  <c r="BA267" i="32"/>
  <c r="AS267" i="32"/>
  <c r="AZ267" i="32" s="1"/>
  <c r="BA272" i="32"/>
  <c r="AS272" i="32"/>
  <c r="AZ272" i="32" s="1"/>
  <c r="AG288" i="32"/>
  <c r="AY282" i="32"/>
  <c r="AY288" i="32" s="1"/>
  <c r="AB285" i="32"/>
  <c r="AH285" i="32" s="1"/>
  <c r="AT285" i="32" s="1"/>
  <c r="AD285" i="32"/>
  <c r="AX285" i="32" s="1"/>
  <c r="AC285" i="32"/>
  <c r="AW285" i="32" s="1"/>
  <c r="AR295" i="32"/>
  <c r="BB289" i="32"/>
  <c r="BB295" i="32" s="1"/>
  <c r="AU292" i="32"/>
  <c r="AC292" i="32"/>
  <c r="AW292" i="32" s="1"/>
  <c r="AB292" i="32"/>
  <c r="AH292" i="32" s="1"/>
  <c r="AT292" i="32" s="1"/>
  <c r="AG302" i="32"/>
  <c r="AY296" i="32"/>
  <c r="AY302" i="32" s="1"/>
  <c r="BA297" i="32"/>
  <c r="AS297" i="32"/>
  <c r="AZ297" i="32" s="1"/>
  <c r="AV269" i="32"/>
  <c r="AV274" i="32" s="1"/>
  <c r="AC275" i="32"/>
  <c r="AU275" i="32"/>
  <c r="AC276" i="32"/>
  <c r="AW276" i="32" s="1"/>
  <c r="AU276" i="32"/>
  <c r="AC277" i="32"/>
  <c r="AW277" i="32" s="1"/>
  <c r="AU277" i="32"/>
  <c r="AC278" i="32"/>
  <c r="AW278" i="32" s="1"/>
  <c r="AU278" i="32"/>
  <c r="AC279" i="32"/>
  <c r="AW279" i="32" s="1"/>
  <c r="AU279" i="32"/>
  <c r="AC280" i="32"/>
  <c r="AW280" i="32" s="1"/>
  <c r="AU280" i="32"/>
  <c r="AU291" i="32"/>
  <c r="AC291" i="32"/>
  <c r="AW291" i="32" s="1"/>
  <c r="AB291" i="32"/>
  <c r="AH291" i="32" s="1"/>
  <c r="AT291" i="32" s="1"/>
  <c r="AU294" i="32"/>
  <c r="AC294" i="32"/>
  <c r="AW294" i="32" s="1"/>
  <c r="AD294" i="32"/>
  <c r="AX294" i="32" s="1"/>
  <c r="AR302" i="32"/>
  <c r="BB296" i="32"/>
  <c r="BB302" i="32" s="1"/>
  <c r="AB301" i="32"/>
  <c r="AH301" i="32" s="1"/>
  <c r="AT301" i="32" s="1"/>
  <c r="AU301" i="32"/>
  <c r="AD275" i="32"/>
  <c r="AB286" i="32"/>
  <c r="AH286" i="32" s="1"/>
  <c r="AT286" i="32" s="1"/>
  <c r="AU286" i="32"/>
  <c r="AA295" i="32"/>
  <c r="AB300" i="32"/>
  <c r="AH300" i="32" s="1"/>
  <c r="AT300" i="32" s="1"/>
  <c r="AD300" i="32"/>
  <c r="AX300" i="32" s="1"/>
  <c r="AS300" i="32"/>
  <c r="AZ300" i="32" s="1"/>
  <c r="W303" i="32"/>
  <c r="R304" i="32"/>
  <c r="AU293" i="32"/>
  <c r="AC293" i="32"/>
  <c r="AW293" i="32" s="1"/>
  <c r="BA303" i="32"/>
  <c r="BA304" i="32" s="1"/>
  <c r="AS303" i="32"/>
  <c r="AQ304" i="32"/>
  <c r="S308" i="32"/>
  <c r="AI308" i="32"/>
  <c r="AM308" i="32"/>
  <c r="AR307" i="32" s="1"/>
  <c r="AV303" i="32"/>
  <c r="AV304" i="32" s="1"/>
  <c r="S77" i="31"/>
  <c r="S103" i="30"/>
  <c r="K77" i="31"/>
  <c r="O77" i="31"/>
  <c r="AE77" i="31"/>
  <c r="AI77" i="31"/>
  <c r="AM77" i="31"/>
  <c r="T77" i="31"/>
  <c r="X77" i="31"/>
  <c r="AJ77" i="31"/>
  <c r="AN77" i="31"/>
  <c r="AB13" i="31"/>
  <c r="AC13" i="31"/>
  <c r="AW13" i="31" s="1"/>
  <c r="AU13" i="31"/>
  <c r="AD13" i="31"/>
  <c r="AX13" i="31" s="1"/>
  <c r="AB28" i="31"/>
  <c r="AC28" i="31"/>
  <c r="AW28" i="31" s="1"/>
  <c r="AW32" i="31" s="1"/>
  <c r="AD28" i="31"/>
  <c r="AX28" i="31" s="1"/>
  <c r="AU28" i="31"/>
  <c r="AR78" i="31"/>
  <c r="BB12" i="31"/>
  <c r="AR15" i="31"/>
  <c r="W84" i="31"/>
  <c r="AB14" i="31"/>
  <c r="AD14" i="31"/>
  <c r="AC14" i="31"/>
  <c r="AL74" i="31"/>
  <c r="AP74" i="31"/>
  <c r="AC17" i="31"/>
  <c r="AW17" i="31" s="1"/>
  <c r="AU17" i="31"/>
  <c r="AU19" i="31" s="1"/>
  <c r="AB17" i="31"/>
  <c r="BA18" i="31"/>
  <c r="BA84" i="31" s="1"/>
  <c r="AS18" i="31"/>
  <c r="AZ18" i="31" s="1"/>
  <c r="AQ19" i="31"/>
  <c r="AA87" i="31"/>
  <c r="AA25" i="31"/>
  <c r="AV24" i="31"/>
  <c r="AY79" i="31"/>
  <c r="AY32" i="31"/>
  <c r="AB29" i="31"/>
  <c r="AH29" i="31" s="1"/>
  <c r="AT29" i="31" s="1"/>
  <c r="AD29" i="31"/>
  <c r="AX29" i="31" s="1"/>
  <c r="AC29" i="31"/>
  <c r="AW29" i="31" s="1"/>
  <c r="AX30" i="31"/>
  <c r="AQ85" i="31"/>
  <c r="AS30" i="31"/>
  <c r="AB31" i="31"/>
  <c r="AU31" i="31"/>
  <c r="AD31" i="31"/>
  <c r="AX31" i="31" s="1"/>
  <c r="R32" i="31"/>
  <c r="R38" i="31"/>
  <c r="W33" i="31"/>
  <c r="BA33" i="31"/>
  <c r="AS33" i="31"/>
  <c r="AQ38" i="31"/>
  <c r="BB38" i="31"/>
  <c r="AB86" i="31"/>
  <c r="AB40" i="31"/>
  <c r="AB61" i="31"/>
  <c r="AC61" i="31"/>
  <c r="AW61" i="31" s="1"/>
  <c r="AU61" i="31"/>
  <c r="AY15" i="31"/>
  <c r="AQ84" i="31"/>
  <c r="AS14" i="31"/>
  <c r="AU18" i="31"/>
  <c r="AB18" i="31"/>
  <c r="AD19" i="31"/>
  <c r="AS29" i="31"/>
  <c r="AZ29" i="31" s="1"/>
  <c r="BA29" i="31"/>
  <c r="AQ86" i="31"/>
  <c r="AQ40" i="31"/>
  <c r="AS39" i="31"/>
  <c r="AS12" i="31"/>
  <c r="AU14" i="31"/>
  <c r="X74" i="31"/>
  <c r="AI74" i="31"/>
  <c r="AM74" i="31"/>
  <c r="AQ15" i="31"/>
  <c r="AB19" i="31"/>
  <c r="AC18" i="31"/>
  <c r="AW18" i="31" s="1"/>
  <c r="U74" i="31"/>
  <c r="AW20" i="31"/>
  <c r="AW23" i="31" s="1"/>
  <c r="AB24" i="31"/>
  <c r="AX26" i="31"/>
  <c r="AD32" i="31"/>
  <c r="AQ79" i="31"/>
  <c r="AQ32" i="31"/>
  <c r="AS26" i="31"/>
  <c r="BA26" i="31"/>
  <c r="AS27" i="31"/>
  <c r="AZ27" i="31" s="1"/>
  <c r="AU29" i="31"/>
  <c r="AA85" i="31"/>
  <c r="BB31" i="31"/>
  <c r="AS31" i="31"/>
  <c r="AZ31" i="31" s="1"/>
  <c r="AD34" i="31"/>
  <c r="AX34" i="31" s="1"/>
  <c r="AC34" i="31"/>
  <c r="AW34" i="31" s="1"/>
  <c r="AC36" i="31"/>
  <c r="AW36" i="31" s="1"/>
  <c r="AU36" i="31"/>
  <c r="AB36" i="31"/>
  <c r="AU86" i="31"/>
  <c r="AU40" i="31"/>
  <c r="AV43" i="31"/>
  <c r="W81" i="31"/>
  <c r="AU44" i="31"/>
  <c r="AB44" i="31"/>
  <c r="W48" i="31"/>
  <c r="AD44" i="31"/>
  <c r="AC44" i="31"/>
  <c r="AB45" i="31"/>
  <c r="AH45" i="31" s="1"/>
  <c r="AT45" i="31" s="1"/>
  <c r="AU45" i="31"/>
  <c r="AD45" i="31"/>
  <c r="AX45" i="31" s="1"/>
  <c r="BA45" i="31"/>
  <c r="AS45" i="31"/>
  <c r="AZ45" i="31" s="1"/>
  <c r="AY56" i="31"/>
  <c r="AY57" i="31" s="1"/>
  <c r="AG57" i="31"/>
  <c r="AR64" i="31"/>
  <c r="AX19" i="31"/>
  <c r="AH20" i="31"/>
  <c r="AB23" i="31"/>
  <c r="AD87" i="31"/>
  <c r="AD25" i="31"/>
  <c r="AX24" i="31"/>
  <c r="BA39" i="31"/>
  <c r="AB58" i="31"/>
  <c r="AD58" i="31"/>
  <c r="W64" i="31"/>
  <c r="AC58" i="31"/>
  <c r="AU58" i="31"/>
  <c r="AS62" i="31"/>
  <c r="AZ62" i="31" s="1"/>
  <c r="BA62" i="31"/>
  <c r="R78" i="31"/>
  <c r="R15" i="31"/>
  <c r="W12" i="31"/>
  <c r="AY84" i="31"/>
  <c r="AV14" i="31"/>
  <c r="AV84" i="31" s="1"/>
  <c r="T74" i="31"/>
  <c r="AD17" i="31"/>
  <c r="AX17" i="31" s="1"/>
  <c r="AD18" i="31"/>
  <c r="AX18" i="31" s="1"/>
  <c r="R19" i="31"/>
  <c r="V74" i="31"/>
  <c r="AQ23" i="31"/>
  <c r="AS20" i="31"/>
  <c r="AZ25" i="31"/>
  <c r="AA79" i="31"/>
  <c r="AA32" i="31"/>
  <c r="AR79" i="31"/>
  <c r="BB26" i="31"/>
  <c r="AB27" i="31"/>
  <c r="AH27" i="31" s="1"/>
  <c r="AT27" i="31" s="1"/>
  <c r="AU27" i="31"/>
  <c r="W32" i="31"/>
  <c r="AV30" i="31"/>
  <c r="AV85" i="31" s="1"/>
  <c r="AC31" i="31"/>
  <c r="AW31" i="31" s="1"/>
  <c r="AR32" i="31"/>
  <c r="AV38" i="31"/>
  <c r="AY38" i="31"/>
  <c r="AU37" i="31"/>
  <c r="AB37" i="31"/>
  <c r="AD37" i="31"/>
  <c r="AX37" i="31" s="1"/>
  <c r="BA37" i="31"/>
  <c r="AS37" i="31"/>
  <c r="AZ37" i="31" s="1"/>
  <c r="AC43" i="31"/>
  <c r="AW41" i="31"/>
  <c r="AW43" i="31" s="1"/>
  <c r="BB41" i="31"/>
  <c r="BB43" i="31" s="1"/>
  <c r="AR43" i="31"/>
  <c r="AS41" i="31"/>
  <c r="AV48" i="31"/>
  <c r="AV81" i="31"/>
  <c r="AD46" i="31"/>
  <c r="AX46" i="31" s="1"/>
  <c r="AC46" i="31"/>
  <c r="AW46" i="31" s="1"/>
  <c r="AB46" i="31"/>
  <c r="AU46" i="31"/>
  <c r="W49" i="31"/>
  <c r="R52" i="31"/>
  <c r="AU53" i="31"/>
  <c r="AC53" i="31"/>
  <c r="AB53" i="31"/>
  <c r="AD53" i="31"/>
  <c r="W57" i="31"/>
  <c r="AD61" i="31"/>
  <c r="AX61" i="31" s="1"/>
  <c r="R67" i="31"/>
  <c r="W65" i="31"/>
  <c r="BB67" i="31"/>
  <c r="AV68" i="31"/>
  <c r="AV73" i="31" s="1"/>
  <c r="AA73" i="31"/>
  <c r="AG84" i="31"/>
  <c r="AR85" i="31"/>
  <c r="BB30" i="31"/>
  <c r="AW30" i="31"/>
  <c r="AR38" i="31"/>
  <c r="BA34" i="31"/>
  <c r="AS34" i="31"/>
  <c r="AZ34" i="31" s="1"/>
  <c r="AW39" i="31"/>
  <c r="BB40" i="31"/>
  <c r="BB86" i="31"/>
  <c r="AX41" i="31"/>
  <c r="AD43" i="31"/>
  <c r="BA43" i="31"/>
  <c r="AQ81" i="31"/>
  <c r="BA44" i="31"/>
  <c r="AS44" i="31"/>
  <c r="AQ48" i="31"/>
  <c r="AA52" i="31"/>
  <c r="AV49" i="31"/>
  <c r="AV52" i="31" s="1"/>
  <c r="AY52" i="31"/>
  <c r="AA64" i="31"/>
  <c r="AB62" i="31"/>
  <c r="AH62" i="31" s="1"/>
  <c r="AT62" i="31" s="1"/>
  <c r="AD62" i="31"/>
  <c r="AX62" i="31" s="1"/>
  <c r="AC62" i="31"/>
  <c r="AW62" i="31" s="1"/>
  <c r="AG73" i="31"/>
  <c r="AZ68" i="31"/>
  <c r="AC86" i="31"/>
  <c r="K189" i="29"/>
  <c r="O189" i="29"/>
  <c r="AG78" i="31"/>
  <c r="AG15" i="31"/>
  <c r="AR84" i="31"/>
  <c r="BB14" i="31"/>
  <c r="Z74" i="31"/>
  <c r="AE74" i="31"/>
  <c r="AJ74" i="31"/>
  <c r="AN74" i="31"/>
  <c r="AC16" i="31"/>
  <c r="BA16" i="31"/>
  <c r="AS16" i="31"/>
  <c r="AV19" i="31"/>
  <c r="W19" i="31"/>
  <c r="W23" i="31"/>
  <c r="AD20" i="31"/>
  <c r="R23" i="31"/>
  <c r="BB24" i="31"/>
  <c r="AR25" i="31"/>
  <c r="R79" i="31"/>
  <c r="R85" i="31"/>
  <c r="AC35" i="31"/>
  <c r="AW35" i="31" s="1"/>
  <c r="BA35" i="31"/>
  <c r="AS35" i="31"/>
  <c r="AZ35" i="31" s="1"/>
  <c r="W86" i="31"/>
  <c r="W40" i="31"/>
  <c r="AD39" i="31"/>
  <c r="AH39" i="31" s="1"/>
  <c r="R40" i="31"/>
  <c r="AB41" i="31"/>
  <c r="AU41" i="31"/>
  <c r="AU43" i="31" s="1"/>
  <c r="AD42" i="31"/>
  <c r="AX42" i="31" s="1"/>
  <c r="AS42" i="31"/>
  <c r="AZ42" i="31" s="1"/>
  <c r="AR81" i="31"/>
  <c r="AR48" i="31"/>
  <c r="AY81" i="31"/>
  <c r="BA46" i="31"/>
  <c r="AS46" i="31"/>
  <c r="AZ46" i="31" s="1"/>
  <c r="AD51" i="31"/>
  <c r="AX51" i="31" s="1"/>
  <c r="AC51" i="31"/>
  <c r="AW51" i="31" s="1"/>
  <c r="AU51" i="31"/>
  <c r="AB51" i="31"/>
  <c r="AS53" i="31"/>
  <c r="BA57" i="31"/>
  <c r="AU56" i="31"/>
  <c r="AC56" i="31"/>
  <c r="AW56" i="31" s="1"/>
  <c r="AD56" i="31"/>
  <c r="AX56" i="31" s="1"/>
  <c r="AB56" i="31"/>
  <c r="AG64" i="31"/>
  <c r="AY58" i="31"/>
  <c r="AY64" i="31" s="1"/>
  <c r="AV58" i="31"/>
  <c r="AV64" i="31" s="1"/>
  <c r="AS59" i="31"/>
  <c r="AZ59" i="31" s="1"/>
  <c r="BA59" i="31"/>
  <c r="BA64" i="31" s="1"/>
  <c r="AS60" i="31"/>
  <c r="AZ60" i="31" s="1"/>
  <c r="AU62" i="31"/>
  <c r="BA65" i="31"/>
  <c r="AS65" i="31"/>
  <c r="AQ67" i="31"/>
  <c r="AD69" i="31"/>
  <c r="AX69" i="31" s="1"/>
  <c r="AC69" i="31"/>
  <c r="AW69" i="31" s="1"/>
  <c r="AB69" i="31"/>
  <c r="BB70" i="31"/>
  <c r="BB73" i="31" s="1"/>
  <c r="AS70" i="31"/>
  <c r="AZ70" i="31" s="1"/>
  <c r="AR73" i="31"/>
  <c r="AA78" i="31"/>
  <c r="AQ78" i="31"/>
  <c r="AV12" i="31"/>
  <c r="BA12" i="31"/>
  <c r="S74" i="31"/>
  <c r="AA15" i="31"/>
  <c r="AF74" i="31"/>
  <c r="AR19" i="31"/>
  <c r="BA17" i="31"/>
  <c r="AS17" i="31"/>
  <c r="AZ17" i="31" s="1"/>
  <c r="AO74" i="31"/>
  <c r="AA23" i="31"/>
  <c r="AV20" i="31"/>
  <c r="AV23" i="31" s="1"/>
  <c r="W87" i="31"/>
  <c r="AU24" i="31"/>
  <c r="AC24" i="31"/>
  <c r="AG87" i="31"/>
  <c r="AY24" i="31"/>
  <c r="W25" i="31"/>
  <c r="AS25" i="31"/>
  <c r="AB26" i="31"/>
  <c r="AG79" i="31"/>
  <c r="AG32" i="31"/>
  <c r="AU26" i="31"/>
  <c r="W85" i="31"/>
  <c r="AB30" i="31"/>
  <c r="AG85" i="31"/>
  <c r="AU30" i="31"/>
  <c r="BA36" i="31"/>
  <c r="BA85" i="31" s="1"/>
  <c r="AS36" i="31"/>
  <c r="AZ36" i="31" s="1"/>
  <c r="AA86" i="31"/>
  <c r="AA40" i="31"/>
  <c r="AV39" i="31"/>
  <c r="AY86" i="31"/>
  <c r="AY40" i="31"/>
  <c r="AH42" i="31"/>
  <c r="AT42" i="31" s="1"/>
  <c r="AU42" i="31"/>
  <c r="R81" i="31"/>
  <c r="R48" i="31"/>
  <c r="BB81" i="31"/>
  <c r="BB48" i="31"/>
  <c r="AD47" i="31"/>
  <c r="AX47" i="31" s="1"/>
  <c r="AC47" i="31"/>
  <c r="AW47" i="31" s="1"/>
  <c r="AU47" i="31"/>
  <c r="AD50" i="31"/>
  <c r="AX50" i="31" s="1"/>
  <c r="AC50" i="31"/>
  <c r="AW50" i="31" s="1"/>
  <c r="AU50" i="31"/>
  <c r="AB50" i="31"/>
  <c r="AS52" i="31"/>
  <c r="AV57" i="31"/>
  <c r="BB53" i="31"/>
  <c r="BB57" i="31" s="1"/>
  <c r="BB54" i="31"/>
  <c r="AZ58" i="31"/>
  <c r="AZ64" i="31" s="1"/>
  <c r="AB60" i="31"/>
  <c r="AH60" i="31" s="1"/>
  <c r="AT60" i="31" s="1"/>
  <c r="AU60" i="31"/>
  <c r="AS63" i="31"/>
  <c r="AZ63" i="31" s="1"/>
  <c r="BA63" i="31"/>
  <c r="AQ64" i="31"/>
  <c r="R73" i="31"/>
  <c r="W68" i="31"/>
  <c r="AU72" i="31"/>
  <c r="AC72" i="31"/>
  <c r="AW72" i="31" s="1"/>
  <c r="AB72" i="31"/>
  <c r="AD72" i="31"/>
  <c r="AX72" i="31" s="1"/>
  <c r="BB72" i="31"/>
  <c r="AS72" i="31"/>
  <c r="AZ72" i="31" s="1"/>
  <c r="AF77" i="31"/>
  <c r="AG76" i="31" s="1"/>
  <c r="R25" i="31"/>
  <c r="AG43" i="31"/>
  <c r="BA47" i="31"/>
  <c r="AS47" i="31"/>
  <c r="AZ47" i="31" s="1"/>
  <c r="BA49" i="31"/>
  <c r="BA52" i="31" s="1"/>
  <c r="AU54" i="31"/>
  <c r="AC54" i="31"/>
  <c r="AW54" i="31" s="1"/>
  <c r="AR67" i="31"/>
  <c r="AC66" i="31"/>
  <c r="AW66" i="31" s="1"/>
  <c r="BA66" i="31"/>
  <c r="AS66" i="31"/>
  <c r="AZ66" i="31" s="1"/>
  <c r="AU71" i="31"/>
  <c r="AC71" i="31"/>
  <c r="AW71" i="31" s="1"/>
  <c r="AB71" i="31"/>
  <c r="AD71" i="31"/>
  <c r="AX71" i="31" s="1"/>
  <c r="BB71" i="31"/>
  <c r="AS71" i="31"/>
  <c r="AZ71" i="31" s="1"/>
  <c r="I77" i="31"/>
  <c r="M77" i="31"/>
  <c r="Q77" i="31"/>
  <c r="O76" i="31" s="1"/>
  <c r="U77" i="31"/>
  <c r="Z77" i="31"/>
  <c r="L77" i="31"/>
  <c r="AU55" i="31"/>
  <c r="AC55" i="31"/>
  <c r="AB59" i="31"/>
  <c r="AH59" i="31" s="1"/>
  <c r="AT59" i="31" s="1"/>
  <c r="AU59" i="31"/>
  <c r="AB63" i="31"/>
  <c r="AH63" i="31" s="1"/>
  <c r="AT63" i="31" s="1"/>
  <c r="AU63" i="31"/>
  <c r="AU70" i="31"/>
  <c r="AB70" i="31"/>
  <c r="AD70" i="31"/>
  <c r="AX70" i="31" s="1"/>
  <c r="J77" i="31"/>
  <c r="N77" i="31"/>
  <c r="V77" i="31"/>
  <c r="AK77" i="31"/>
  <c r="AO77" i="31"/>
  <c r="AG81" i="31"/>
  <c r="I75" i="31"/>
  <c r="Y77" i="31"/>
  <c r="K103" i="30"/>
  <c r="O103" i="30"/>
  <c r="AE103" i="30"/>
  <c r="AI103" i="30"/>
  <c r="AM103" i="30"/>
  <c r="P103" i="30"/>
  <c r="T103" i="30"/>
  <c r="AJ103" i="30"/>
  <c r="AN103" i="30"/>
  <c r="AZ31" i="30"/>
  <c r="AU25" i="30"/>
  <c r="AB25" i="30"/>
  <c r="AC25" i="30"/>
  <c r="AW25" i="30" s="1"/>
  <c r="AD25" i="30"/>
  <c r="AX25" i="30" s="1"/>
  <c r="AU46" i="30"/>
  <c r="AB46" i="30"/>
  <c r="AD46" i="30"/>
  <c r="AX46" i="30" s="1"/>
  <c r="AC46" i="30"/>
  <c r="AW46" i="30" s="1"/>
  <c r="AX24" i="30"/>
  <c r="AB39" i="30"/>
  <c r="AH39" i="30" s="1"/>
  <c r="AT39" i="30" s="1"/>
  <c r="AC39" i="30"/>
  <c r="AW39" i="30" s="1"/>
  <c r="AD39" i="30"/>
  <c r="AX39" i="30" s="1"/>
  <c r="AU39" i="30"/>
  <c r="AZ12" i="30"/>
  <c r="W14" i="30"/>
  <c r="R110" i="30"/>
  <c r="AQ111" i="30"/>
  <c r="AS20" i="30"/>
  <c r="BA20" i="30"/>
  <c r="BA25" i="30"/>
  <c r="AS25" i="30"/>
  <c r="AZ25" i="30" s="1"/>
  <c r="BA26" i="30"/>
  <c r="AS26" i="30"/>
  <c r="AZ26" i="30" s="1"/>
  <c r="R44" i="30"/>
  <c r="W38" i="30"/>
  <c r="AB43" i="30"/>
  <c r="AC43" i="30"/>
  <c r="AW43" i="30" s="1"/>
  <c r="W48" i="30"/>
  <c r="AC45" i="30"/>
  <c r="AU45" i="30"/>
  <c r="AB45" i="30"/>
  <c r="BA46" i="30"/>
  <c r="AS46" i="30"/>
  <c r="AZ46" i="30" s="1"/>
  <c r="BA47" i="30"/>
  <c r="AS47" i="30"/>
  <c r="AZ47" i="30" s="1"/>
  <c r="AA61" i="30"/>
  <c r="AU67" i="30"/>
  <c r="AD67" i="30"/>
  <c r="AX67" i="30" s="1"/>
  <c r="AB67" i="30"/>
  <c r="BA70" i="30"/>
  <c r="AS70" i="30"/>
  <c r="AZ70" i="30" s="1"/>
  <c r="AD13" i="30"/>
  <c r="AX13" i="30" s="1"/>
  <c r="AC13" i="30"/>
  <c r="AW13" i="30" s="1"/>
  <c r="AU13" i="30"/>
  <c r="AB13" i="30"/>
  <c r="AH13" i="30" s="1"/>
  <c r="AT13" i="30" s="1"/>
  <c r="AA110" i="30"/>
  <c r="AV14" i="30"/>
  <c r="AJ100" i="30"/>
  <c r="AA111" i="30"/>
  <c r="AR111" i="30"/>
  <c r="BB20" i="30"/>
  <c r="AR28" i="30"/>
  <c r="BB24" i="30"/>
  <c r="BB28" i="30" s="1"/>
  <c r="AV33" i="30"/>
  <c r="AV37" i="30" s="1"/>
  <c r="AU35" i="30"/>
  <c r="AC35" i="30"/>
  <c r="AW35" i="30" s="1"/>
  <c r="AB35" i="30"/>
  <c r="AR48" i="30"/>
  <c r="BB45" i="30"/>
  <c r="BB48" i="30" s="1"/>
  <c r="AU54" i="30"/>
  <c r="BA52" i="30"/>
  <c r="AB53" i="30"/>
  <c r="AH53" i="30" s="1"/>
  <c r="AT53" i="30" s="1"/>
  <c r="AS56" i="30"/>
  <c r="AZ56" i="30" s="1"/>
  <c r="AZ61" i="30" s="1"/>
  <c r="AB58" i="30"/>
  <c r="AA65" i="30"/>
  <c r="AX76" i="30"/>
  <c r="R85" i="30"/>
  <c r="W82" i="30"/>
  <c r="R104" i="30"/>
  <c r="W12" i="30"/>
  <c r="AZ14" i="30"/>
  <c r="AF100" i="30"/>
  <c r="W113" i="30"/>
  <c r="AU16" i="30"/>
  <c r="AC16" i="30"/>
  <c r="AB16" i="30"/>
  <c r="W17" i="30"/>
  <c r="R105" i="30"/>
  <c r="R23" i="30"/>
  <c r="AG105" i="30"/>
  <c r="AG103" i="30" s="1"/>
  <c r="AG23" i="30"/>
  <c r="AB19" i="30"/>
  <c r="AD19" i="30"/>
  <c r="AX19" i="30" s="1"/>
  <c r="AC19" i="30"/>
  <c r="AW19" i="30" s="1"/>
  <c r="BA19" i="30"/>
  <c r="AV20" i="30"/>
  <c r="AA23" i="30"/>
  <c r="AU26" i="30"/>
  <c r="AA112" i="30"/>
  <c r="AA30" i="30"/>
  <c r="AV29" i="30"/>
  <c r="AY112" i="30"/>
  <c r="AY30" i="30"/>
  <c r="AY31" i="30"/>
  <c r="AG37" i="30"/>
  <c r="BB31" i="30"/>
  <c r="AR107" i="30"/>
  <c r="AS32" i="30"/>
  <c r="BB32" i="30"/>
  <c r="BB38" i="30"/>
  <c r="BB44" i="30" s="1"/>
  <c r="AR44" i="30"/>
  <c r="AB40" i="30"/>
  <c r="AD40" i="30"/>
  <c r="AX40" i="30" s="1"/>
  <c r="AC40" i="30"/>
  <c r="AW40" i="30" s="1"/>
  <c r="BA40" i="30"/>
  <c r="BA44" i="30" s="1"/>
  <c r="AV41" i="30"/>
  <c r="AD43" i="30"/>
  <c r="AX43" i="30" s="1"/>
  <c r="AD45" i="30"/>
  <c r="AU47" i="30"/>
  <c r="AA54" i="30"/>
  <c r="AV49" i="30"/>
  <c r="AV54" i="30" s="1"/>
  <c r="AQ54" i="30"/>
  <c r="AS49" i="30"/>
  <c r="AY54" i="30"/>
  <c r="BA53" i="30"/>
  <c r="AC67" i="30"/>
  <c r="AW67" i="30" s="1"/>
  <c r="AC69" i="30"/>
  <c r="AW69" i="30" s="1"/>
  <c r="AD69" i="30"/>
  <c r="AX69" i="30" s="1"/>
  <c r="AB69" i="30"/>
  <c r="AU91" i="30"/>
  <c r="AB91" i="30"/>
  <c r="AH91" i="30" s="1"/>
  <c r="AT91" i="30" s="1"/>
  <c r="AC91" i="30"/>
  <c r="AW91" i="30" s="1"/>
  <c r="AD91" i="30"/>
  <c r="AX91" i="30" s="1"/>
  <c r="AD113" i="30"/>
  <c r="AD17" i="30"/>
  <c r="AS113" i="30"/>
  <c r="AZ16" i="30"/>
  <c r="AX20" i="30"/>
  <c r="AB22" i="30"/>
  <c r="AH22" i="30" s="1"/>
  <c r="AT22" i="30" s="1"/>
  <c r="AC22" i="30"/>
  <c r="AW22" i="30" s="1"/>
  <c r="AC24" i="30"/>
  <c r="AU24" i="30"/>
  <c r="AU28" i="30" s="1"/>
  <c r="AB24" i="30"/>
  <c r="W28" i="30"/>
  <c r="BB36" i="30"/>
  <c r="AR37" i="30"/>
  <c r="BA41" i="30"/>
  <c r="AV61" i="30"/>
  <c r="AB62" i="30"/>
  <c r="AD62" i="30"/>
  <c r="AC62" i="30"/>
  <c r="AW72" i="30"/>
  <c r="AZ72" i="30"/>
  <c r="AS76" i="30"/>
  <c r="AR81" i="30"/>
  <c r="BB76" i="30"/>
  <c r="BB81" i="30" s="1"/>
  <c r="AU77" i="30"/>
  <c r="AC77" i="30"/>
  <c r="AW77" i="30" s="1"/>
  <c r="AD77" i="30"/>
  <c r="AX77" i="30" s="1"/>
  <c r="AB77" i="30"/>
  <c r="BB78" i="30"/>
  <c r="AS78" i="30"/>
  <c r="AZ78" i="30" s="1"/>
  <c r="BA82" i="30"/>
  <c r="BA85" i="30" s="1"/>
  <c r="AS82" i="30"/>
  <c r="AQ85" i="30"/>
  <c r="AC86" i="30"/>
  <c r="AD86" i="30"/>
  <c r="W92" i="30"/>
  <c r="AB86" i="30"/>
  <c r="AU86" i="30"/>
  <c r="BA87" i="30"/>
  <c r="AS87" i="30"/>
  <c r="AZ87" i="30" s="1"/>
  <c r="AQ92" i="30"/>
  <c r="Y100" i="30"/>
  <c r="AA101" i="30" s="1"/>
  <c r="AN100" i="30"/>
  <c r="AS15" i="30"/>
  <c r="AG113" i="30"/>
  <c r="AY16" i="30"/>
  <c r="AG17" i="30"/>
  <c r="BB113" i="30"/>
  <c r="BB17" i="30"/>
  <c r="AS23" i="30"/>
  <c r="AB21" i="30"/>
  <c r="AU21" i="30"/>
  <c r="W29" i="30"/>
  <c r="R112" i="30"/>
  <c r="AU34" i="30"/>
  <c r="AC34" i="30"/>
  <c r="AW34" i="30" s="1"/>
  <c r="AD34" i="30"/>
  <c r="AX34" i="30" s="1"/>
  <c r="AB34" i="30"/>
  <c r="AV44" i="30"/>
  <c r="AB42" i="30"/>
  <c r="AU42" i="30"/>
  <c r="BB57" i="30"/>
  <c r="W65" i="30"/>
  <c r="AD68" i="30"/>
  <c r="AX68" i="30" s="1"/>
  <c r="AB68" i="30"/>
  <c r="AU68" i="30"/>
  <c r="AC68" i="30"/>
  <c r="AW68" i="30" s="1"/>
  <c r="AU96" i="30"/>
  <c r="AB96" i="30"/>
  <c r="AD96" i="30"/>
  <c r="AX96" i="30" s="1"/>
  <c r="AC96" i="30"/>
  <c r="AW96" i="30" s="1"/>
  <c r="BB96" i="30"/>
  <c r="AR99" i="30"/>
  <c r="AA104" i="30"/>
  <c r="AA15" i="30"/>
  <c r="AV12" i="30"/>
  <c r="AY12" i="30"/>
  <c r="R15" i="30"/>
  <c r="V100" i="30"/>
  <c r="AG15" i="30"/>
  <c r="AX16" i="30"/>
  <c r="AS17" i="30"/>
  <c r="W18" i="30"/>
  <c r="AY18" i="30"/>
  <c r="AU19" i="30"/>
  <c r="AY111" i="30"/>
  <c r="AW20" i="30"/>
  <c r="AC21" i="30"/>
  <c r="AW21" i="30" s="1"/>
  <c r="AU22" i="30"/>
  <c r="R28" i="30"/>
  <c r="AS112" i="30"/>
  <c r="AZ29" i="30"/>
  <c r="AU31" i="30"/>
  <c r="AC31" i="30"/>
  <c r="AB31" i="30"/>
  <c r="W37" i="30"/>
  <c r="AX32" i="30"/>
  <c r="AX37" i="30" s="1"/>
  <c r="AV107" i="30"/>
  <c r="AD35" i="30"/>
  <c r="AX35" i="30" s="1"/>
  <c r="BA37" i="30"/>
  <c r="AS38" i="30"/>
  <c r="AS104" i="30" s="1"/>
  <c r="AU40" i="30"/>
  <c r="AC42" i="30"/>
  <c r="AW42" i="30" s="1"/>
  <c r="AU43" i="30"/>
  <c r="R48" i="30"/>
  <c r="AB49" i="30"/>
  <c r="BA49" i="30"/>
  <c r="AB50" i="30"/>
  <c r="BA50" i="30"/>
  <c r="AB51" i="30"/>
  <c r="AH51" i="30" s="1"/>
  <c r="AT51" i="30" s="1"/>
  <c r="AU55" i="30"/>
  <c r="AC55" i="30"/>
  <c r="AD55" i="30"/>
  <c r="AB55" i="30"/>
  <c r="AU56" i="30"/>
  <c r="AC56" i="30"/>
  <c r="AW56" i="30" s="1"/>
  <c r="AB56" i="30"/>
  <c r="AH56" i="30" s="1"/>
  <c r="AT56" i="30" s="1"/>
  <c r="AU60" i="30"/>
  <c r="AC60" i="30"/>
  <c r="AW60" i="30" s="1"/>
  <c r="AB60" i="30"/>
  <c r="AD60" i="30"/>
  <c r="AX60" i="30" s="1"/>
  <c r="AG61" i="30"/>
  <c r="BB71" i="30"/>
  <c r="BA74" i="30"/>
  <c r="AS74" i="30"/>
  <c r="AZ74" i="30" s="1"/>
  <c r="AB83" i="30"/>
  <c r="AC83" i="30"/>
  <c r="AW83" i="30" s="1"/>
  <c r="BA89" i="30"/>
  <c r="AS89" i="30"/>
  <c r="AZ89" i="30" s="1"/>
  <c r="AQ104" i="30"/>
  <c r="AQ15" i="30"/>
  <c r="BA12" i="30"/>
  <c r="AQ110" i="30"/>
  <c r="BA14" i="30"/>
  <c r="T100" i="30"/>
  <c r="AL100" i="30"/>
  <c r="AP100" i="30"/>
  <c r="AA105" i="30"/>
  <c r="AQ105" i="30"/>
  <c r="AV18" i="30"/>
  <c r="BA18" i="30"/>
  <c r="R111" i="30"/>
  <c r="AQ23" i="30"/>
  <c r="AC27" i="30"/>
  <c r="BA27" i="30"/>
  <c r="AS27" i="30"/>
  <c r="AZ27" i="30" s="1"/>
  <c r="AQ112" i="30"/>
  <c r="AQ30" i="30"/>
  <c r="BA29" i="30"/>
  <c r="AU32" i="30"/>
  <c r="AC32" i="30"/>
  <c r="AG107" i="30"/>
  <c r="AY32" i="30"/>
  <c r="AY107" i="30" s="1"/>
  <c r="AU36" i="30"/>
  <c r="AC36" i="30"/>
  <c r="AW36" i="30" s="1"/>
  <c r="AG44" i="30"/>
  <c r="AQ44" i="30"/>
  <c r="AC50" i="30"/>
  <c r="AW50" i="30" s="1"/>
  <c r="AW54" i="30" s="1"/>
  <c r="BA61" i="30"/>
  <c r="AU57" i="30"/>
  <c r="AC57" i="30"/>
  <c r="AW57" i="30" s="1"/>
  <c r="AU59" i="30"/>
  <c r="AC59" i="30"/>
  <c r="AW59" i="30" s="1"/>
  <c r="AD59" i="30"/>
  <c r="AX59" i="30" s="1"/>
  <c r="AG65" i="30"/>
  <c r="AY62" i="30"/>
  <c r="AY65" i="30" s="1"/>
  <c r="BA63" i="30"/>
  <c r="BA65" i="30" s="1"/>
  <c r="AS63" i="30"/>
  <c r="AZ63" i="30" s="1"/>
  <c r="R71" i="30"/>
  <c r="AV71" i="30"/>
  <c r="AG75" i="30"/>
  <c r="AY72" i="30"/>
  <c r="AY75" i="30" s="1"/>
  <c r="AH74" i="30"/>
  <c r="AT74" i="30" s="1"/>
  <c r="AV82" i="30"/>
  <c r="AV85" i="30" s="1"/>
  <c r="AC88" i="30"/>
  <c r="AW88" i="30" s="1"/>
  <c r="AB88" i="30"/>
  <c r="AH88" i="30" s="1"/>
  <c r="AT88" i="30" s="1"/>
  <c r="AH90" i="30"/>
  <c r="AT90" i="30" s="1"/>
  <c r="AQ99" i="30"/>
  <c r="BA93" i="30"/>
  <c r="AS93" i="30"/>
  <c r="BA94" i="30"/>
  <c r="AS94" i="30"/>
  <c r="AZ94" i="30" s="1"/>
  <c r="BB110" i="30"/>
  <c r="U100" i="30"/>
  <c r="Z100" i="30"/>
  <c r="BB15" i="30"/>
  <c r="AV17" i="30"/>
  <c r="BA17" i="30"/>
  <c r="AR105" i="30"/>
  <c r="BB18" i="30"/>
  <c r="W111" i="30"/>
  <c r="AB20" i="30"/>
  <c r="AG111" i="30"/>
  <c r="AU20" i="30"/>
  <c r="AR23" i="30"/>
  <c r="BA24" i="30"/>
  <c r="BA28" i="30" s="1"/>
  <c r="AS24" i="30"/>
  <c r="AV28" i="30"/>
  <c r="AQ28" i="30"/>
  <c r="BB30" i="30"/>
  <c r="AA107" i="30"/>
  <c r="AU33" i="30"/>
  <c r="AC33" i="30"/>
  <c r="AW33" i="30" s="1"/>
  <c r="AB41" i="30"/>
  <c r="AH41" i="30" s="1"/>
  <c r="AT41" i="30" s="1"/>
  <c r="AU41" i="30"/>
  <c r="BA45" i="30"/>
  <c r="BA48" i="30" s="1"/>
  <c r="AS45" i="30"/>
  <c r="AV48" i="30"/>
  <c r="W54" i="30"/>
  <c r="AD49" i="30"/>
  <c r="R54" i="30"/>
  <c r="AR61" i="30"/>
  <c r="BB55" i="30"/>
  <c r="BB61" i="30" s="1"/>
  <c r="AU58" i="30"/>
  <c r="AC58" i="30"/>
  <c r="AW58" i="30" s="1"/>
  <c r="AS60" i="30"/>
  <c r="AZ60" i="30" s="1"/>
  <c r="AQ65" i="30"/>
  <c r="AS62" i="30"/>
  <c r="AB64" i="30"/>
  <c r="AD64" i="30"/>
  <c r="AX64" i="30" s="1"/>
  <c r="AC64" i="30"/>
  <c r="AW64" i="30" s="1"/>
  <c r="W66" i="30"/>
  <c r="BA67" i="30"/>
  <c r="AS67" i="30"/>
  <c r="AZ67" i="30" s="1"/>
  <c r="W75" i="30"/>
  <c r="AD72" i="30"/>
  <c r="AB72" i="30"/>
  <c r="BA75" i="30"/>
  <c r="AH73" i="30"/>
  <c r="AT73" i="30" s="1"/>
  <c r="BA81" i="30"/>
  <c r="AU79" i="30"/>
  <c r="AC79" i="30"/>
  <c r="AW79" i="30" s="1"/>
  <c r="AB79" i="30"/>
  <c r="AH79" i="30" s="1"/>
  <c r="AT79" i="30" s="1"/>
  <c r="AB84" i="30"/>
  <c r="AH84" i="30" s="1"/>
  <c r="AT84" i="30" s="1"/>
  <c r="AC84" i="30"/>
  <c r="AW84" i="30" s="1"/>
  <c r="AD94" i="30"/>
  <c r="AX94" i="30" s="1"/>
  <c r="AC94" i="30"/>
  <c r="AW94" i="30" s="1"/>
  <c r="AB94" i="30"/>
  <c r="AD95" i="30"/>
  <c r="AX95" i="30" s="1"/>
  <c r="AU95" i="30"/>
  <c r="AB95" i="30"/>
  <c r="AH95" i="30" s="1"/>
  <c r="AT95" i="30" s="1"/>
  <c r="BA96" i="30"/>
  <c r="AS96" i="30"/>
  <c r="AZ96" i="30" s="1"/>
  <c r="AV98" i="30"/>
  <c r="BB65" i="30"/>
  <c r="AR65" i="30"/>
  <c r="AR100" i="30" s="1"/>
  <c r="BA66" i="30"/>
  <c r="AS66" i="30"/>
  <c r="AQ71" i="30"/>
  <c r="AQ75" i="30"/>
  <c r="AU73" i="30"/>
  <c r="AC74" i="30"/>
  <c r="AW74" i="30" s="1"/>
  <c r="AA81" i="30"/>
  <c r="AV76" i="30"/>
  <c r="AV81" i="30" s="1"/>
  <c r="AU78" i="30"/>
  <c r="AC78" i="30"/>
  <c r="AW78" i="30" s="1"/>
  <c r="AB78" i="30"/>
  <c r="AH78" i="30" s="1"/>
  <c r="AT78" i="30" s="1"/>
  <c r="BB82" i="30"/>
  <c r="BB85" i="30" s="1"/>
  <c r="AR85" i="30"/>
  <c r="AC89" i="30"/>
  <c r="BA91" i="30"/>
  <c r="AS91" i="30"/>
  <c r="AZ91" i="30" s="1"/>
  <c r="J103" i="30"/>
  <c r="N103" i="30"/>
  <c r="AU63" i="30"/>
  <c r="AU65" i="30" s="1"/>
  <c r="AB63" i="30"/>
  <c r="AH63" i="30" s="1"/>
  <c r="AT63" i="30" s="1"/>
  <c r="AR71" i="30"/>
  <c r="AY71" i="30"/>
  <c r="BA68" i="30"/>
  <c r="AS68" i="30"/>
  <c r="AZ68" i="30" s="1"/>
  <c r="AU70" i="30"/>
  <c r="AB70" i="30"/>
  <c r="AH70" i="30" s="1"/>
  <c r="AT70" i="30" s="1"/>
  <c r="AU74" i="30"/>
  <c r="AU75" i="30" s="1"/>
  <c r="AR92" i="30"/>
  <c r="BB86" i="30"/>
  <c r="BB92" i="30" s="1"/>
  <c r="AU87" i="30"/>
  <c r="AB87" i="30"/>
  <c r="AH87" i="30" s="1"/>
  <c r="AT87" i="30" s="1"/>
  <c r="BA88" i="30"/>
  <c r="AS88" i="30"/>
  <c r="AZ88" i="30" s="1"/>
  <c r="R99" i="30"/>
  <c r="W93" i="30"/>
  <c r="AG99" i="30"/>
  <c r="AY93" i="30"/>
  <c r="AY99" i="30" s="1"/>
  <c r="AU98" i="30"/>
  <c r="AC98" i="30"/>
  <c r="AW98" i="30" s="1"/>
  <c r="AB98" i="30"/>
  <c r="AD98" i="30"/>
  <c r="AX98" i="30" s="1"/>
  <c r="BB98" i="30"/>
  <c r="AS98" i="30"/>
  <c r="AZ98" i="30" s="1"/>
  <c r="AF103" i="30"/>
  <c r="AR104" i="30"/>
  <c r="AR110" i="30"/>
  <c r="S100" i="30"/>
  <c r="AE100" i="30"/>
  <c r="AG101" i="30" s="1"/>
  <c r="AI100" i="30"/>
  <c r="AQ101" i="30" s="1"/>
  <c r="AM100" i="30"/>
  <c r="R17" i="30"/>
  <c r="R107" i="30"/>
  <c r="AQ107" i="30"/>
  <c r="BA69" i="30"/>
  <c r="AS69" i="30"/>
  <c r="AZ69" i="30" s="1"/>
  <c r="AA75" i="30"/>
  <c r="AV72" i="30"/>
  <c r="AV75" i="30" s="1"/>
  <c r="AU76" i="30"/>
  <c r="AU81" i="30" s="1"/>
  <c r="AC76" i="30"/>
  <c r="AU80" i="30"/>
  <c r="AC80" i="30"/>
  <c r="AW80" i="30" s="1"/>
  <c r="W81" i="30"/>
  <c r="AG85" i="30"/>
  <c r="BA86" i="30"/>
  <c r="AS86" i="30"/>
  <c r="AV92" i="30"/>
  <c r="BA90" i="30"/>
  <c r="AS90" i="30"/>
  <c r="AZ90" i="30" s="1"/>
  <c r="AV99" i="30"/>
  <c r="AU97" i="30"/>
  <c r="AC97" i="30"/>
  <c r="AW97" i="30" s="1"/>
  <c r="AB97" i="30"/>
  <c r="AD97" i="30"/>
  <c r="AX97" i="30" s="1"/>
  <c r="BB97" i="30"/>
  <c r="BB99" i="30" s="1"/>
  <c r="AS97" i="30"/>
  <c r="AZ97" i="30" s="1"/>
  <c r="I103" i="30"/>
  <c r="M103" i="30"/>
  <c r="Q103" i="30"/>
  <c r="U103" i="30"/>
  <c r="Z103" i="30"/>
  <c r="L103" i="30"/>
  <c r="V103" i="30"/>
  <c r="AK103" i="30"/>
  <c r="AO103" i="30"/>
  <c r="I101" i="30"/>
  <c r="Y103" i="30"/>
  <c r="AN189" i="29"/>
  <c r="S189" i="29"/>
  <c r="AF189" i="29"/>
  <c r="AY199" i="29"/>
  <c r="AY13" i="29"/>
  <c r="AA190" i="29"/>
  <c r="AA16" i="29"/>
  <c r="AV14" i="29"/>
  <c r="AG196" i="29"/>
  <c r="AY15" i="29"/>
  <c r="AY196" i="29" s="1"/>
  <c r="AZ15" i="29"/>
  <c r="AY17" i="29"/>
  <c r="AY19" i="29" s="1"/>
  <c r="AG19" i="29"/>
  <c r="AV17" i="29"/>
  <c r="AV19" i="29" s="1"/>
  <c r="AC20" i="29"/>
  <c r="R22" i="29"/>
  <c r="W25" i="29"/>
  <c r="AD23" i="29"/>
  <c r="AU23" i="29"/>
  <c r="AC23" i="29"/>
  <c r="AH23" i="29" s="1"/>
  <c r="BA28" i="29"/>
  <c r="AV27" i="29"/>
  <c r="AB27" i="29"/>
  <c r="AD29" i="29"/>
  <c r="AV31" i="29"/>
  <c r="AU30" i="29"/>
  <c r="AC30" i="29"/>
  <c r="AW30" i="29" s="1"/>
  <c r="AB30" i="29"/>
  <c r="AB33" i="29"/>
  <c r="AD33" i="29"/>
  <c r="AX33" i="29" s="1"/>
  <c r="BA33" i="29"/>
  <c r="AS33" i="29"/>
  <c r="AZ33" i="29" s="1"/>
  <c r="AD36" i="29"/>
  <c r="AX36" i="29" s="1"/>
  <c r="AU36" i="29"/>
  <c r="AC36" i="29"/>
  <c r="AW36" i="29" s="1"/>
  <c r="W42" i="29"/>
  <c r="AD39" i="29"/>
  <c r="AU39" i="29"/>
  <c r="AC39" i="29"/>
  <c r="AB39" i="29"/>
  <c r="BB44" i="29"/>
  <c r="AS44" i="29"/>
  <c r="AZ44" i="29" s="1"/>
  <c r="R50" i="29"/>
  <c r="W47" i="29"/>
  <c r="AQ50" i="29"/>
  <c r="BA47" i="29"/>
  <c r="AS47" i="29"/>
  <c r="BA57" i="29"/>
  <c r="AB58" i="29"/>
  <c r="AU58" i="29"/>
  <c r="AD58" i="29"/>
  <c r="AC58" i="29"/>
  <c r="AB59" i="29"/>
  <c r="AU59" i="29"/>
  <c r="AD59" i="29"/>
  <c r="AX59" i="29" s="1"/>
  <c r="AC59" i="29"/>
  <c r="AW59" i="29" s="1"/>
  <c r="AB60" i="29"/>
  <c r="AU60" i="29"/>
  <c r="AD60" i="29"/>
  <c r="AX60" i="29" s="1"/>
  <c r="AC60" i="29"/>
  <c r="AW60" i="29" s="1"/>
  <c r="AV68" i="29"/>
  <c r="AB68" i="29"/>
  <c r="BB71" i="29"/>
  <c r="AS71" i="29"/>
  <c r="AZ71" i="29" s="1"/>
  <c r="AB74" i="29"/>
  <c r="AC74" i="29"/>
  <c r="W78" i="29"/>
  <c r="AD76" i="29"/>
  <c r="AX76" i="29" s="1"/>
  <c r="R78" i="29"/>
  <c r="AY84" i="29"/>
  <c r="BA81" i="29"/>
  <c r="AS81" i="29"/>
  <c r="AZ81" i="29" s="1"/>
  <c r="AA90" i="29"/>
  <c r="AV85" i="29"/>
  <c r="AV90" i="29" s="1"/>
  <c r="AB85" i="29"/>
  <c r="AB97" i="29"/>
  <c r="AC97" i="29"/>
  <c r="W102" i="29"/>
  <c r="AU97" i="29"/>
  <c r="AD97" i="29"/>
  <c r="AB101" i="29"/>
  <c r="AC101" i="29"/>
  <c r="AW101" i="29" s="1"/>
  <c r="AD101" i="29"/>
  <c r="AX101" i="29" s="1"/>
  <c r="AU101" i="29"/>
  <c r="AB183" i="29"/>
  <c r="AD183" i="29"/>
  <c r="AX183" i="29" s="1"/>
  <c r="AU183" i="29"/>
  <c r="AC183" i="29"/>
  <c r="AW183" i="29" s="1"/>
  <c r="BB183" i="29"/>
  <c r="AS183" i="29"/>
  <c r="AZ183" i="29" s="1"/>
  <c r="R199" i="29"/>
  <c r="W12" i="29"/>
  <c r="BB13" i="29"/>
  <c r="AU17" i="29"/>
  <c r="AU19" i="29" s="1"/>
  <c r="AC17" i="29"/>
  <c r="AB17" i="29"/>
  <c r="AU18" i="29"/>
  <c r="AC18" i="29"/>
  <c r="AW18" i="29" s="1"/>
  <c r="AB18" i="29"/>
  <c r="AR19" i="29"/>
  <c r="BB30" i="29"/>
  <c r="BB196" i="29" s="1"/>
  <c r="AS30" i="29"/>
  <c r="AZ30" i="29" s="1"/>
  <c r="AC34" i="29"/>
  <c r="AW32" i="29"/>
  <c r="AW34" i="29" s="1"/>
  <c r="AU34" i="29"/>
  <c r="R34" i="29"/>
  <c r="W38" i="29"/>
  <c r="AD35" i="29"/>
  <c r="AU35" i="29"/>
  <c r="AC35" i="29"/>
  <c r="AA42" i="29"/>
  <c r="AV39" i="29"/>
  <c r="AV42" i="29" s="1"/>
  <c r="AZ39" i="29"/>
  <c r="AZ42" i="29" s="1"/>
  <c r="AS42" i="29"/>
  <c r="AD40" i="29"/>
  <c r="AX40" i="29" s="1"/>
  <c r="AU40" i="29"/>
  <c r="AC40" i="29"/>
  <c r="AW40" i="29" s="1"/>
  <c r="AB40" i="29"/>
  <c r="AU43" i="29"/>
  <c r="AC43" i="29"/>
  <c r="AB43" i="29"/>
  <c r="AU45" i="29"/>
  <c r="AC45" i="29"/>
  <c r="AW45" i="29" s="1"/>
  <c r="AB45" i="29"/>
  <c r="AU48" i="29"/>
  <c r="AB48" i="29"/>
  <c r="AD48" i="29"/>
  <c r="AX48" i="29" s="1"/>
  <c r="BA48" i="29"/>
  <c r="AS48" i="29"/>
  <c r="AZ48" i="29" s="1"/>
  <c r="AD49" i="29"/>
  <c r="AX49" i="29" s="1"/>
  <c r="AC49" i="29"/>
  <c r="AW49" i="29" s="1"/>
  <c r="AB49" i="29"/>
  <c r="AU49" i="29"/>
  <c r="AS53" i="29"/>
  <c r="AA69" i="29"/>
  <c r="AV66" i="29"/>
  <c r="AV69" i="29" s="1"/>
  <c r="AB66" i="29"/>
  <c r="BB72" i="29"/>
  <c r="AS72" i="29"/>
  <c r="AZ72" i="29" s="1"/>
  <c r="AB75" i="29"/>
  <c r="AC75" i="29"/>
  <c r="AW75" i="29" s="1"/>
  <c r="AR96" i="29"/>
  <c r="AS91" i="29"/>
  <c r="AV113" i="29"/>
  <c r="AB113" i="29"/>
  <c r="AH113" i="29" s="1"/>
  <c r="AT113" i="29" s="1"/>
  <c r="AY170" i="29"/>
  <c r="AY172" i="29" s="1"/>
  <c r="AG172" i="29"/>
  <c r="AG190" i="29"/>
  <c r="AY14" i="29"/>
  <c r="AZ14" i="29"/>
  <c r="AA196" i="29"/>
  <c r="AV15" i="29"/>
  <c r="AB20" i="29"/>
  <c r="W22" i="29"/>
  <c r="AD20" i="29"/>
  <c r="BA20" i="29"/>
  <c r="AS20" i="29"/>
  <c r="AQ22" i="29"/>
  <c r="AA28" i="29"/>
  <c r="AV26" i="29"/>
  <c r="AV28" i="29" s="1"/>
  <c r="AB26" i="29"/>
  <c r="AZ26" i="29"/>
  <c r="AZ28" i="29" s="1"/>
  <c r="AS28" i="29"/>
  <c r="AU29" i="29"/>
  <c r="AU31" i="29" s="1"/>
  <c r="AC29" i="29"/>
  <c r="AB29" i="29"/>
  <c r="AY39" i="29"/>
  <c r="AY42" i="29" s="1"/>
  <c r="AG42" i="29"/>
  <c r="AD41" i="29"/>
  <c r="AX41" i="29" s="1"/>
  <c r="AU41" i="29"/>
  <c r="AC41" i="29"/>
  <c r="AW41" i="29" s="1"/>
  <c r="AB41" i="29"/>
  <c r="BB43" i="29"/>
  <c r="AR46" i="29"/>
  <c r="AS43" i="29"/>
  <c r="BB45" i="29"/>
  <c r="AS45" i="29"/>
  <c r="AZ45" i="29" s="1"/>
  <c r="AD57" i="29"/>
  <c r="AX54" i="29"/>
  <c r="AX57" i="29" s="1"/>
  <c r="AS57" i="29"/>
  <c r="AZ54" i="29"/>
  <c r="AZ57" i="29" s="1"/>
  <c r="AX74" i="29"/>
  <c r="AB76" i="29"/>
  <c r="AC76" i="29"/>
  <c r="AW76" i="29" s="1"/>
  <c r="AD87" i="29"/>
  <c r="AX87" i="29" s="1"/>
  <c r="AC87" i="29"/>
  <c r="AW87" i="29" s="1"/>
  <c r="AU87" i="29"/>
  <c r="AB87" i="29"/>
  <c r="AB100" i="29"/>
  <c r="AH100" i="29" s="1"/>
  <c r="AT100" i="29" s="1"/>
  <c r="AU100" i="29"/>
  <c r="AD100" i="29"/>
  <c r="AX100" i="29" s="1"/>
  <c r="AC100" i="29"/>
  <c r="AW100" i="29" s="1"/>
  <c r="AS110" i="29"/>
  <c r="AZ110" i="29" s="1"/>
  <c r="BA110" i="29"/>
  <c r="BA122" i="29"/>
  <c r="AS122" i="29"/>
  <c r="AZ122" i="29" s="1"/>
  <c r="AY198" i="29"/>
  <c r="AY134" i="29"/>
  <c r="AW143" i="29"/>
  <c r="AR149" i="29"/>
  <c r="BB143" i="29"/>
  <c r="BB149" i="29" s="1"/>
  <c r="BA147" i="29"/>
  <c r="AS147" i="29"/>
  <c r="AZ147" i="29" s="1"/>
  <c r="BA148" i="29"/>
  <c r="AS148" i="29"/>
  <c r="AZ148" i="29" s="1"/>
  <c r="AQ199" i="29"/>
  <c r="BA12" i="29"/>
  <c r="AS12" i="29"/>
  <c r="AQ13" i="29"/>
  <c r="AU16" i="29"/>
  <c r="BB16" i="29"/>
  <c r="AB15" i="29"/>
  <c r="AS16" i="29"/>
  <c r="BA16" i="29"/>
  <c r="AD17" i="29"/>
  <c r="AS17" i="29"/>
  <c r="AD18" i="29"/>
  <c r="AX18" i="29" s="1"/>
  <c r="AS18" i="29"/>
  <c r="AZ18" i="29" s="1"/>
  <c r="AB21" i="29"/>
  <c r="AH21" i="29" s="1"/>
  <c r="AT21" i="29" s="1"/>
  <c r="AD21" i="29"/>
  <c r="AX21" i="29" s="1"/>
  <c r="BA21" i="29"/>
  <c r="BA196" i="29" s="1"/>
  <c r="AS21" i="29"/>
  <c r="AZ21" i="29" s="1"/>
  <c r="AD24" i="29"/>
  <c r="AX24" i="29" s="1"/>
  <c r="AU24" i="29"/>
  <c r="AC24" i="29"/>
  <c r="AW24" i="29" s="1"/>
  <c r="AY26" i="29"/>
  <c r="AY28" i="29" s="1"/>
  <c r="AG28" i="29"/>
  <c r="AG186" i="29" s="1"/>
  <c r="BB29" i="29"/>
  <c r="BB31" i="29" s="1"/>
  <c r="AR31" i="29"/>
  <c r="AS29" i="29"/>
  <c r="AB32" i="29"/>
  <c r="W34" i="29"/>
  <c r="AD32" i="29"/>
  <c r="BA32" i="29"/>
  <c r="BA34" i="29" s="1"/>
  <c r="AS32" i="29"/>
  <c r="AQ34" i="29"/>
  <c r="AY34" i="29"/>
  <c r="AB35" i="29"/>
  <c r="BB38" i="29"/>
  <c r="AD37" i="29"/>
  <c r="AX37" i="29" s="1"/>
  <c r="AU37" i="29"/>
  <c r="AC37" i="29"/>
  <c r="AW37" i="29" s="1"/>
  <c r="BA42" i="29"/>
  <c r="AD43" i="29"/>
  <c r="AV46" i="29"/>
  <c r="AU44" i="29"/>
  <c r="AC44" i="29"/>
  <c r="AW44" i="29" s="1"/>
  <c r="AB44" i="29"/>
  <c r="AD45" i="29"/>
  <c r="AX45" i="29" s="1"/>
  <c r="AC48" i="29"/>
  <c r="AW48" i="29" s="1"/>
  <c r="AY51" i="29"/>
  <c r="AY53" i="29" s="1"/>
  <c r="AG53" i="29"/>
  <c r="W61" i="29"/>
  <c r="W63" i="29"/>
  <c r="R65" i="29"/>
  <c r="AZ67" i="29"/>
  <c r="AZ69" i="29" s="1"/>
  <c r="AS69" i="29"/>
  <c r="AA73" i="29"/>
  <c r="AV70" i="29"/>
  <c r="AV73" i="29" s="1"/>
  <c r="BB70" i="29"/>
  <c r="BB73" i="29" s="1"/>
  <c r="AR73" i="29"/>
  <c r="AS70" i="29"/>
  <c r="AD75" i="29"/>
  <c r="AX75" i="29" s="1"/>
  <c r="AU75" i="29"/>
  <c r="AU78" i="29" s="1"/>
  <c r="AB77" i="29"/>
  <c r="AH77" i="29" s="1"/>
  <c r="AT77" i="29" s="1"/>
  <c r="AC77" i="29"/>
  <c r="AW77" i="29" s="1"/>
  <c r="BA80" i="29"/>
  <c r="AS80" i="29"/>
  <c r="AZ80" i="29" s="1"/>
  <c r="AS90" i="29"/>
  <c r="BB92" i="29"/>
  <c r="BB96" i="29" s="1"/>
  <c r="AS98" i="29"/>
  <c r="AZ98" i="29" s="1"/>
  <c r="BA98" i="29"/>
  <c r="AC107" i="29"/>
  <c r="AW107" i="29" s="1"/>
  <c r="AU107" i="29"/>
  <c r="AB107" i="29"/>
  <c r="AH107" i="29" s="1"/>
  <c r="AT107" i="29" s="1"/>
  <c r="AD107" i="29"/>
  <c r="AX107" i="29" s="1"/>
  <c r="AU139" i="29"/>
  <c r="AC139" i="29"/>
  <c r="AW139" i="29" s="1"/>
  <c r="AB139" i="29"/>
  <c r="AD139" i="29"/>
  <c r="AX139" i="29" s="1"/>
  <c r="R25" i="29"/>
  <c r="R38" i="29"/>
  <c r="AV50" i="29"/>
  <c r="W53" i="29"/>
  <c r="AD51" i="29"/>
  <c r="AU51" i="29"/>
  <c r="AU53" i="29" s="1"/>
  <c r="AC51" i="29"/>
  <c r="AY54" i="29"/>
  <c r="AY57" i="29" s="1"/>
  <c r="AG57" i="29"/>
  <c r="BA58" i="29"/>
  <c r="AS58" i="29"/>
  <c r="BA59" i="29"/>
  <c r="AS59" i="29"/>
  <c r="AZ59" i="29" s="1"/>
  <c r="BA60" i="29"/>
  <c r="AS60" i="29"/>
  <c r="AZ60" i="29" s="1"/>
  <c r="AQ61" i="29"/>
  <c r="BA62" i="29"/>
  <c r="AS62" i="29"/>
  <c r="AQ65" i="29"/>
  <c r="AD73" i="29"/>
  <c r="AX70" i="29"/>
  <c r="AX73" i="29" s="1"/>
  <c r="R191" i="29"/>
  <c r="W79" i="29"/>
  <c r="R84" i="29"/>
  <c r="BB84" i="29"/>
  <c r="AY90" i="29"/>
  <c r="AD89" i="29"/>
  <c r="AX89" i="29" s="1"/>
  <c r="AC89" i="29"/>
  <c r="AW89" i="29" s="1"/>
  <c r="AU89" i="29"/>
  <c r="AB89" i="29"/>
  <c r="BB100" i="29"/>
  <c r="AS100" i="29"/>
  <c r="AZ100" i="29" s="1"/>
  <c r="AX103" i="29"/>
  <c r="AX108" i="29" s="1"/>
  <c r="AR108" i="29"/>
  <c r="BB103" i="29"/>
  <c r="BB108" i="29" s="1"/>
  <c r="AU104" i="29"/>
  <c r="AB104" i="29"/>
  <c r="AD104" i="29"/>
  <c r="AX104" i="29" s="1"/>
  <c r="AA114" i="29"/>
  <c r="AV109" i="29"/>
  <c r="AB109" i="29"/>
  <c r="AS121" i="29"/>
  <c r="AQ126" i="29"/>
  <c r="BA121" i="29"/>
  <c r="BA131" i="29"/>
  <c r="AS131" i="29"/>
  <c r="AZ131" i="29" s="1"/>
  <c r="AS141" i="29"/>
  <c r="AZ141" i="29" s="1"/>
  <c r="BB141" i="29"/>
  <c r="R149" i="29"/>
  <c r="W147" i="29"/>
  <c r="AU148" i="29"/>
  <c r="AB148" i="29"/>
  <c r="AD148" i="29"/>
  <c r="AX148" i="29" s="1"/>
  <c r="AC148" i="29"/>
  <c r="AW148" i="29" s="1"/>
  <c r="AV12" i="29"/>
  <c r="S186" i="29"/>
  <c r="AA13" i="29"/>
  <c r="AE186" i="29"/>
  <c r="AI186" i="29"/>
  <c r="AM186" i="29"/>
  <c r="R190" i="29"/>
  <c r="AC14" i="29"/>
  <c r="AQ190" i="29"/>
  <c r="R196" i="29"/>
  <c r="AC15" i="29"/>
  <c r="AQ196" i="29"/>
  <c r="R16" i="29"/>
  <c r="R186" i="29" s="1"/>
  <c r="W187" i="29" s="1"/>
  <c r="AR22" i="29"/>
  <c r="AV23" i="29"/>
  <c r="AV25" i="29" s="1"/>
  <c r="AQ25" i="29"/>
  <c r="AC26" i="29"/>
  <c r="AU26" i="29"/>
  <c r="AU28" i="29" s="1"/>
  <c r="AC27" i="29"/>
  <c r="AW27" i="29" s="1"/>
  <c r="AU27" i="29"/>
  <c r="AU196" i="29" s="1"/>
  <c r="AG31" i="29"/>
  <c r="AR34" i="29"/>
  <c r="AV35" i="29"/>
  <c r="AV38" i="29" s="1"/>
  <c r="AQ38" i="29"/>
  <c r="R42" i="29"/>
  <c r="AG46" i="29"/>
  <c r="BA49" i="29"/>
  <c r="AS49" i="29"/>
  <c r="AZ49" i="29" s="1"/>
  <c r="AA53" i="29"/>
  <c r="AV51" i="29"/>
  <c r="AV53" i="29" s="1"/>
  <c r="AD52" i="29"/>
  <c r="AX52" i="29" s="1"/>
  <c r="AU52" i="29"/>
  <c r="AC52" i="29"/>
  <c r="AW52" i="29" s="1"/>
  <c r="AU54" i="29"/>
  <c r="AU57" i="29" s="1"/>
  <c r="AC54" i="29"/>
  <c r="AB54" i="29"/>
  <c r="AU55" i="29"/>
  <c r="AC55" i="29"/>
  <c r="AW55" i="29" s="1"/>
  <c r="AB55" i="29"/>
  <c r="AU56" i="29"/>
  <c r="AC56" i="29"/>
  <c r="AW56" i="29" s="1"/>
  <c r="AB56" i="29"/>
  <c r="AH56" i="29" s="1"/>
  <c r="AT56" i="29" s="1"/>
  <c r="BB58" i="29"/>
  <c r="BB61" i="29" s="1"/>
  <c r="AR61" i="29"/>
  <c r="AY65" i="29"/>
  <c r="BA63" i="29"/>
  <c r="AS63" i="29"/>
  <c r="AZ63" i="29" s="1"/>
  <c r="AU64" i="29"/>
  <c r="AY69" i="29"/>
  <c r="AY70" i="29"/>
  <c r="AY73" i="29" s="1"/>
  <c r="AG73" i="29"/>
  <c r="BA74" i="29"/>
  <c r="AS74" i="29"/>
  <c r="BA75" i="29"/>
  <c r="AS75" i="29"/>
  <c r="AZ75" i="29" s="1"/>
  <c r="BA76" i="29"/>
  <c r="AS76" i="29"/>
  <c r="AZ76" i="29" s="1"/>
  <c r="BA77" i="29"/>
  <c r="AS77" i="29"/>
  <c r="AZ77" i="29" s="1"/>
  <c r="AD83" i="29"/>
  <c r="AX83" i="29" s="1"/>
  <c r="AU83" i="29"/>
  <c r="AG90" i="29"/>
  <c r="AZ90" i="29"/>
  <c r="AD88" i="29"/>
  <c r="AX88" i="29" s="1"/>
  <c r="AC88" i="29"/>
  <c r="AW88" i="29" s="1"/>
  <c r="AU88" i="29"/>
  <c r="AB88" i="29"/>
  <c r="AY91" i="29"/>
  <c r="AY96" i="29" s="1"/>
  <c r="AG96" i="29"/>
  <c r="BB95" i="29"/>
  <c r="BB197" i="29" s="1"/>
  <c r="AZ97" i="29"/>
  <c r="AV98" i="29"/>
  <c r="AA102" i="29"/>
  <c r="AU117" i="29"/>
  <c r="AC117" i="29"/>
  <c r="AW117" i="29" s="1"/>
  <c r="AD117" i="29"/>
  <c r="AX117" i="29" s="1"/>
  <c r="AB117" i="29"/>
  <c r="AU119" i="29"/>
  <c r="AC119" i="29"/>
  <c r="AW119" i="29" s="1"/>
  <c r="AD119" i="29"/>
  <c r="AX119" i="29" s="1"/>
  <c r="AB119" i="29"/>
  <c r="AB124" i="29"/>
  <c r="AC124" i="29"/>
  <c r="AW124" i="29" s="1"/>
  <c r="AD124" i="29"/>
  <c r="AX124" i="29" s="1"/>
  <c r="AU124" i="29"/>
  <c r="AU129" i="29"/>
  <c r="AB129" i="29"/>
  <c r="AD129" i="29"/>
  <c r="AX129" i="29" s="1"/>
  <c r="BA129" i="29"/>
  <c r="AS129" i="29"/>
  <c r="AZ129" i="29" s="1"/>
  <c r="AU140" i="29"/>
  <c r="AC140" i="29"/>
  <c r="AW140" i="29" s="1"/>
  <c r="AD140" i="29"/>
  <c r="AX140" i="29" s="1"/>
  <c r="AB140" i="29"/>
  <c r="AH140" i="29" s="1"/>
  <c r="AT140" i="29" s="1"/>
  <c r="AB160" i="29"/>
  <c r="AH160" i="29" s="1"/>
  <c r="AT160" i="29" s="1"/>
  <c r="AU160" i="29"/>
  <c r="AD160" i="29"/>
  <c r="AX160" i="29" s="1"/>
  <c r="AC160" i="29"/>
  <c r="AW160" i="29" s="1"/>
  <c r="T186" i="29"/>
  <c r="X186" i="29"/>
  <c r="AA187" i="29" s="1"/>
  <c r="AF186" i="29"/>
  <c r="AJ186" i="29"/>
  <c r="AR187" i="29" s="1"/>
  <c r="AN186" i="29"/>
  <c r="AR13" i="29"/>
  <c r="AD14" i="29"/>
  <c r="AR190" i="29"/>
  <c r="W196" i="29"/>
  <c r="AD15" i="29"/>
  <c r="AR196" i="29"/>
  <c r="W16" i="29"/>
  <c r="AQ16" i="29"/>
  <c r="AS23" i="29"/>
  <c r="AS24" i="29"/>
  <c r="AZ24" i="29" s="1"/>
  <c r="AD26" i="29"/>
  <c r="AS35" i="29"/>
  <c r="AS36" i="29"/>
  <c r="AZ36" i="29" s="1"/>
  <c r="AS37" i="29"/>
  <c r="AZ37" i="29" s="1"/>
  <c r="BB47" i="29"/>
  <c r="BB50" i="29" s="1"/>
  <c r="AB51" i="29"/>
  <c r="W65" i="29"/>
  <c r="AD62" i="29"/>
  <c r="AB64" i="29"/>
  <c r="AH64" i="29" s="1"/>
  <c r="AT64" i="29" s="1"/>
  <c r="BA64" i="29"/>
  <c r="AS64" i="29"/>
  <c r="AZ64" i="29" s="1"/>
  <c r="BB69" i="29"/>
  <c r="AB67" i="29"/>
  <c r="AG69" i="29"/>
  <c r="AU70" i="29"/>
  <c r="AC70" i="29"/>
  <c r="AB70" i="29"/>
  <c r="AU71" i="29"/>
  <c r="AC71" i="29"/>
  <c r="AW71" i="29" s="1"/>
  <c r="AB71" i="29"/>
  <c r="AH71" i="29" s="1"/>
  <c r="AT71" i="29" s="1"/>
  <c r="AU72" i="29"/>
  <c r="AC72" i="29"/>
  <c r="AW72" i="29" s="1"/>
  <c r="AB72" i="29"/>
  <c r="BB74" i="29"/>
  <c r="BB78" i="29" s="1"/>
  <c r="AR78" i="29"/>
  <c r="AQ78" i="29"/>
  <c r="AQ191" i="29"/>
  <c r="BA79" i="29"/>
  <c r="AS79" i="29"/>
  <c r="AQ84" i="29"/>
  <c r="AU80" i="29"/>
  <c r="AD81" i="29"/>
  <c r="AX81" i="29" s="1"/>
  <c r="AC81" i="29"/>
  <c r="AW81" i="29" s="1"/>
  <c r="AU81" i="29"/>
  <c r="R197" i="29"/>
  <c r="W82" i="29"/>
  <c r="BA83" i="29"/>
  <c r="AS83" i="29"/>
  <c r="AZ83" i="29" s="1"/>
  <c r="AC104" i="29"/>
  <c r="AW104" i="29" s="1"/>
  <c r="AA126" i="29"/>
  <c r="AV121" i="29"/>
  <c r="AV126" i="29" s="1"/>
  <c r="AC130" i="29"/>
  <c r="AW130" i="29" s="1"/>
  <c r="AB130" i="29"/>
  <c r="AH130" i="29" s="1"/>
  <c r="AT130" i="29" s="1"/>
  <c r="AX135" i="29"/>
  <c r="AA162" i="29"/>
  <c r="AV159" i="29"/>
  <c r="AV162" i="29" s="1"/>
  <c r="AQ197" i="29"/>
  <c r="BA82" i="29"/>
  <c r="AS82" i="29"/>
  <c r="AD86" i="29"/>
  <c r="AX86" i="29" s="1"/>
  <c r="AC86" i="29"/>
  <c r="AW86" i="29" s="1"/>
  <c r="AU86" i="29"/>
  <c r="AU90" i="29" s="1"/>
  <c r="AB86" i="29"/>
  <c r="R90" i="29"/>
  <c r="AD91" i="29"/>
  <c r="BA96" i="29"/>
  <c r="AV93" i="29"/>
  <c r="AV96" i="29" s="1"/>
  <c r="AU94" i="29"/>
  <c r="AC94" i="29"/>
  <c r="AW94" i="29" s="1"/>
  <c r="AD94" i="29"/>
  <c r="AX94" i="29" s="1"/>
  <c r="AB94" i="29"/>
  <c r="AU95" i="29"/>
  <c r="AC95" i="29"/>
  <c r="AW95" i="29" s="1"/>
  <c r="AB95" i="29"/>
  <c r="AH95" i="29" s="1"/>
  <c r="AT95" i="29" s="1"/>
  <c r="R102" i="29"/>
  <c r="AG102" i="29"/>
  <c r="AB98" i="29"/>
  <c r="AD98" i="29"/>
  <c r="AX98" i="29" s="1"/>
  <c r="AC98" i="29"/>
  <c r="AW98" i="29" s="1"/>
  <c r="AU105" i="29"/>
  <c r="AW114" i="29"/>
  <c r="AH110" i="29"/>
  <c r="AT110" i="29" s="1"/>
  <c r="AV115" i="29"/>
  <c r="AV120" i="29" s="1"/>
  <c r="AU116" i="29"/>
  <c r="AC116" i="29"/>
  <c r="AW116" i="29" s="1"/>
  <c r="AB116" i="29"/>
  <c r="AH116" i="29" s="1"/>
  <c r="AT116" i="29" s="1"/>
  <c r="AD116" i="29"/>
  <c r="AX116" i="29" s="1"/>
  <c r="AS118" i="29"/>
  <c r="AZ118" i="29" s="1"/>
  <c r="AZ120" i="29" s="1"/>
  <c r="BB118" i="29"/>
  <c r="R132" i="29"/>
  <c r="W127" i="29"/>
  <c r="AC128" i="29"/>
  <c r="AW128" i="29" s="1"/>
  <c r="AD128" i="29"/>
  <c r="AX128" i="29" s="1"/>
  <c r="AB128" i="29"/>
  <c r="AS134" i="29"/>
  <c r="AV137" i="29"/>
  <c r="AC153" i="29"/>
  <c r="AW150" i="29"/>
  <c r="AW153" i="29" s="1"/>
  <c r="AA158" i="29"/>
  <c r="AV154" i="29"/>
  <c r="AS162" i="29"/>
  <c r="AZ159" i="29"/>
  <c r="AZ162" i="29" s="1"/>
  <c r="BB160" i="29"/>
  <c r="AS160" i="29"/>
  <c r="AZ160" i="29" s="1"/>
  <c r="BA165" i="29"/>
  <c r="AS165" i="29"/>
  <c r="AZ165" i="29" s="1"/>
  <c r="AS198" i="29"/>
  <c r="AS152" i="29"/>
  <c r="AZ152" i="29" s="1"/>
  <c r="BA152" i="29"/>
  <c r="AR158" i="29"/>
  <c r="BB155" i="29"/>
  <c r="AB165" i="29"/>
  <c r="AH165" i="29" s="1"/>
  <c r="AT165" i="29" s="1"/>
  <c r="AU165" i="29"/>
  <c r="AD165" i="29"/>
  <c r="AX165" i="29" s="1"/>
  <c r="AC165" i="29"/>
  <c r="AW165" i="29" s="1"/>
  <c r="BA166" i="29"/>
  <c r="AS166" i="29"/>
  <c r="AZ166" i="29" s="1"/>
  <c r="AU168" i="29"/>
  <c r="AB168" i="29"/>
  <c r="AD168" i="29"/>
  <c r="AX168" i="29" s="1"/>
  <c r="AC168" i="29"/>
  <c r="AW168" i="29" s="1"/>
  <c r="AB175" i="29"/>
  <c r="AC175" i="29"/>
  <c r="AW175" i="29" s="1"/>
  <c r="AU175" i="29"/>
  <c r="AU91" i="29"/>
  <c r="AC91" i="29"/>
  <c r="AB91" i="29"/>
  <c r="AV102" i="29"/>
  <c r="BB102" i="29"/>
  <c r="AS99" i="29"/>
  <c r="AZ99" i="29" s="1"/>
  <c r="BA99" i="29"/>
  <c r="AC103" i="29"/>
  <c r="AU103" i="29"/>
  <c r="AU108" i="29" s="1"/>
  <c r="AB103" i="29"/>
  <c r="BA104" i="29"/>
  <c r="AS104" i="29"/>
  <c r="AZ104" i="29" s="1"/>
  <c r="BA105" i="29"/>
  <c r="AS105" i="29"/>
  <c r="AZ105" i="29" s="1"/>
  <c r="W108" i="29"/>
  <c r="AQ108" i="29"/>
  <c r="AU114" i="29"/>
  <c r="AV111" i="29"/>
  <c r="AB111" i="29"/>
  <c r="AH111" i="29" s="1"/>
  <c r="AT111" i="29" s="1"/>
  <c r="AS112" i="29"/>
  <c r="AZ112" i="29" s="1"/>
  <c r="BA112" i="29"/>
  <c r="BA114" i="29" s="1"/>
  <c r="AB121" i="29"/>
  <c r="W126" i="29"/>
  <c r="AD121" i="29"/>
  <c r="AU121" i="29"/>
  <c r="AC121" i="29"/>
  <c r="BB121" i="29"/>
  <c r="BB126" i="29" s="1"/>
  <c r="AR126" i="29"/>
  <c r="AB123" i="29"/>
  <c r="AD123" i="29"/>
  <c r="AX123" i="29" s="1"/>
  <c r="AC123" i="29"/>
  <c r="AW123" i="29" s="1"/>
  <c r="BA124" i="29"/>
  <c r="AG134" i="29"/>
  <c r="AZ134" i="29"/>
  <c r="AA142" i="29"/>
  <c r="AV135" i="29"/>
  <c r="AV142" i="29" s="1"/>
  <c r="AS142" i="29"/>
  <c r="AZ135" i="29"/>
  <c r="AZ142" i="29" s="1"/>
  <c r="BB135" i="29"/>
  <c r="BB142" i="29" s="1"/>
  <c r="BA142" i="29"/>
  <c r="AR142" i="29"/>
  <c r="AA149" i="29"/>
  <c r="AV143" i="29"/>
  <c r="AV149" i="29" s="1"/>
  <c r="BA143" i="29"/>
  <c r="AS143" i="29"/>
  <c r="AQ149" i="29"/>
  <c r="AC146" i="29"/>
  <c r="AW146" i="29" s="1"/>
  <c r="AU146" i="29"/>
  <c r="AB146" i="29"/>
  <c r="AS151" i="29"/>
  <c r="AZ151" i="29" s="1"/>
  <c r="BA151" i="29"/>
  <c r="BA153" i="29" s="1"/>
  <c r="AS155" i="29"/>
  <c r="AZ155" i="29" s="1"/>
  <c r="AU156" i="29"/>
  <c r="AC156" i="29"/>
  <c r="AW156" i="29" s="1"/>
  <c r="AD156" i="29"/>
  <c r="AX156" i="29" s="1"/>
  <c r="AB156" i="29"/>
  <c r="AG158" i="29"/>
  <c r="BA162" i="29"/>
  <c r="AX167" i="29"/>
  <c r="AH167" i="29"/>
  <c r="AT167" i="29" s="1"/>
  <c r="AR169" i="29"/>
  <c r="BB163" i="29"/>
  <c r="AX163" i="29"/>
  <c r="AU164" i="29"/>
  <c r="AB164" i="29"/>
  <c r="AD164" i="29"/>
  <c r="BA164" i="29"/>
  <c r="BA193" i="29" s="1"/>
  <c r="AS164" i="29"/>
  <c r="AQ193" i="29"/>
  <c r="R172" i="29"/>
  <c r="W170" i="29"/>
  <c r="BA170" i="29"/>
  <c r="BA172" i="29" s="1"/>
  <c r="AS170" i="29"/>
  <c r="W174" i="29"/>
  <c r="R178" i="29"/>
  <c r="BA177" i="29"/>
  <c r="BA178" i="29" s="1"/>
  <c r="AV185" i="29"/>
  <c r="AC180" i="29"/>
  <c r="AW180" i="29" s="1"/>
  <c r="AU180" i="29"/>
  <c r="AD180" i="29"/>
  <c r="AX180" i="29" s="1"/>
  <c r="R53" i="29"/>
  <c r="AV62" i="29"/>
  <c r="AV65" i="29" s="1"/>
  <c r="AC66" i="29"/>
  <c r="AU66" i="29"/>
  <c r="AC67" i="29"/>
  <c r="AW67" i="29" s="1"/>
  <c r="AU67" i="29"/>
  <c r="AC68" i="29"/>
  <c r="AW68" i="29" s="1"/>
  <c r="AU68" i="29"/>
  <c r="AR191" i="29"/>
  <c r="AV79" i="29"/>
  <c r="AR197" i="29"/>
  <c r="AC85" i="29"/>
  <c r="BA85" i="29"/>
  <c r="BA90" i="29" s="1"/>
  <c r="AU92" i="29"/>
  <c r="AC92" i="29"/>
  <c r="AW92" i="29" s="1"/>
  <c r="BA97" i="29"/>
  <c r="BA102" i="29" s="1"/>
  <c r="AC106" i="29"/>
  <c r="BA106" i="29"/>
  <c r="AS106" i="29"/>
  <c r="AZ106" i="29" s="1"/>
  <c r="AQ114" i="29"/>
  <c r="AS109" i="29"/>
  <c r="AB125" i="29"/>
  <c r="AH125" i="29" s="1"/>
  <c r="AT125" i="29" s="1"/>
  <c r="AD125" i="29"/>
  <c r="AX125" i="29" s="1"/>
  <c r="BB132" i="29"/>
  <c r="R198" i="29"/>
  <c r="W133" i="29"/>
  <c r="AY142" i="29"/>
  <c r="AU136" i="29"/>
  <c r="AC136" i="29"/>
  <c r="AW136" i="29" s="1"/>
  <c r="BA145" i="29"/>
  <c r="AS145" i="29"/>
  <c r="AZ145" i="29" s="1"/>
  <c r="AQ153" i="29"/>
  <c r="AS150" i="29"/>
  <c r="AV157" i="29"/>
  <c r="AV197" i="29" s="1"/>
  <c r="AB161" i="29"/>
  <c r="AH161" i="29" s="1"/>
  <c r="AT161" i="29" s="1"/>
  <c r="AC161" i="29"/>
  <c r="AW161" i="29" s="1"/>
  <c r="AY169" i="29"/>
  <c r="AR193" i="29"/>
  <c r="BB164" i="29"/>
  <c r="BB193" i="29" s="1"/>
  <c r="R169" i="29"/>
  <c r="AQ172" i="29"/>
  <c r="AB177" i="29"/>
  <c r="AH177" i="29" s="1"/>
  <c r="AT177" i="29" s="1"/>
  <c r="AD177" i="29"/>
  <c r="AX177" i="29" s="1"/>
  <c r="AU177" i="29"/>
  <c r="AC177" i="29"/>
  <c r="AW177" i="29" s="1"/>
  <c r="AY185" i="29"/>
  <c r="AB184" i="29"/>
  <c r="AC184" i="29"/>
  <c r="AW184" i="29" s="1"/>
  <c r="AD184" i="29"/>
  <c r="AX184" i="29" s="1"/>
  <c r="AD66" i="29"/>
  <c r="AA191" i="29"/>
  <c r="AG191" i="29"/>
  <c r="AA197" i="29"/>
  <c r="AG197" i="29"/>
  <c r="AR84" i="29"/>
  <c r="W90" i="29"/>
  <c r="AD85" i="29"/>
  <c r="BB85" i="29"/>
  <c r="BB90" i="29" s="1"/>
  <c r="AU93" i="29"/>
  <c r="AC93" i="29"/>
  <c r="AW93" i="29" s="1"/>
  <c r="AB99" i="29"/>
  <c r="AH99" i="29" s="1"/>
  <c r="AT99" i="29" s="1"/>
  <c r="AU99" i="29"/>
  <c r="AR102" i="29"/>
  <c r="BA103" i="29"/>
  <c r="BA108" i="29" s="1"/>
  <c r="AS103" i="29"/>
  <c r="AV108" i="29"/>
  <c r="BA107" i="29"/>
  <c r="AS107" i="29"/>
  <c r="AZ107" i="29" s="1"/>
  <c r="AY114" i="29"/>
  <c r="AU115" i="29"/>
  <c r="AC115" i="29"/>
  <c r="AD115" i="29"/>
  <c r="AG120" i="29"/>
  <c r="AG126" i="29"/>
  <c r="AY121" i="29"/>
  <c r="AY126" i="29" s="1"/>
  <c r="AB122" i="29"/>
  <c r="AH122" i="29" s="1"/>
  <c r="AT122" i="29" s="1"/>
  <c r="AU122" i="29"/>
  <c r="BA127" i="29"/>
  <c r="AS127" i="29"/>
  <c r="AQ132" i="29"/>
  <c r="AV132" i="29"/>
  <c r="BA130" i="29"/>
  <c r="AS130" i="29"/>
  <c r="AZ130" i="29" s="1"/>
  <c r="AA198" i="29"/>
  <c r="AA134" i="29"/>
  <c r="AV133" i="29"/>
  <c r="AQ198" i="29"/>
  <c r="AQ134" i="29"/>
  <c r="AU135" i="29"/>
  <c r="AC135" i="29"/>
  <c r="W142" i="29"/>
  <c r="AB135" i="29"/>
  <c r="AU138" i="29"/>
  <c r="AC138" i="29"/>
  <c r="AW138" i="29" s="1"/>
  <c r="AD138" i="29"/>
  <c r="AX138" i="29" s="1"/>
  <c r="AG142" i="29"/>
  <c r="W149" i="29"/>
  <c r="AU143" i="29"/>
  <c r="AB143" i="29"/>
  <c r="AX143" i="29"/>
  <c r="AU144" i="29"/>
  <c r="AB153" i="29"/>
  <c r="AY153" i="29"/>
  <c r="AU154" i="29"/>
  <c r="AC154" i="29"/>
  <c r="W158" i="29"/>
  <c r="AD154" i="29"/>
  <c r="AB154" i="29"/>
  <c r="AS156" i="29"/>
  <c r="AZ156" i="29" s="1"/>
  <c r="AZ158" i="29" s="1"/>
  <c r="R162" i="29"/>
  <c r="W159" i="29"/>
  <c r="W190" i="29" s="1"/>
  <c r="AC163" i="29"/>
  <c r="W169" i="29"/>
  <c r="AB163" i="29"/>
  <c r="AU163" i="29"/>
  <c r="AC164" i="29"/>
  <c r="AV193" i="29"/>
  <c r="AD166" i="29"/>
  <c r="AX166" i="29" s="1"/>
  <c r="AC166" i="29"/>
  <c r="AW166" i="29" s="1"/>
  <c r="AU166" i="29"/>
  <c r="AU171" i="29"/>
  <c r="AD171" i="29"/>
  <c r="AX171" i="29" s="1"/>
  <c r="AB171" i="29"/>
  <c r="AH171" i="29" s="1"/>
  <c r="AT171" i="29" s="1"/>
  <c r="AB173" i="29"/>
  <c r="W178" i="29"/>
  <c r="AD173" i="29"/>
  <c r="AS178" i="29"/>
  <c r="AZ173" i="29"/>
  <c r="AZ178" i="29" s="1"/>
  <c r="AW173" i="29"/>
  <c r="AS174" i="29"/>
  <c r="AZ174" i="29" s="1"/>
  <c r="AB176" i="29"/>
  <c r="AC176" i="29"/>
  <c r="AW176" i="29" s="1"/>
  <c r="AD176" i="29"/>
  <c r="AX176" i="29" s="1"/>
  <c r="BA179" i="29"/>
  <c r="AS179" i="29"/>
  <c r="AQ185" i="29"/>
  <c r="BB185" i="29"/>
  <c r="AB180" i="29"/>
  <c r="AH180" i="29" s="1"/>
  <c r="AT180" i="29" s="1"/>
  <c r="AB181" i="29"/>
  <c r="AC181" i="29"/>
  <c r="AW181" i="29" s="1"/>
  <c r="AU184" i="29"/>
  <c r="W114" i="29"/>
  <c r="AD109" i="29"/>
  <c r="R114" i="29"/>
  <c r="BB115" i="29"/>
  <c r="BB120" i="29" s="1"/>
  <c r="AU118" i="29"/>
  <c r="AC118" i="29"/>
  <c r="AW118" i="29" s="1"/>
  <c r="AR132" i="29"/>
  <c r="BA128" i="29"/>
  <c r="AS128" i="29"/>
  <c r="AZ128" i="29" s="1"/>
  <c r="BB134" i="29"/>
  <c r="AU137" i="29"/>
  <c r="AC137" i="29"/>
  <c r="AW137" i="29" s="1"/>
  <c r="AU141" i="29"/>
  <c r="AC141" i="29"/>
  <c r="AW141" i="29" s="1"/>
  <c r="BA144" i="29"/>
  <c r="AS144" i="29"/>
  <c r="AZ144" i="29" s="1"/>
  <c r="AA153" i="29"/>
  <c r="AV150" i="29"/>
  <c r="AV153" i="29" s="1"/>
  <c r="AU153" i="29"/>
  <c r="BB158" i="29"/>
  <c r="AU155" i="29"/>
  <c r="AC155" i="29"/>
  <c r="AW155" i="29" s="1"/>
  <c r="AB155" i="29"/>
  <c r="BB159" i="29"/>
  <c r="BB162" i="29" s="1"/>
  <c r="AR162" i="29"/>
  <c r="R193" i="29"/>
  <c r="BA168" i="29"/>
  <c r="AS168" i="29"/>
  <c r="AZ168" i="29" s="1"/>
  <c r="AG178" i="29"/>
  <c r="AY173" i="29"/>
  <c r="AY178" i="29" s="1"/>
  <c r="AV178" i="29"/>
  <c r="AS184" i="29"/>
  <c r="AZ184" i="29" s="1"/>
  <c r="BA184" i="29"/>
  <c r="BA146" i="29"/>
  <c r="AS146" i="29"/>
  <c r="AZ146" i="29" s="1"/>
  <c r="W153" i="29"/>
  <c r="AD150" i="29"/>
  <c r="R153" i="29"/>
  <c r="AU157" i="29"/>
  <c r="AC157" i="29"/>
  <c r="AW157" i="29" s="1"/>
  <c r="AG162" i="29"/>
  <c r="BA163" i="29"/>
  <c r="BA169" i="29" s="1"/>
  <c r="AS163" i="29"/>
  <c r="AV169" i="29"/>
  <c r="BA167" i="29"/>
  <c r="AS167" i="29"/>
  <c r="AZ167" i="29" s="1"/>
  <c r="AA178" i="29"/>
  <c r="R185" i="29"/>
  <c r="W179" i="29"/>
  <c r="AM189" i="29"/>
  <c r="AR188" i="29" s="1"/>
  <c r="AE189" i="29"/>
  <c r="AG193" i="29"/>
  <c r="AR185" i="29"/>
  <c r="BA180" i="29"/>
  <c r="AS180" i="29"/>
  <c r="AZ180" i="29" s="1"/>
  <c r="AB182" i="29"/>
  <c r="AH182" i="29" s="1"/>
  <c r="AT182" i="29" s="1"/>
  <c r="AU182" i="29"/>
  <c r="O187" i="29"/>
  <c r="AL189" i="29"/>
  <c r="AQ188" i="29" s="1"/>
  <c r="AG185" i="29"/>
  <c r="I189" i="29"/>
  <c r="M189" i="29"/>
  <c r="Q189" i="29"/>
  <c r="O188" i="29" s="1"/>
  <c r="U189" i="29"/>
  <c r="Z189" i="29"/>
  <c r="AA188" i="29" s="1"/>
  <c r="I188" i="29" l="1"/>
  <c r="AQ307" i="32"/>
  <c r="AT71" i="32"/>
  <c r="AY308" i="32"/>
  <c r="AT14" i="32"/>
  <c r="AT129" i="32"/>
  <c r="AT135" i="32" s="1"/>
  <c r="AT48" i="32"/>
  <c r="AD281" i="32"/>
  <c r="AX275" i="32"/>
  <c r="AX281" i="32" s="1"/>
  <c r="AU197" i="32"/>
  <c r="AS302" i="32"/>
  <c r="AZ296" i="32"/>
  <c r="AZ302" i="32" s="1"/>
  <c r="BA274" i="32"/>
  <c r="AS182" i="32"/>
  <c r="AZ177" i="32"/>
  <c r="AZ182" i="32" s="1"/>
  <c r="AD250" i="32"/>
  <c r="AX244" i="32"/>
  <c r="AX250" i="32" s="1"/>
  <c r="AC225" i="32"/>
  <c r="AW222" i="32"/>
  <c r="AW225" i="32" s="1"/>
  <c r="AW189" i="32"/>
  <c r="AW193" i="32" s="1"/>
  <c r="AH189" i="32"/>
  <c r="AT189" i="32" s="1"/>
  <c r="AC162" i="32"/>
  <c r="AW156" i="32"/>
  <c r="AW162" i="32" s="1"/>
  <c r="AU262" i="32"/>
  <c r="AU268" i="32" s="1"/>
  <c r="AB262" i="32"/>
  <c r="W268" i="32"/>
  <c r="AC262" i="32"/>
  <c r="AD262" i="32"/>
  <c r="AH160" i="32"/>
  <c r="AT160" i="32" s="1"/>
  <c r="AY317" i="32"/>
  <c r="AY107" i="32"/>
  <c r="AD118" i="32"/>
  <c r="AX112" i="32"/>
  <c r="BA317" i="32"/>
  <c r="AC41" i="32"/>
  <c r="AW38" i="32"/>
  <c r="AW41" i="32" s="1"/>
  <c r="BA315" i="32"/>
  <c r="AD89" i="32"/>
  <c r="AX84" i="32"/>
  <c r="AX89" i="32" s="1"/>
  <c r="AX44" i="32"/>
  <c r="AX50" i="32" s="1"/>
  <c r="AD50" i="32"/>
  <c r="AC148" i="32"/>
  <c r="AW145" i="32"/>
  <c r="AW148" i="32" s="1"/>
  <c r="AH145" i="32"/>
  <c r="AB148" i="32"/>
  <c r="AT45" i="32"/>
  <c r="AH34" i="32"/>
  <c r="AT32" i="32"/>
  <c r="AT34" i="32" s="1"/>
  <c r="AT16" i="32"/>
  <c r="BB317" i="32"/>
  <c r="BB107" i="32"/>
  <c r="W304" i="32"/>
  <c r="AD303" i="32"/>
  <c r="AB303" i="32"/>
  <c r="AU303" i="32"/>
  <c r="AU304" i="32" s="1"/>
  <c r="AC303" i="32"/>
  <c r="AU281" i="32"/>
  <c r="AH282" i="32"/>
  <c r="AH267" i="32"/>
  <c r="AT267" i="32" s="1"/>
  <c r="BB260" i="32"/>
  <c r="AC302" i="32"/>
  <c r="AW296" i="32"/>
  <c r="AW302" i="32" s="1"/>
  <c r="AC253" i="32"/>
  <c r="AW251" i="32"/>
  <c r="AW253" i="32" s="1"/>
  <c r="AC197" i="32"/>
  <c r="AW194" i="32"/>
  <c r="AW197" i="32" s="1"/>
  <c r="AH299" i="32"/>
  <c r="AT299" i="32" s="1"/>
  <c r="AH284" i="32"/>
  <c r="AT284" i="32" s="1"/>
  <c r="AS288" i="32"/>
  <c r="AZ282" i="32"/>
  <c r="AZ288" i="32" s="1"/>
  <c r="AH273" i="32"/>
  <c r="AT273" i="32" s="1"/>
  <c r="AC260" i="32"/>
  <c r="AW254" i="32"/>
  <c r="AW260" i="32" s="1"/>
  <c r="BA219" i="32"/>
  <c r="AZ187" i="32"/>
  <c r="AZ193" i="32" s="1"/>
  <c r="AS193" i="32"/>
  <c r="AS186" i="32"/>
  <c r="AZ183" i="32"/>
  <c r="AZ186" i="32" s="1"/>
  <c r="AD162" i="32"/>
  <c r="AX156" i="32"/>
  <c r="AX162" i="32" s="1"/>
  <c r="AB281" i="32"/>
  <c r="AH275" i="32"/>
  <c r="AW240" i="32"/>
  <c r="AC243" i="32"/>
  <c r="AH240" i="32"/>
  <c r="AU225" i="32"/>
  <c r="AS203" i="32"/>
  <c r="AZ198" i="32"/>
  <c r="AZ203" i="32" s="1"/>
  <c r="AU193" i="32"/>
  <c r="AW136" i="32"/>
  <c r="AC142" i="32"/>
  <c r="AS260" i="32"/>
  <c r="AS253" i="32"/>
  <c r="AZ251" i="32"/>
  <c r="AZ253" i="32" s="1"/>
  <c r="AS232" i="32"/>
  <c r="AZ226" i="32"/>
  <c r="AZ232" i="32" s="1"/>
  <c r="AH210" i="32"/>
  <c r="AT210" i="32" s="1"/>
  <c r="AH206" i="32"/>
  <c r="AT206" i="32" s="1"/>
  <c r="AC186" i="32"/>
  <c r="AW183" i="32"/>
  <c r="AW186" i="32" s="1"/>
  <c r="AC176" i="32"/>
  <c r="AW170" i="32"/>
  <c r="AW176" i="32" s="1"/>
  <c r="AD144" i="32"/>
  <c r="AX143" i="32"/>
  <c r="AX144" i="32" s="1"/>
  <c r="AU135" i="32"/>
  <c r="AH115" i="32"/>
  <c r="AT115" i="32" s="1"/>
  <c r="AD314" i="32"/>
  <c r="AX99" i="32"/>
  <c r="AX314" i="32" s="1"/>
  <c r="W274" i="32"/>
  <c r="AD269" i="32"/>
  <c r="AU269" i="32"/>
  <c r="AU274" i="32" s="1"/>
  <c r="AC269" i="32"/>
  <c r="AB269" i="32"/>
  <c r="AX113" i="32"/>
  <c r="AC314" i="32"/>
  <c r="AW99" i="32"/>
  <c r="AW314" i="32" s="1"/>
  <c r="AC311" i="32"/>
  <c r="AW97" i="32"/>
  <c r="AW311" i="32" s="1"/>
  <c r="AH198" i="32"/>
  <c r="AB203" i="32"/>
  <c r="AH183" i="32"/>
  <c r="AB186" i="32"/>
  <c r="AH174" i="32"/>
  <c r="AT174" i="32" s="1"/>
  <c r="AS176" i="32"/>
  <c r="AZ170" i="32"/>
  <c r="AZ176" i="32" s="1"/>
  <c r="AH170" i="32"/>
  <c r="AB176" i="32"/>
  <c r="AH161" i="32"/>
  <c r="AT161" i="32" s="1"/>
  <c r="AH157" i="32"/>
  <c r="AT157" i="32" s="1"/>
  <c r="AZ149" i="32"/>
  <c r="AZ155" i="32" s="1"/>
  <c r="AS155" i="32"/>
  <c r="AX123" i="32"/>
  <c r="AX128" i="32" s="1"/>
  <c r="AD128" i="32"/>
  <c r="AU118" i="32"/>
  <c r="AH96" i="32"/>
  <c r="AB105" i="32"/>
  <c r="AH195" i="32"/>
  <c r="AT195" i="32" s="1"/>
  <c r="AH146" i="32"/>
  <c r="AT146" i="32" s="1"/>
  <c r="AB135" i="32"/>
  <c r="AC122" i="32"/>
  <c r="AW119" i="32"/>
  <c r="AW122" i="32" s="1"/>
  <c r="AD76" i="32"/>
  <c r="AX71" i="32"/>
  <c r="AX76" i="32" s="1"/>
  <c r="AC70" i="32"/>
  <c r="AW64" i="32"/>
  <c r="AW70" i="32" s="1"/>
  <c r="BA310" i="32"/>
  <c r="AZ44" i="32"/>
  <c r="AS50" i="32"/>
  <c r="AS315" i="32"/>
  <c r="AZ16" i="32"/>
  <c r="AZ315" i="32" s="1"/>
  <c r="BA309" i="32"/>
  <c r="BA17" i="32"/>
  <c r="AH165" i="32"/>
  <c r="AT165" i="32" s="1"/>
  <c r="AH113" i="32"/>
  <c r="AU111" i="32"/>
  <c r="AD317" i="32"/>
  <c r="AD107" i="32"/>
  <c r="AX106" i="32"/>
  <c r="AT77" i="32"/>
  <c r="AT83" i="32" s="1"/>
  <c r="AH83" i="32"/>
  <c r="BB70" i="32"/>
  <c r="AZ57" i="32"/>
  <c r="AZ63" i="32" s="1"/>
  <c r="AS63" i="32"/>
  <c r="AS43" i="32"/>
  <c r="AZ42" i="32"/>
  <c r="AZ43" i="32" s="1"/>
  <c r="AS31" i="32"/>
  <c r="AZ28" i="32"/>
  <c r="AZ31" i="32" s="1"/>
  <c r="AH23" i="32"/>
  <c r="AB27" i="32"/>
  <c r="AV309" i="32"/>
  <c r="AA306" i="32"/>
  <c r="AH226" i="32"/>
  <c r="AB232" i="32"/>
  <c r="AX145" i="32"/>
  <c r="AX148" i="32" s="1"/>
  <c r="AD148" i="32"/>
  <c r="AH140" i="32"/>
  <c r="AT140" i="32" s="1"/>
  <c r="AH120" i="32"/>
  <c r="AT120" i="32" s="1"/>
  <c r="AH116" i="32"/>
  <c r="AT116" i="32" s="1"/>
  <c r="AS111" i="32"/>
  <c r="AZ108" i="32"/>
  <c r="AZ111" i="32" s="1"/>
  <c r="AH108" i="32"/>
  <c r="AB111" i="32"/>
  <c r="W317" i="32"/>
  <c r="AV314" i="32"/>
  <c r="AH75" i="32"/>
  <c r="AT75" i="32" s="1"/>
  <c r="AB310" i="32"/>
  <c r="AD169" i="32"/>
  <c r="AX163" i="32"/>
  <c r="AX169" i="32" s="1"/>
  <c r="AU169" i="32"/>
  <c r="AH138" i="32"/>
  <c r="AT138" i="32" s="1"/>
  <c r="BA135" i="32"/>
  <c r="AB118" i="32"/>
  <c r="AZ105" i="32"/>
  <c r="AH91" i="32"/>
  <c r="AT91" i="32" s="1"/>
  <c r="AW44" i="32"/>
  <c r="AC50" i="32"/>
  <c r="AW32" i="32"/>
  <c r="AW34" i="32" s="1"/>
  <c r="AC34" i="32"/>
  <c r="AS27" i="32"/>
  <c r="AZ23" i="32"/>
  <c r="AZ27" i="32" s="1"/>
  <c r="R308" i="32"/>
  <c r="W307" i="32" s="1"/>
  <c r="AQ306" i="32"/>
  <c r="AV318" i="32"/>
  <c r="AV13" i="32"/>
  <c r="AZ84" i="32"/>
  <c r="AZ89" i="32" s="1"/>
  <c r="AS89" i="32"/>
  <c r="AD27" i="32"/>
  <c r="AX23" i="32"/>
  <c r="AX27" i="32" s="1"/>
  <c r="AH88" i="32"/>
  <c r="AT88" i="32" s="1"/>
  <c r="AH60" i="32"/>
  <c r="AT60" i="32" s="1"/>
  <c r="AB56" i="32"/>
  <c r="AH51" i="32"/>
  <c r="AD56" i="32"/>
  <c r="AX51" i="32"/>
  <c r="AX56" i="32" s="1"/>
  <c r="AH117" i="32"/>
  <c r="AT117" i="32" s="1"/>
  <c r="AH21" i="32"/>
  <c r="AT21" i="32" s="1"/>
  <c r="AW63" i="32"/>
  <c r="AU37" i="32"/>
  <c r="AD22" i="32"/>
  <c r="AX18" i="32"/>
  <c r="AX22" i="32" s="1"/>
  <c r="AB302" i="32"/>
  <c r="AH296" i="32"/>
  <c r="W295" i="32"/>
  <c r="AU289" i="32"/>
  <c r="AU295" i="32" s="1"/>
  <c r="AB289" i="32"/>
  <c r="AC289" i="32"/>
  <c r="AD289" i="32"/>
  <c r="AZ213" i="32"/>
  <c r="AZ219" i="32" s="1"/>
  <c r="AS219" i="32"/>
  <c r="AH290" i="32"/>
  <c r="AT290" i="32" s="1"/>
  <c r="AS239" i="32"/>
  <c r="AU219" i="32"/>
  <c r="AB197" i="32"/>
  <c r="AH194" i="32"/>
  <c r="AU142" i="32"/>
  <c r="AH280" i="32"/>
  <c r="AT280" i="32" s="1"/>
  <c r="AS144" i="32"/>
  <c r="AZ143" i="32"/>
  <c r="AZ144" i="32" s="1"/>
  <c r="AT123" i="32"/>
  <c r="AH128" i="32"/>
  <c r="AD95" i="32"/>
  <c r="AX90" i="32"/>
  <c r="AX95" i="32" s="1"/>
  <c r="AU212" i="32"/>
  <c r="AC144" i="32"/>
  <c r="AW143" i="32"/>
  <c r="AW144" i="32" s="1"/>
  <c r="AU128" i="32"/>
  <c r="AB311" i="32"/>
  <c r="AH97" i="32"/>
  <c r="AH119" i="32"/>
  <c r="AB122" i="32"/>
  <c r="W309" i="32"/>
  <c r="AS318" i="32"/>
  <c r="AS13" i="32"/>
  <c r="AZ12" i="32"/>
  <c r="AU317" i="32"/>
  <c r="AU107" i="32"/>
  <c r="AB314" i="32"/>
  <c r="AH99" i="32"/>
  <c r="R305" i="32"/>
  <c r="W306" i="32" s="1"/>
  <c r="AC169" i="32"/>
  <c r="AW163" i="32"/>
  <c r="AW169" i="32" s="1"/>
  <c r="AZ129" i="32"/>
  <c r="AZ135" i="32" s="1"/>
  <c r="AS135" i="32"/>
  <c r="AC316" i="32"/>
  <c r="AW48" i="32"/>
  <c r="AB28" i="32"/>
  <c r="W31" i="32"/>
  <c r="AD28" i="32"/>
  <c r="AU28" i="32"/>
  <c r="AC28" i="32"/>
  <c r="AH61" i="32"/>
  <c r="AT61" i="32" s="1"/>
  <c r="AT57" i="32"/>
  <c r="AT63" i="32" s="1"/>
  <c r="AX42" i="32"/>
  <c r="AX43" i="32" s="1"/>
  <c r="AD43" i="32"/>
  <c r="AC37" i="32"/>
  <c r="AW35" i="32"/>
  <c r="AW37" i="32" s="1"/>
  <c r="AW275" i="32"/>
  <c r="AW281" i="32" s="1"/>
  <c r="AC281" i="32"/>
  <c r="AC288" i="32"/>
  <c r="AW282" i="32"/>
  <c r="AH266" i="32"/>
  <c r="AT266" i="32" s="1"/>
  <c r="AD221" i="32"/>
  <c r="AX220" i="32"/>
  <c r="AX221" i="32" s="1"/>
  <c r="AU302" i="32"/>
  <c r="AZ289" i="32"/>
  <c r="AZ295" i="32" s="1"/>
  <c r="AS295" i="32"/>
  <c r="AU253" i="32"/>
  <c r="AC221" i="32"/>
  <c r="AW220" i="32"/>
  <c r="AW221" i="32" s="1"/>
  <c r="AH220" i="32"/>
  <c r="AH298" i="32"/>
  <c r="AT298" i="32" s="1"/>
  <c r="AH276" i="32"/>
  <c r="AT276" i="32" s="1"/>
  <c r="AH254" i="32"/>
  <c r="AB260" i="32"/>
  <c r="AB219" i="32"/>
  <c r="AH213" i="32"/>
  <c r="AS212" i="32"/>
  <c r="AZ204" i="32"/>
  <c r="AZ212" i="32" s="1"/>
  <c r="BA193" i="32"/>
  <c r="BA186" i="32"/>
  <c r="AD142" i="32"/>
  <c r="AX136" i="32"/>
  <c r="AX142" i="32" s="1"/>
  <c r="AB287" i="32"/>
  <c r="AH287" i="32" s="1"/>
  <c r="AT287" i="32" s="1"/>
  <c r="AU287" i="32"/>
  <c r="AU316" i="32" s="1"/>
  <c r="AD287" i="32"/>
  <c r="AC287" i="32"/>
  <c r="AW287" i="32" s="1"/>
  <c r="AV281" i="32"/>
  <c r="AH244" i="32"/>
  <c r="AB250" i="32"/>
  <c r="AH242" i="32"/>
  <c r="AT242" i="32" s="1"/>
  <c r="W182" i="32"/>
  <c r="AD177" i="32"/>
  <c r="AU177" i="32"/>
  <c r="AU182" i="32" s="1"/>
  <c r="AC177" i="32"/>
  <c r="AB177" i="32"/>
  <c r="AB309" i="32" s="1"/>
  <c r="AH277" i="32"/>
  <c r="AT277" i="32" s="1"/>
  <c r="AT261" i="32"/>
  <c r="AD260" i="32"/>
  <c r="BA232" i="32"/>
  <c r="AX187" i="32"/>
  <c r="AX193" i="32" s="1"/>
  <c r="AD193" i="32"/>
  <c r="AH216" i="32"/>
  <c r="AT216" i="32" s="1"/>
  <c r="AC212" i="32"/>
  <c r="AW204" i="32"/>
  <c r="AW212" i="32" s="1"/>
  <c r="AH158" i="32"/>
  <c r="AT158" i="32" s="1"/>
  <c r="AH156" i="32"/>
  <c r="AB162" i="32"/>
  <c r="AD155" i="32"/>
  <c r="AX149" i="32"/>
  <c r="AX155" i="32" s="1"/>
  <c r="AH149" i="32"/>
  <c r="AS128" i="32"/>
  <c r="AZ123" i="32"/>
  <c r="AZ128" i="32" s="1"/>
  <c r="AS312" i="32"/>
  <c r="AZ113" i="32"/>
  <c r="AS118" i="32"/>
  <c r="AZ112" i="32"/>
  <c r="AZ118" i="32" s="1"/>
  <c r="AD311" i="32"/>
  <c r="AX97" i="32"/>
  <c r="AX311" i="32" s="1"/>
  <c r="AH205" i="32"/>
  <c r="AT205" i="32" s="1"/>
  <c r="AH190" i="32"/>
  <c r="AT190" i="32" s="1"/>
  <c r="AC193" i="32"/>
  <c r="AH184" i="32"/>
  <c r="AT184" i="32" s="1"/>
  <c r="AH181" i="32"/>
  <c r="AT181" i="32" s="1"/>
  <c r="AH180" i="32"/>
  <c r="AT180" i="32" s="1"/>
  <c r="AH179" i="32"/>
  <c r="AT179" i="32" s="1"/>
  <c r="AH124" i="32"/>
  <c r="AT124" i="32" s="1"/>
  <c r="AU105" i="32"/>
  <c r="AH279" i="32"/>
  <c r="AT279" i="32" s="1"/>
  <c r="AH263" i="32"/>
  <c r="AT263" i="32" s="1"/>
  <c r="AH208" i="32"/>
  <c r="AT208" i="32" s="1"/>
  <c r="AH204" i="32"/>
  <c r="AB212" i="32"/>
  <c r="AC203" i="32"/>
  <c r="AW198" i="32"/>
  <c r="AW203" i="32" s="1"/>
  <c r="AX183" i="32"/>
  <c r="AX186" i="32" s="1"/>
  <c r="AD186" i="32"/>
  <c r="BA176" i="32"/>
  <c r="AS169" i="32"/>
  <c r="AZ163" i="32"/>
  <c r="AZ169" i="32" s="1"/>
  <c r="BA155" i="32"/>
  <c r="AW112" i="32"/>
  <c r="AW118" i="32" s="1"/>
  <c r="AC118" i="32"/>
  <c r="AH112" i="32"/>
  <c r="AH98" i="32"/>
  <c r="AT98" i="32" s="1"/>
  <c r="AU95" i="32"/>
  <c r="AH245" i="32"/>
  <c r="AT245" i="32" s="1"/>
  <c r="AH178" i="32"/>
  <c r="AT178" i="32" s="1"/>
  <c r="AD122" i="32"/>
  <c r="AX119" i="32"/>
  <c r="AX122" i="32" s="1"/>
  <c r="AU122" i="32"/>
  <c r="AU70" i="32"/>
  <c r="AS316" i="32"/>
  <c r="AZ48" i="32"/>
  <c r="AZ316" i="32" s="1"/>
  <c r="AS310" i="32"/>
  <c r="AZ45" i="32"/>
  <c r="AS309" i="32"/>
  <c r="AS308" i="32" s="1"/>
  <c r="AZ14" i="32"/>
  <c r="AS17" i="32"/>
  <c r="BB318" i="32"/>
  <c r="BB13" i="32"/>
  <c r="AH147" i="32"/>
  <c r="AT147" i="32" s="1"/>
  <c r="AH131" i="32"/>
  <c r="AT131" i="32" s="1"/>
  <c r="AC111" i="32"/>
  <c r="AW108" i="32"/>
  <c r="AW111" i="32" s="1"/>
  <c r="AH104" i="32"/>
  <c r="AT104" i="32" s="1"/>
  <c r="AH100" i="32"/>
  <c r="AT100" i="32" s="1"/>
  <c r="AY105" i="32"/>
  <c r="AY305" i="32" s="1"/>
  <c r="AD70" i="32"/>
  <c r="AX57" i="32"/>
  <c r="AX63" i="32" s="1"/>
  <c r="AD63" i="32"/>
  <c r="AD316" i="32"/>
  <c r="AX48" i="32"/>
  <c r="AD310" i="32"/>
  <c r="AX45" i="32"/>
  <c r="AH40" i="32"/>
  <c r="AT40" i="32" s="1"/>
  <c r="AX32" i="32"/>
  <c r="AX34" i="32" s="1"/>
  <c r="AD34" i="32"/>
  <c r="AH26" i="32"/>
  <c r="AT26" i="32" s="1"/>
  <c r="AR308" i="32"/>
  <c r="AC232" i="32"/>
  <c r="AW226" i="32"/>
  <c r="AW232" i="32" s="1"/>
  <c r="AU148" i="32"/>
  <c r="BB118" i="32"/>
  <c r="AH106" i="32"/>
  <c r="AB107" i="32"/>
  <c r="AH103" i="32"/>
  <c r="AT103" i="32" s="1"/>
  <c r="AH44" i="32"/>
  <c r="AH249" i="32"/>
  <c r="AT249" i="32" s="1"/>
  <c r="AH152" i="32"/>
  <c r="AT152" i="32" s="1"/>
  <c r="AH133" i="32"/>
  <c r="AT133" i="32" s="1"/>
  <c r="AH121" i="32"/>
  <c r="AT121" i="32" s="1"/>
  <c r="AS317" i="32"/>
  <c r="AS107" i="32"/>
  <c r="AZ106" i="32"/>
  <c r="AV105" i="32"/>
  <c r="AU83" i="32"/>
  <c r="AH68" i="32"/>
  <c r="AT68" i="32" s="1"/>
  <c r="AB70" i="32"/>
  <c r="AH64" i="32"/>
  <c r="AG306" i="32"/>
  <c r="W318" i="32"/>
  <c r="AB12" i="32"/>
  <c r="AU12" i="32"/>
  <c r="W13" i="32"/>
  <c r="W305" i="32" s="1"/>
  <c r="AB306" i="32" s="1"/>
  <c r="AD12" i="32"/>
  <c r="AC12" i="32"/>
  <c r="BA89" i="32"/>
  <c r="AU76" i="32"/>
  <c r="AH67" i="32"/>
  <c r="AT67" i="32" s="1"/>
  <c r="AH59" i="32"/>
  <c r="AT59" i="32" s="1"/>
  <c r="AC56" i="32"/>
  <c r="AW51" i="32"/>
  <c r="AW56" i="32" s="1"/>
  <c r="AY310" i="32"/>
  <c r="AH49" i="32"/>
  <c r="AT49" i="32" s="1"/>
  <c r="AH93" i="32"/>
  <c r="AT93" i="32" s="1"/>
  <c r="AC63" i="32"/>
  <c r="AC43" i="32"/>
  <c r="AW42" i="32"/>
  <c r="AW43" i="32" s="1"/>
  <c r="AH42" i="32"/>
  <c r="AB43" i="32"/>
  <c r="AD37" i="32"/>
  <c r="AX35" i="32"/>
  <c r="AX37" i="32" s="1"/>
  <c r="AH18" i="32"/>
  <c r="AB22" i="32"/>
  <c r="AH46" i="32"/>
  <c r="AT46" i="32" s="1"/>
  <c r="AD135" i="32"/>
  <c r="AX129" i="32"/>
  <c r="AX135" i="32" s="1"/>
  <c r="AB95" i="32"/>
  <c r="AH90" i="32"/>
  <c r="AT84" i="32"/>
  <c r="BA83" i="32"/>
  <c r="AS76" i="32"/>
  <c r="AZ71" i="32"/>
  <c r="AZ76" i="32" s="1"/>
  <c r="AS70" i="32"/>
  <c r="AZ64" i="32"/>
  <c r="AZ70" i="32" s="1"/>
  <c r="AA308" i="32"/>
  <c r="AT136" i="32"/>
  <c r="AH38" i="32"/>
  <c r="AB41" i="32"/>
  <c r="AW14" i="32"/>
  <c r="AC17" i="32"/>
  <c r="AZ303" i="32"/>
  <c r="AZ304" i="32" s="1"/>
  <c r="AS304" i="32"/>
  <c r="AS268" i="32"/>
  <c r="AZ261" i="32"/>
  <c r="AZ268" i="32" s="1"/>
  <c r="AU288" i="32"/>
  <c r="AH272" i="32"/>
  <c r="AT272" i="32" s="1"/>
  <c r="AD197" i="32"/>
  <c r="AX194" i="32"/>
  <c r="AX197" i="32" s="1"/>
  <c r="AD302" i="32"/>
  <c r="AX296" i="32"/>
  <c r="AX302" i="32" s="1"/>
  <c r="AH283" i="32"/>
  <c r="AT283" i="32" s="1"/>
  <c r="AW241" i="32"/>
  <c r="AH241" i="32"/>
  <c r="AT241" i="32" s="1"/>
  <c r="AZ269" i="32"/>
  <c r="AZ274" i="32" s="1"/>
  <c r="AS274" i="32"/>
  <c r="BA212" i="32"/>
  <c r="AB193" i="32"/>
  <c r="AH187" i="32"/>
  <c r="AH278" i="32"/>
  <c r="AT278" i="32" s="1"/>
  <c r="AU250" i="32"/>
  <c r="AZ239" i="32"/>
  <c r="AH222" i="32"/>
  <c r="AB225" i="32"/>
  <c r="AW215" i="32"/>
  <c r="AW219" i="32" s="1"/>
  <c r="AH215" i="32"/>
  <c r="AT215" i="32" s="1"/>
  <c r="AU162" i="32"/>
  <c r="AW141" i="32"/>
  <c r="AH141" i="32"/>
  <c r="AT141" i="32" s="1"/>
  <c r="AW139" i="32"/>
  <c r="AH139" i="32"/>
  <c r="AT139" i="32" s="1"/>
  <c r="AW137" i="32"/>
  <c r="AH137" i="32"/>
  <c r="AT137" i="32" s="1"/>
  <c r="AH297" i="32"/>
  <c r="AT297" i="32" s="1"/>
  <c r="AX260" i="32"/>
  <c r="AH253" i="32"/>
  <c r="AT251" i="32"/>
  <c r="AT253" i="32" s="1"/>
  <c r="AS243" i="32"/>
  <c r="AZ240" i="32"/>
  <c r="AZ243" i="32" s="1"/>
  <c r="AX213" i="32"/>
  <c r="AX219" i="32" s="1"/>
  <c r="AD219" i="32"/>
  <c r="AH259" i="32"/>
  <c r="AT259" i="32" s="1"/>
  <c r="AH255" i="32"/>
  <c r="AT255" i="32" s="1"/>
  <c r="AV162" i="32"/>
  <c r="BA128" i="32"/>
  <c r="AD105" i="32"/>
  <c r="AX96" i="32"/>
  <c r="AX105" i="32" s="1"/>
  <c r="AH164" i="32"/>
  <c r="AT164" i="32" s="1"/>
  <c r="W312" i="32"/>
  <c r="AC105" i="32"/>
  <c r="AW96" i="32"/>
  <c r="AX204" i="32"/>
  <c r="AX212" i="32" s="1"/>
  <c r="AD212" i="32"/>
  <c r="AD203" i="32"/>
  <c r="AX198" i="32"/>
  <c r="AX203" i="32" s="1"/>
  <c r="AU186" i="32"/>
  <c r="AX170" i="32"/>
  <c r="AX176" i="32" s="1"/>
  <c r="AD176" i="32"/>
  <c r="AC155" i="32"/>
  <c r="AB155" i="32"/>
  <c r="AH143" i="32"/>
  <c r="AB144" i="32"/>
  <c r="AC95" i="32"/>
  <c r="AW90" i="32"/>
  <c r="AW95" i="32" s="1"/>
  <c r="AS148" i="32"/>
  <c r="AZ145" i="32"/>
  <c r="AZ148" i="32" s="1"/>
  <c r="AH92" i="32"/>
  <c r="AT92" i="32" s="1"/>
  <c r="AU89" i="32"/>
  <c r="AS83" i="32"/>
  <c r="AZ77" i="32"/>
  <c r="AZ83" i="32" s="1"/>
  <c r="AZ32" i="32"/>
  <c r="AZ34" i="32" s="1"/>
  <c r="AS34" i="32"/>
  <c r="AC27" i="32"/>
  <c r="AW23" i="32"/>
  <c r="AW27" i="32" s="1"/>
  <c r="AG308" i="32"/>
  <c r="AG305" i="32"/>
  <c r="AH247" i="32"/>
  <c r="AT247" i="32" s="1"/>
  <c r="W239" i="32"/>
  <c r="AD233" i="32"/>
  <c r="AC233" i="32"/>
  <c r="AB233" i="32"/>
  <c r="AU233" i="32"/>
  <c r="AU239" i="32" s="1"/>
  <c r="AH211" i="32"/>
  <c r="AT211" i="32" s="1"/>
  <c r="AH173" i="32"/>
  <c r="AT173" i="32" s="1"/>
  <c r="AH150" i="32"/>
  <c r="AT150" i="32" s="1"/>
  <c r="AW131" i="32"/>
  <c r="AW135" i="32" s="1"/>
  <c r="AC135" i="32"/>
  <c r="AC312" i="32"/>
  <c r="AH86" i="32"/>
  <c r="AT86" i="32" s="1"/>
  <c r="AC76" i="32"/>
  <c r="AW71" i="32"/>
  <c r="AW76" i="32" s="1"/>
  <c r="W316" i="32"/>
  <c r="AH39" i="32"/>
  <c r="AT39" i="32" s="1"/>
  <c r="AH25" i="32"/>
  <c r="AT25" i="32" s="1"/>
  <c r="AD315" i="32"/>
  <c r="AX16" i="32"/>
  <c r="AX315" i="32" s="1"/>
  <c r="AD309" i="32"/>
  <c r="AX14" i="32"/>
  <c r="AD17" i="32"/>
  <c r="AR306" i="32"/>
  <c r="BA318" i="32"/>
  <c r="BA13" i="32"/>
  <c r="AX226" i="32"/>
  <c r="AX232" i="32" s="1"/>
  <c r="AD232" i="32"/>
  <c r="AH110" i="32"/>
  <c r="AT110" i="32" s="1"/>
  <c r="AH109" i="32"/>
  <c r="AT109" i="32" s="1"/>
  <c r="AX108" i="32"/>
  <c r="AX111" i="32" s="1"/>
  <c r="AD111" i="32"/>
  <c r="AC317" i="32"/>
  <c r="AC107" i="32"/>
  <c r="AW106" i="32"/>
  <c r="AB76" i="32"/>
  <c r="BB310" i="32"/>
  <c r="AD41" i="32"/>
  <c r="AX38" i="32"/>
  <c r="AX41" i="32" s="1"/>
  <c r="AH163" i="32"/>
  <c r="AB169" i="32"/>
  <c r="AX77" i="32"/>
  <c r="AX83" i="32" s="1"/>
  <c r="AD83" i="32"/>
  <c r="BA76" i="32"/>
  <c r="BA56" i="32"/>
  <c r="AC310" i="32"/>
  <c r="AW45" i="32"/>
  <c r="AS41" i="32"/>
  <c r="AZ38" i="32"/>
  <c r="AZ41" i="32" s="1"/>
  <c r="AC315" i="32"/>
  <c r="AW16" i="32"/>
  <c r="AQ308" i="32"/>
  <c r="AQ305" i="32"/>
  <c r="AS306" i="32" s="1"/>
  <c r="AA305" i="32"/>
  <c r="AB89" i="32"/>
  <c r="BB309" i="32"/>
  <c r="AH62" i="32"/>
  <c r="AT62" i="32" s="1"/>
  <c r="AH58" i="32"/>
  <c r="AT58" i="32" s="1"/>
  <c r="AU56" i="32"/>
  <c r="AH20" i="32"/>
  <c r="AT20" i="32" s="1"/>
  <c r="AH53" i="32"/>
  <c r="AT53" i="32" s="1"/>
  <c r="AH19" i="32"/>
  <c r="AT19" i="32" s="1"/>
  <c r="AH15" i="32"/>
  <c r="AT15" i="32" s="1"/>
  <c r="AC89" i="32"/>
  <c r="AH52" i="32"/>
  <c r="AT52" i="32" s="1"/>
  <c r="AH36" i="32"/>
  <c r="AT36" i="32" s="1"/>
  <c r="AB37" i="32"/>
  <c r="AH35" i="32"/>
  <c r="AW18" i="32"/>
  <c r="AW22" i="32" s="1"/>
  <c r="AC22" i="32"/>
  <c r="AR76" i="31"/>
  <c r="O102" i="30"/>
  <c r="AA76" i="31"/>
  <c r="AR102" i="30"/>
  <c r="AQ76" i="31"/>
  <c r="AG188" i="29"/>
  <c r="AH86" i="31"/>
  <c r="AH40" i="31"/>
  <c r="AT39" i="31"/>
  <c r="AU87" i="31"/>
  <c r="AU25" i="31"/>
  <c r="AG77" i="31"/>
  <c r="AB87" i="31"/>
  <c r="AB25" i="31"/>
  <c r="AH24" i="31"/>
  <c r="AA75" i="31"/>
  <c r="AH70" i="31"/>
  <c r="AT70" i="31" s="1"/>
  <c r="AD68" i="31"/>
  <c r="AC68" i="31"/>
  <c r="AU68" i="31"/>
  <c r="AU73" i="31" s="1"/>
  <c r="AB68" i="31"/>
  <c r="W73" i="31"/>
  <c r="AS64" i="31"/>
  <c r="AB85" i="31"/>
  <c r="AH30" i="31"/>
  <c r="AY87" i="31"/>
  <c r="AY25" i="31"/>
  <c r="AA74" i="31"/>
  <c r="AQ77" i="31"/>
  <c r="AH51" i="31"/>
  <c r="AT51" i="31" s="1"/>
  <c r="AH41" i="31"/>
  <c r="AB43" i="31"/>
  <c r="BB84" i="31"/>
  <c r="AC85" i="31"/>
  <c r="AH66" i="31"/>
  <c r="AT66" i="31" s="1"/>
  <c r="AC57" i="31"/>
  <c r="AW53" i="31"/>
  <c r="BB79" i="31"/>
  <c r="BB32" i="31"/>
  <c r="R77" i="31"/>
  <c r="W76" i="31" s="1"/>
  <c r="AC64" i="31"/>
  <c r="AW58" i="31"/>
  <c r="AW64" i="31" s="1"/>
  <c r="AH47" i="31"/>
  <c r="AT47" i="31" s="1"/>
  <c r="AB81" i="31"/>
  <c r="AB48" i="31"/>
  <c r="AH44" i="31"/>
  <c r="BA79" i="31"/>
  <c r="BA32" i="31"/>
  <c r="AQ74" i="31"/>
  <c r="AU84" i="31"/>
  <c r="AV32" i="31"/>
  <c r="AH18" i="31"/>
  <c r="AT18" i="31" s="1"/>
  <c r="AY74" i="31"/>
  <c r="AH31" i="31"/>
  <c r="AT31" i="31" s="1"/>
  <c r="AD85" i="31"/>
  <c r="AH17" i="31"/>
  <c r="AT17" i="31" s="1"/>
  <c r="AY85" i="31"/>
  <c r="AH28" i="31"/>
  <c r="AT28" i="31" s="1"/>
  <c r="AW55" i="31"/>
  <c r="AH55" i="31"/>
  <c r="AT55" i="31" s="1"/>
  <c r="AV78" i="31"/>
  <c r="AV77" i="31" s="1"/>
  <c r="AV15" i="31"/>
  <c r="AS73" i="31"/>
  <c r="AU64" i="31"/>
  <c r="AX87" i="31"/>
  <c r="AX25" i="31"/>
  <c r="AT20" i="31"/>
  <c r="AT23" i="31" s="1"/>
  <c r="AH23" i="31"/>
  <c r="AU33" i="31"/>
  <c r="AU38" i="31" s="1"/>
  <c r="AB33" i="31"/>
  <c r="W38" i="31"/>
  <c r="AD33" i="31"/>
  <c r="AC33" i="31"/>
  <c r="AR77" i="31"/>
  <c r="AG102" i="30"/>
  <c r="W79" i="31"/>
  <c r="AH72" i="31"/>
  <c r="AT72" i="31" s="1"/>
  <c r="AV86" i="31"/>
  <c r="AV40" i="31"/>
  <c r="AB79" i="31"/>
  <c r="AH26" i="31"/>
  <c r="AB32" i="31"/>
  <c r="AA77" i="31"/>
  <c r="AH69" i="31"/>
  <c r="AT69" i="31" s="1"/>
  <c r="AS67" i="31"/>
  <c r="AZ65" i="31"/>
  <c r="AZ67" i="31" s="1"/>
  <c r="AX20" i="31"/>
  <c r="AX23" i="31" s="1"/>
  <c r="AD23" i="31"/>
  <c r="AS19" i="31"/>
  <c r="AZ16" i="31"/>
  <c r="AZ19" i="31" s="1"/>
  <c r="AR75" i="31"/>
  <c r="AS81" i="31"/>
  <c r="AZ44" i="31"/>
  <c r="AS48" i="31"/>
  <c r="AW86" i="31"/>
  <c r="AW40" i="31"/>
  <c r="AW85" i="31"/>
  <c r="AU57" i="31"/>
  <c r="AH46" i="31"/>
  <c r="AT46" i="31" s="1"/>
  <c r="AZ20" i="31"/>
  <c r="AZ23" i="31" s="1"/>
  <c r="AS23" i="31"/>
  <c r="BA86" i="31"/>
  <c r="BA40" i="31"/>
  <c r="AC81" i="31"/>
  <c r="AW44" i="31"/>
  <c r="AC48" i="31"/>
  <c r="AU81" i="31"/>
  <c r="AU48" i="31"/>
  <c r="AS79" i="31"/>
  <c r="AS32" i="31"/>
  <c r="AZ26" i="31"/>
  <c r="AX32" i="31"/>
  <c r="AS78" i="31"/>
  <c r="AS15" i="31"/>
  <c r="AZ12" i="31"/>
  <c r="AC32" i="31"/>
  <c r="AY78" i="31"/>
  <c r="AH61" i="31"/>
  <c r="AT61" i="31" s="1"/>
  <c r="AZ33" i="31"/>
  <c r="AZ38" i="31" s="1"/>
  <c r="AS38" i="31"/>
  <c r="AS85" i="31"/>
  <c r="AZ30" i="31"/>
  <c r="AZ85" i="31" s="1"/>
  <c r="AW14" i="31"/>
  <c r="AW84" i="31" s="1"/>
  <c r="AC84" i="31"/>
  <c r="AR74" i="31"/>
  <c r="AH34" i="31"/>
  <c r="AT34" i="31" s="1"/>
  <c r="AH13" i="31"/>
  <c r="AT13" i="31" s="1"/>
  <c r="AZ53" i="31"/>
  <c r="AZ57" i="31" s="1"/>
  <c r="AS57" i="31"/>
  <c r="BB87" i="31"/>
  <c r="BB25" i="31"/>
  <c r="AW16" i="31"/>
  <c r="AW19" i="31" s="1"/>
  <c r="AC19" i="31"/>
  <c r="AH16" i="31"/>
  <c r="AH53" i="31"/>
  <c r="AB57" i="31"/>
  <c r="W52" i="31"/>
  <c r="AD49" i="31"/>
  <c r="AC49" i="31"/>
  <c r="AU49" i="31"/>
  <c r="AU52" i="31" s="1"/>
  <c r="AB49" i="31"/>
  <c r="R74" i="31"/>
  <c r="W75" i="31" s="1"/>
  <c r="AH58" i="31"/>
  <c r="AB64" i="31"/>
  <c r="AV79" i="31"/>
  <c r="AX85" i="31"/>
  <c r="AB84" i="31"/>
  <c r="AH14" i="31"/>
  <c r="I76" i="31"/>
  <c r="AH71" i="31"/>
  <c r="AT71" i="31" s="1"/>
  <c r="AH54" i="31"/>
  <c r="AT54" i="31" s="1"/>
  <c r="AH50" i="31"/>
  <c r="AT50" i="31" s="1"/>
  <c r="AU85" i="31"/>
  <c r="AU32" i="31"/>
  <c r="AC87" i="31"/>
  <c r="AW24" i="31"/>
  <c r="AC25" i="31"/>
  <c r="BA78" i="31"/>
  <c r="BA77" i="31" s="1"/>
  <c r="BA15" i="31"/>
  <c r="BA67" i="31"/>
  <c r="AH56" i="31"/>
  <c r="AT56" i="31" s="1"/>
  <c r="AD86" i="31"/>
  <c r="AD40" i="31"/>
  <c r="AX39" i="31"/>
  <c r="BA19" i="31"/>
  <c r="AG75" i="31"/>
  <c r="AG74" i="31"/>
  <c r="AZ73" i="31"/>
  <c r="BA81" i="31"/>
  <c r="BA48" i="31"/>
  <c r="AX43" i="31"/>
  <c r="BB85" i="31"/>
  <c r="AD65" i="31"/>
  <c r="AC65" i="31"/>
  <c r="W67" i="31"/>
  <c r="AB65" i="31"/>
  <c r="AU65" i="31"/>
  <c r="AU67" i="31" s="1"/>
  <c r="AD57" i="31"/>
  <c r="AX53" i="31"/>
  <c r="AX57" i="31" s="1"/>
  <c r="AS43" i="31"/>
  <c r="AZ41" i="31"/>
  <c r="AZ43" i="31" s="1"/>
  <c r="AH37" i="31"/>
  <c r="AT37" i="31" s="1"/>
  <c r="W78" i="31"/>
  <c r="W77" i="31" s="1"/>
  <c r="AB12" i="31"/>
  <c r="W15" i="31"/>
  <c r="AU12" i="31"/>
  <c r="AD12" i="31"/>
  <c r="AC12" i="31"/>
  <c r="AX58" i="31"/>
  <c r="AX64" i="31" s="1"/>
  <c r="AD64" i="31"/>
  <c r="AD81" i="31"/>
  <c r="AD48" i="31"/>
  <c r="AX44" i="31"/>
  <c r="AH36" i="31"/>
  <c r="AT36" i="31" s="1"/>
  <c r="AQ75" i="31"/>
  <c r="AS86" i="31"/>
  <c r="AS40" i="31"/>
  <c r="AZ39" i="31"/>
  <c r="AC79" i="31"/>
  <c r="AS84" i="31"/>
  <c r="AZ14" i="31"/>
  <c r="AZ84" i="31" s="1"/>
  <c r="AH35" i="31"/>
  <c r="AT35" i="31" s="1"/>
  <c r="BA38" i="31"/>
  <c r="AV87" i="31"/>
  <c r="AV25" i="31"/>
  <c r="AD84" i="31"/>
  <c r="AX14" i="31"/>
  <c r="AX84" i="31" s="1"/>
  <c r="BB78" i="31"/>
  <c r="BB15" i="31"/>
  <c r="BB74" i="31" s="1"/>
  <c r="AQ102" i="30"/>
  <c r="AA102" i="30"/>
  <c r="AH97" i="30"/>
  <c r="AT97" i="30" s="1"/>
  <c r="BA92" i="30"/>
  <c r="AH98" i="30"/>
  <c r="AT98" i="30" s="1"/>
  <c r="I102" i="30"/>
  <c r="BA71" i="30"/>
  <c r="AH72" i="30"/>
  <c r="AB75" i="30"/>
  <c r="AH64" i="30"/>
  <c r="AT64" i="30" s="1"/>
  <c r="AS48" i="30"/>
  <c r="AZ45" i="30"/>
  <c r="AZ48" i="30" s="1"/>
  <c r="AW32" i="30"/>
  <c r="AW27" i="30"/>
  <c r="AH27" i="30"/>
  <c r="AT27" i="30" s="1"/>
  <c r="AV105" i="30"/>
  <c r="AV23" i="30"/>
  <c r="BA104" i="30"/>
  <c r="BA15" i="30"/>
  <c r="AH83" i="30"/>
  <c r="AT83" i="30" s="1"/>
  <c r="AB61" i="30"/>
  <c r="AH55" i="30"/>
  <c r="AC54" i="30"/>
  <c r="BA54" i="30"/>
  <c r="AZ112" i="30"/>
  <c r="AZ30" i="30"/>
  <c r="AY105" i="30"/>
  <c r="AY23" i="30"/>
  <c r="AG100" i="30"/>
  <c r="AV104" i="30"/>
  <c r="AV15" i="30"/>
  <c r="AH68" i="30"/>
  <c r="AT68" i="30" s="1"/>
  <c r="AH34" i="30"/>
  <c r="AT34" i="30" s="1"/>
  <c r="AD37" i="30"/>
  <c r="AH21" i="30"/>
  <c r="AT21" i="30" s="1"/>
  <c r="AS85" i="30"/>
  <c r="AZ82" i="30"/>
  <c r="AZ85" i="30" s="1"/>
  <c r="AB81" i="30"/>
  <c r="AH77" i="30"/>
  <c r="AT77" i="30" s="1"/>
  <c r="AS75" i="30"/>
  <c r="AC65" i="30"/>
  <c r="AW62" i="30"/>
  <c r="AW65" i="30" s="1"/>
  <c r="AZ113" i="30"/>
  <c r="AZ17" i="30"/>
  <c r="AH59" i="30"/>
  <c r="AT59" i="30" s="1"/>
  <c r="AX45" i="30"/>
  <c r="AX48" i="30" s="1"/>
  <c r="AD48" i="30"/>
  <c r="AH32" i="30"/>
  <c r="AY37" i="30"/>
  <c r="AB113" i="30"/>
  <c r="AB17" i="30"/>
  <c r="AH16" i="30"/>
  <c r="R103" i="30"/>
  <c r="W102" i="30" s="1"/>
  <c r="AD81" i="30"/>
  <c r="AH35" i="30"/>
  <c r="AT35" i="30" s="1"/>
  <c r="BA107" i="30"/>
  <c r="AB48" i="30"/>
  <c r="AH45" i="30"/>
  <c r="AD28" i="30"/>
  <c r="AW76" i="30"/>
  <c r="AW81" i="30" s="1"/>
  <c r="AC81" i="30"/>
  <c r="AH94" i="30"/>
  <c r="AT94" i="30" s="1"/>
  <c r="AX72" i="30"/>
  <c r="AX75" i="30" s="1"/>
  <c r="AD75" i="30"/>
  <c r="AU66" i="30"/>
  <c r="AU71" i="30" s="1"/>
  <c r="AB66" i="30"/>
  <c r="AC66" i="30"/>
  <c r="W71" i="30"/>
  <c r="AD66" i="30"/>
  <c r="AS65" i="30"/>
  <c r="AZ62" i="30"/>
  <c r="AZ65" i="30" s="1"/>
  <c r="AX49" i="30"/>
  <c r="AX54" i="30" s="1"/>
  <c r="AD54" i="30"/>
  <c r="AU111" i="30"/>
  <c r="BB105" i="30"/>
  <c r="BB23" i="30"/>
  <c r="BB100" i="30" s="1"/>
  <c r="AU107" i="30"/>
  <c r="AQ100" i="30"/>
  <c r="AS101" i="30" s="1"/>
  <c r="AD61" i="30"/>
  <c r="AX55" i="30"/>
  <c r="AX61" i="30" s="1"/>
  <c r="AB54" i="30"/>
  <c r="AH49" i="30"/>
  <c r="AB37" i="30"/>
  <c r="AH31" i="30"/>
  <c r="AW111" i="30"/>
  <c r="AB18" i="30"/>
  <c r="W105" i="30"/>
  <c r="AC18" i="30"/>
  <c r="AD18" i="30"/>
  <c r="W23" i="30"/>
  <c r="AU18" i="30"/>
  <c r="AA100" i="30"/>
  <c r="AH80" i="30"/>
  <c r="AT80" i="30" s="1"/>
  <c r="AD92" i="30"/>
  <c r="AX86" i="30"/>
  <c r="AX92" i="30" s="1"/>
  <c r="AZ75" i="30"/>
  <c r="AD65" i="30"/>
  <c r="AX62" i="30"/>
  <c r="AX65" i="30" s="1"/>
  <c r="AB28" i="30"/>
  <c r="AH24" i="30"/>
  <c r="BB107" i="30"/>
  <c r="AB107" i="30"/>
  <c r="AV111" i="30"/>
  <c r="AC113" i="30"/>
  <c r="AC17" i="30"/>
  <c r="AW16" i="30"/>
  <c r="AZ110" i="30"/>
  <c r="AB82" i="30"/>
  <c r="AU82" i="30"/>
  <c r="AU85" i="30" s="1"/>
  <c r="AD82" i="30"/>
  <c r="W85" i="30"/>
  <c r="AC82" i="30"/>
  <c r="AS61" i="30"/>
  <c r="AU48" i="30"/>
  <c r="AH43" i="30"/>
  <c r="AT43" i="30" s="1"/>
  <c r="BA111" i="30"/>
  <c r="AH33" i="30"/>
  <c r="AT33" i="30" s="1"/>
  <c r="AD93" i="30"/>
  <c r="W99" i="30"/>
  <c r="AU93" i="30"/>
  <c r="AU99" i="30" s="1"/>
  <c r="AC93" i="30"/>
  <c r="AB93" i="30"/>
  <c r="AZ24" i="30"/>
  <c r="AS28" i="30"/>
  <c r="AS100" i="30" s="1"/>
  <c r="BB104" i="30"/>
  <c r="AS99" i="30"/>
  <c r="AZ93" i="30"/>
  <c r="AZ99" i="30" s="1"/>
  <c r="W107" i="30"/>
  <c r="BA110" i="30"/>
  <c r="AQ103" i="30"/>
  <c r="AH60" i="30"/>
  <c r="AT60" i="30" s="1"/>
  <c r="AC61" i="30"/>
  <c r="AW55" i="30"/>
  <c r="AW61" i="30" s="1"/>
  <c r="AS44" i="30"/>
  <c r="AZ38" i="30"/>
  <c r="AZ44" i="30" s="1"/>
  <c r="AW31" i="30"/>
  <c r="AW37" i="30" s="1"/>
  <c r="AC37" i="30"/>
  <c r="R100" i="30"/>
  <c r="W101" i="30" s="1"/>
  <c r="AA103" i="30"/>
  <c r="AH42" i="30"/>
  <c r="AT42" i="30" s="1"/>
  <c r="W112" i="30"/>
  <c r="W30" i="30"/>
  <c r="AD29" i="30"/>
  <c r="AC29" i="30"/>
  <c r="AU29" i="30"/>
  <c r="AB29" i="30"/>
  <c r="AS105" i="30"/>
  <c r="AS103" i="30" s="1"/>
  <c r="AY113" i="30"/>
  <c r="AY17" i="30"/>
  <c r="AU92" i="30"/>
  <c r="AW86" i="30"/>
  <c r="AC92" i="30"/>
  <c r="AS81" i="30"/>
  <c r="AZ76" i="30"/>
  <c r="AZ81" i="30" s="1"/>
  <c r="AW75" i="30"/>
  <c r="AH62" i="30"/>
  <c r="AB65" i="30"/>
  <c r="AX111" i="30"/>
  <c r="AH40" i="30"/>
  <c r="AT40" i="30" s="1"/>
  <c r="AS107" i="30"/>
  <c r="AZ32" i="30"/>
  <c r="BB37" i="30"/>
  <c r="AC111" i="30"/>
  <c r="AH19" i="30"/>
  <c r="AT19" i="30" s="1"/>
  <c r="AU113" i="30"/>
  <c r="AU17" i="30"/>
  <c r="AS110" i="30"/>
  <c r="AH58" i="30"/>
  <c r="AT58" i="30" s="1"/>
  <c r="AR101" i="30"/>
  <c r="AW45" i="30"/>
  <c r="AW48" i="30" s="1"/>
  <c r="AC48" i="30"/>
  <c r="AB38" i="30"/>
  <c r="AU38" i="30"/>
  <c r="AU44" i="30" s="1"/>
  <c r="AD38" i="30"/>
  <c r="W44" i="30"/>
  <c r="AC38" i="30"/>
  <c r="AS111" i="30"/>
  <c r="AZ20" i="30"/>
  <c r="W110" i="30"/>
  <c r="AD14" i="30"/>
  <c r="AC14" i="30"/>
  <c r="AU14" i="30"/>
  <c r="AU110" i="30" s="1"/>
  <c r="AB14" i="30"/>
  <c r="AZ37" i="30"/>
  <c r="AS92" i="30"/>
  <c r="AZ86" i="30"/>
  <c r="AZ92" i="30" s="1"/>
  <c r="AR103" i="30"/>
  <c r="AW89" i="30"/>
  <c r="AH89" i="30"/>
  <c r="AT89" i="30" s="1"/>
  <c r="AZ66" i="30"/>
  <c r="AZ71" i="30" s="1"/>
  <c r="AS71" i="30"/>
  <c r="AB111" i="30"/>
  <c r="AH20" i="30"/>
  <c r="BA99" i="30"/>
  <c r="BA112" i="30"/>
  <c r="BA30" i="30"/>
  <c r="BA105" i="30"/>
  <c r="BA23" i="30"/>
  <c r="AU61" i="30"/>
  <c r="AH50" i="30"/>
  <c r="AT50" i="30" s="1"/>
  <c r="AU37" i="30"/>
  <c r="AX113" i="30"/>
  <c r="AX17" i="30"/>
  <c r="AY104" i="30"/>
  <c r="AY103" i="30" s="1"/>
  <c r="AY15" i="30"/>
  <c r="AY100" i="30" s="1"/>
  <c r="AH96" i="30"/>
  <c r="AT96" i="30" s="1"/>
  <c r="AB92" i="30"/>
  <c r="AH86" i="30"/>
  <c r="AH76" i="30"/>
  <c r="AC75" i="30"/>
  <c r="AH36" i="30"/>
  <c r="AT36" i="30" s="1"/>
  <c r="AW24" i="30"/>
  <c r="AW28" i="30" s="1"/>
  <c r="AC28" i="30"/>
  <c r="AD111" i="30"/>
  <c r="AH69" i="30"/>
  <c r="AT69" i="30" s="1"/>
  <c r="AZ49" i="30"/>
  <c r="AZ54" i="30" s="1"/>
  <c r="AS54" i="30"/>
  <c r="AV112" i="30"/>
  <c r="AV30" i="30"/>
  <c r="W104" i="30"/>
  <c r="W103" i="30" s="1"/>
  <c r="W15" i="30"/>
  <c r="W100" i="30" s="1"/>
  <c r="AB101" i="30" s="1"/>
  <c r="AD12" i="30"/>
  <c r="AC12" i="30"/>
  <c r="AU12" i="30"/>
  <c r="AB12" i="30"/>
  <c r="AX81" i="30"/>
  <c r="AH57" i="30"/>
  <c r="AT57" i="30" s="1"/>
  <c r="BB111" i="30"/>
  <c r="AV110" i="30"/>
  <c r="AH67" i="30"/>
  <c r="AT67" i="30" s="1"/>
  <c r="AZ104" i="30"/>
  <c r="AZ15" i="30"/>
  <c r="AX28" i="30"/>
  <c r="AH46" i="30"/>
  <c r="AT46" i="30" s="1"/>
  <c r="AH25" i="30"/>
  <c r="AT25" i="30" s="1"/>
  <c r="AS37" i="30"/>
  <c r="AT23" i="29"/>
  <c r="AD179" i="29"/>
  <c r="AU179" i="29"/>
  <c r="AU185" i="29" s="1"/>
  <c r="AB179" i="29"/>
  <c r="W185" i="29"/>
  <c r="AC179" i="29"/>
  <c r="AX150" i="29"/>
  <c r="AX153" i="29" s="1"/>
  <c r="AD153" i="29"/>
  <c r="AH155" i="29"/>
  <c r="AT155" i="29" s="1"/>
  <c r="BA185" i="29"/>
  <c r="AX173" i="29"/>
  <c r="AB169" i="29"/>
  <c r="AH163" i="29"/>
  <c r="AH150" i="29"/>
  <c r="AH143" i="29"/>
  <c r="AS132" i="29"/>
  <c r="AZ127" i="29"/>
  <c r="AZ132" i="29" s="1"/>
  <c r="AW115" i="29"/>
  <c r="AW120" i="29" s="1"/>
  <c r="AC120" i="29"/>
  <c r="AW85" i="29"/>
  <c r="AW90" i="29" s="1"/>
  <c r="AC90" i="29"/>
  <c r="AU69" i="29"/>
  <c r="AH146" i="29"/>
  <c r="AT146" i="29" s="1"/>
  <c r="AS149" i="29"/>
  <c r="AZ143" i="29"/>
  <c r="AZ149" i="29" s="1"/>
  <c r="AC126" i="29"/>
  <c r="AW121" i="29"/>
  <c r="AW126" i="29" s="1"/>
  <c r="AH121" i="29"/>
  <c r="AB126" i="29"/>
  <c r="AB108" i="29"/>
  <c r="AH103" i="29"/>
  <c r="AC96" i="29"/>
  <c r="AW91" i="29"/>
  <c r="AW96" i="29" s="1"/>
  <c r="AH175" i="29"/>
  <c r="AT175" i="29" s="1"/>
  <c r="AH168" i="29"/>
  <c r="AT168" i="29" s="1"/>
  <c r="AH157" i="29"/>
  <c r="AT157" i="29" s="1"/>
  <c r="AD127" i="29"/>
  <c r="AB127" i="29"/>
  <c r="AU127" i="29"/>
  <c r="AU132" i="29" s="1"/>
  <c r="AC127" i="29"/>
  <c r="W132" i="29"/>
  <c r="AH118" i="29"/>
  <c r="AT118" i="29" s="1"/>
  <c r="AH72" i="29"/>
  <c r="AT72" i="29" s="1"/>
  <c r="AU73" i="29"/>
  <c r="AZ23" i="29"/>
  <c r="AZ25" i="29" s="1"/>
  <c r="AS25" i="29"/>
  <c r="AD196" i="29"/>
  <c r="AX15" i="29"/>
  <c r="AX196" i="29" s="1"/>
  <c r="AH124" i="29"/>
  <c r="AT124" i="29" s="1"/>
  <c r="AS102" i="29"/>
  <c r="AH88" i="29"/>
  <c r="AT88" i="29" s="1"/>
  <c r="AH54" i="29"/>
  <c r="AB57" i="29"/>
  <c r="AC16" i="29"/>
  <c r="AW14" i="29"/>
  <c r="AG187" i="29"/>
  <c r="AH166" i="29"/>
  <c r="AT166" i="29" s="1"/>
  <c r="AH148" i="29"/>
  <c r="AT148" i="29" s="1"/>
  <c r="AS120" i="29"/>
  <c r="W191" i="29"/>
  <c r="W189" i="29" s="1"/>
  <c r="W84" i="29"/>
  <c r="AD79" i="29"/>
  <c r="AB79" i="29"/>
  <c r="AU79" i="29"/>
  <c r="AC79" i="29"/>
  <c r="AH138" i="29"/>
  <c r="AT138" i="29" s="1"/>
  <c r="AS73" i="29"/>
  <c r="AZ70" i="29"/>
  <c r="AZ73" i="29" s="1"/>
  <c r="AD63" i="29"/>
  <c r="AX63" i="29" s="1"/>
  <c r="AC63" i="29"/>
  <c r="AB63" i="29"/>
  <c r="AU63" i="29"/>
  <c r="AU65" i="29" s="1"/>
  <c r="AH44" i="29"/>
  <c r="AT44" i="29" s="1"/>
  <c r="AD46" i="29"/>
  <c r="AX43" i="29"/>
  <c r="AX46" i="29" s="1"/>
  <c r="AS19" i="29"/>
  <c r="AZ17" i="29"/>
  <c r="AZ19" i="29" s="1"/>
  <c r="AB196" i="29"/>
  <c r="AH15" i="29"/>
  <c r="BA199" i="29"/>
  <c r="BA13" i="29"/>
  <c r="AH87" i="29"/>
  <c r="AT87" i="29" s="1"/>
  <c r="AH83" i="29"/>
  <c r="AT83" i="29" s="1"/>
  <c r="AH76" i="29"/>
  <c r="AT76" i="29" s="1"/>
  <c r="BB46" i="29"/>
  <c r="BB186" i="29" s="1"/>
  <c r="AC31" i="29"/>
  <c r="AW29" i="29"/>
  <c r="AW31" i="29" s="1"/>
  <c r="AH26" i="29"/>
  <c r="AB28" i="29"/>
  <c r="AS22" i="29"/>
  <c r="AZ20" i="29"/>
  <c r="AZ22" i="29" s="1"/>
  <c r="AH20" i="29"/>
  <c r="AB22" i="29"/>
  <c r="AZ16" i="29"/>
  <c r="AB69" i="29"/>
  <c r="AH66" i="29"/>
  <c r="AH43" i="29"/>
  <c r="AB46" i="29"/>
  <c r="AU38" i="29"/>
  <c r="AB16" i="29"/>
  <c r="AH183" i="29"/>
  <c r="AT183" i="29" s="1"/>
  <c r="AH101" i="29"/>
  <c r="AT101" i="29" s="1"/>
  <c r="AC102" i="29"/>
  <c r="AW97" i="29"/>
  <c r="AW102" i="29" s="1"/>
  <c r="AB90" i="29"/>
  <c r="AH85" i="29"/>
  <c r="AH60" i="29"/>
  <c r="AT60" i="29" s="1"/>
  <c r="AH59" i="29"/>
  <c r="AT59" i="29" s="1"/>
  <c r="AH58" i="29"/>
  <c r="AB61" i="29"/>
  <c r="AD42" i="29"/>
  <c r="AX39" i="29"/>
  <c r="AX42" i="29" s="1"/>
  <c r="AH33" i="29"/>
  <c r="AT33" i="29" s="1"/>
  <c r="AD25" i="29"/>
  <c r="AX23" i="29"/>
  <c r="AX25" i="29" s="1"/>
  <c r="AZ196" i="29"/>
  <c r="AV190" i="29"/>
  <c r="AV16" i="29"/>
  <c r="AX109" i="29"/>
  <c r="AX114" i="29" s="1"/>
  <c r="AD114" i="29"/>
  <c r="AW154" i="29"/>
  <c r="AW158" i="29" s="1"/>
  <c r="AC158" i="29"/>
  <c r="AC142" i="29"/>
  <c r="AW135" i="29"/>
  <c r="AW142" i="29" s="1"/>
  <c r="AV198" i="29"/>
  <c r="AV134" i="29"/>
  <c r="BA132" i="29"/>
  <c r="AU120" i="29"/>
  <c r="AD69" i="29"/>
  <c r="AX66" i="29"/>
  <c r="AX69" i="29" s="1"/>
  <c r="AH184" i="29"/>
  <c r="AT184" i="29" s="1"/>
  <c r="AW66" i="29"/>
  <c r="AW69" i="29" s="1"/>
  <c r="AC69" i="29"/>
  <c r="AZ170" i="29"/>
  <c r="AZ172" i="29" s="1"/>
  <c r="AS172" i="29"/>
  <c r="AY193" i="29"/>
  <c r="AX164" i="29"/>
  <c r="AX169" i="29"/>
  <c r="AH156" i="29"/>
  <c r="AT156" i="29" s="1"/>
  <c r="BA149" i="29"/>
  <c r="AH123" i="29"/>
  <c r="AT123" i="29" s="1"/>
  <c r="AU126" i="29"/>
  <c r="AU96" i="29"/>
  <c r="AS158" i="29"/>
  <c r="AH128" i="29"/>
  <c r="AT128" i="29" s="1"/>
  <c r="AH94" i="29"/>
  <c r="AT94" i="29" s="1"/>
  <c r="AH86" i="29"/>
  <c r="AT86" i="29" s="1"/>
  <c r="AS197" i="29"/>
  <c r="AZ82" i="29"/>
  <c r="AZ197" i="29" s="1"/>
  <c r="AH115" i="29"/>
  <c r="AB53" i="29"/>
  <c r="AH51" i="29"/>
  <c r="AZ35" i="29"/>
  <c r="AZ38" i="29" s="1"/>
  <c r="AS38" i="29"/>
  <c r="AR186" i="29"/>
  <c r="AH119" i="29"/>
  <c r="AT119" i="29" s="1"/>
  <c r="AH117" i="29"/>
  <c r="AT117" i="29" s="1"/>
  <c r="AH55" i="29"/>
  <c r="AT55" i="29" s="1"/>
  <c r="AC57" i="29"/>
  <c r="AW54" i="29"/>
  <c r="AW57" i="29" s="1"/>
  <c r="AC196" i="29"/>
  <c r="AW15" i="29"/>
  <c r="AW196" i="29" s="1"/>
  <c r="R189" i="29"/>
  <c r="W188" i="29" s="1"/>
  <c r="AA186" i="29"/>
  <c r="BA126" i="29"/>
  <c r="AZ62" i="29"/>
  <c r="AZ65" i="29" s="1"/>
  <c r="AS65" i="29"/>
  <c r="AS61" i="29"/>
  <c r="AZ58" i="29"/>
  <c r="AZ61" i="29" s="1"/>
  <c r="AC53" i="29"/>
  <c r="AW51" i="29"/>
  <c r="AW53" i="29" s="1"/>
  <c r="AH139" i="29"/>
  <c r="AT139" i="29" s="1"/>
  <c r="AS34" i="29"/>
  <c r="AZ32" i="29"/>
  <c r="AZ34" i="29" s="1"/>
  <c r="AH32" i="29"/>
  <c r="AB34" i="29"/>
  <c r="AD19" i="29"/>
  <c r="AX17" i="29"/>
  <c r="AX19" i="29" s="1"/>
  <c r="AH41" i="29"/>
  <c r="AT41" i="29" s="1"/>
  <c r="BA22" i="29"/>
  <c r="AV196" i="29"/>
  <c r="AS190" i="29"/>
  <c r="AH75" i="29"/>
  <c r="AT75" i="29" s="1"/>
  <c r="AH49" i="29"/>
  <c r="AT49" i="29" s="1"/>
  <c r="AH45" i="29"/>
  <c r="AT45" i="29" s="1"/>
  <c r="AC46" i="29"/>
  <c r="AW43" i="29"/>
  <c r="AW46" i="29" s="1"/>
  <c r="AD38" i="29"/>
  <c r="AX35" i="29"/>
  <c r="AX38" i="29" s="1"/>
  <c r="AH17" i="29"/>
  <c r="AB19" i="29"/>
  <c r="W199" i="29"/>
  <c r="W13" i="29"/>
  <c r="AD12" i="29"/>
  <c r="AB12" i="29"/>
  <c r="AU12" i="29"/>
  <c r="AC12" i="29"/>
  <c r="AX97" i="29"/>
  <c r="AX102" i="29" s="1"/>
  <c r="AD102" i="29"/>
  <c r="AH97" i="29"/>
  <c r="AB102" i="29"/>
  <c r="AC61" i="29"/>
  <c r="AW58" i="29"/>
  <c r="AW61" i="29" s="1"/>
  <c r="W50" i="29"/>
  <c r="AB47" i="29"/>
  <c r="AD47" i="29"/>
  <c r="AU47" i="29"/>
  <c r="AU50" i="29" s="1"/>
  <c r="AC47" i="29"/>
  <c r="AC190" i="29" s="1"/>
  <c r="AH39" i="29"/>
  <c r="AB42" i="29"/>
  <c r="AH30" i="29"/>
  <c r="AT30" i="29" s="1"/>
  <c r="AD31" i="29"/>
  <c r="AX29" i="29"/>
  <c r="AX31" i="29" s="1"/>
  <c r="AS196" i="29"/>
  <c r="AH24" i="29"/>
  <c r="AT24" i="29" s="1"/>
  <c r="AZ163" i="29"/>
  <c r="AS169" i="29"/>
  <c r="AH173" i="29"/>
  <c r="AW164" i="29"/>
  <c r="AW163" i="29"/>
  <c r="AW169" i="29" s="1"/>
  <c r="AC169" i="29"/>
  <c r="AH154" i="29"/>
  <c r="AB158" i="29"/>
  <c r="AU158" i="29"/>
  <c r="AU142" i="29"/>
  <c r="AZ103" i="29"/>
  <c r="AZ108" i="29" s="1"/>
  <c r="AS108" i="29"/>
  <c r="AD90" i="29"/>
  <c r="AX85" i="29"/>
  <c r="AX90" i="29" s="1"/>
  <c r="W198" i="29"/>
  <c r="W134" i="29"/>
  <c r="AD133" i="29"/>
  <c r="AC133" i="29"/>
  <c r="AU133" i="29"/>
  <c r="AB133" i="29"/>
  <c r="AV191" i="29"/>
  <c r="AV84" i="29"/>
  <c r="AB174" i="29"/>
  <c r="AU174" i="29"/>
  <c r="AU178" i="29" s="1"/>
  <c r="AC174" i="29"/>
  <c r="AD174" i="29"/>
  <c r="AX174" i="29" s="1"/>
  <c r="W193" i="29"/>
  <c r="BB169" i="29"/>
  <c r="AD169" i="29"/>
  <c r="AH136" i="29"/>
  <c r="AT136" i="29" s="1"/>
  <c r="AX121" i="29"/>
  <c r="AX126" i="29" s="1"/>
  <c r="AD126" i="29"/>
  <c r="AW103" i="29"/>
  <c r="AC108" i="29"/>
  <c r="AV158" i="29"/>
  <c r="BA197" i="29"/>
  <c r="AX142" i="29"/>
  <c r="AB120" i="29"/>
  <c r="AS191" i="29"/>
  <c r="AZ79" i="29"/>
  <c r="AS84" i="29"/>
  <c r="AH70" i="29"/>
  <c r="AB73" i="29"/>
  <c r="AH67" i="29"/>
  <c r="AT67" i="29" s="1"/>
  <c r="AD28" i="29"/>
  <c r="AX26" i="29"/>
  <c r="AX28" i="29" s="1"/>
  <c r="AR189" i="29"/>
  <c r="AS78" i="29"/>
  <c r="AZ74" i="29"/>
  <c r="AZ78" i="29" s="1"/>
  <c r="AU147" i="29"/>
  <c r="AU149" i="29" s="1"/>
  <c r="AB147" i="29"/>
  <c r="AH147" i="29" s="1"/>
  <c r="AT147" i="29" s="1"/>
  <c r="AC147" i="29"/>
  <c r="AW147" i="29" s="1"/>
  <c r="AW149" i="29" s="1"/>
  <c r="AD147" i="29"/>
  <c r="AH141" i="29"/>
  <c r="AT141" i="29" s="1"/>
  <c r="AB114" i="29"/>
  <c r="AH109" i="29"/>
  <c r="AH104" i="29"/>
  <c r="AT104" i="29" s="1"/>
  <c r="BB191" i="29"/>
  <c r="BA65" i="29"/>
  <c r="BA61" i="29"/>
  <c r="AB38" i="29"/>
  <c r="AH35" i="29"/>
  <c r="AS31" i="29"/>
  <c r="AZ29" i="29"/>
  <c r="AZ31" i="29" s="1"/>
  <c r="BB190" i="29"/>
  <c r="BB189" i="29" s="1"/>
  <c r="AQ186" i="29"/>
  <c r="AS187" i="29" s="1"/>
  <c r="AH81" i="29"/>
  <c r="AT81" i="29" s="1"/>
  <c r="AD78" i="29"/>
  <c r="AS46" i="29"/>
  <c r="AZ43" i="29"/>
  <c r="AZ46" i="29" s="1"/>
  <c r="AX20" i="29"/>
  <c r="AX22" i="29" s="1"/>
  <c r="AD22" i="29"/>
  <c r="AY190" i="29"/>
  <c r="AY16" i="29"/>
  <c r="AZ91" i="29"/>
  <c r="AZ96" i="29" s="1"/>
  <c r="AS96" i="29"/>
  <c r="AU46" i="29"/>
  <c r="AH18" i="29"/>
  <c r="AT18" i="29" s="1"/>
  <c r="AC19" i="29"/>
  <c r="AW17" i="29"/>
  <c r="AW19" i="29" s="1"/>
  <c r="AU102" i="29"/>
  <c r="AH92" i="29"/>
  <c r="AT92" i="29" s="1"/>
  <c r="AY191" i="29"/>
  <c r="AC78" i="29"/>
  <c r="AW74" i="29"/>
  <c r="AW78" i="29" s="1"/>
  <c r="AH68" i="29"/>
  <c r="AT68" i="29" s="1"/>
  <c r="AX58" i="29"/>
  <c r="AX61" i="29" s="1"/>
  <c r="AD61" i="29"/>
  <c r="AS50" i="29"/>
  <c r="AZ47" i="29"/>
  <c r="AZ50" i="29" s="1"/>
  <c r="AC42" i="29"/>
  <c r="AW39" i="29"/>
  <c r="AW42" i="29" s="1"/>
  <c r="AH27" i="29"/>
  <c r="AT27" i="29" s="1"/>
  <c r="AW23" i="29"/>
  <c r="AW25" i="29" s="1"/>
  <c r="AC25" i="29"/>
  <c r="AA189" i="29"/>
  <c r="AH37" i="29"/>
  <c r="AT37" i="29" s="1"/>
  <c r="AH181" i="29"/>
  <c r="AT181" i="29" s="1"/>
  <c r="AS185" i="29"/>
  <c r="AZ179" i="29"/>
  <c r="AZ185" i="29" s="1"/>
  <c r="AH176" i="29"/>
  <c r="AT176" i="29" s="1"/>
  <c r="AU169" i="29"/>
  <c r="AB159" i="29"/>
  <c r="AB190" i="29" s="1"/>
  <c r="AU159" i="29"/>
  <c r="AU162" i="29" s="1"/>
  <c r="W162" i="29"/>
  <c r="AC159" i="29"/>
  <c r="AD159" i="29"/>
  <c r="AD190" i="29" s="1"/>
  <c r="AD158" i="29"/>
  <c r="AX154" i="29"/>
  <c r="AX158" i="29" s="1"/>
  <c r="AB142" i="29"/>
  <c r="AH135" i="29"/>
  <c r="AD120" i="29"/>
  <c r="AX115" i="29"/>
  <c r="AX120" i="29" s="1"/>
  <c r="AZ150" i="29"/>
  <c r="AZ153" i="29" s="1"/>
  <c r="AS153" i="29"/>
  <c r="AZ109" i="29"/>
  <c r="AZ114" i="29" s="1"/>
  <c r="AS114" i="29"/>
  <c r="AW106" i="29"/>
  <c r="AH106" i="29"/>
  <c r="AT106" i="29" s="1"/>
  <c r="AD170" i="29"/>
  <c r="AC170" i="29"/>
  <c r="AU170" i="29"/>
  <c r="AU172" i="29" s="1"/>
  <c r="AB170" i="29"/>
  <c r="W172" i="29"/>
  <c r="AS193" i="29"/>
  <c r="AZ164" i="29"/>
  <c r="AZ193" i="29" s="1"/>
  <c r="AB193" i="29"/>
  <c r="AH164" i="29"/>
  <c r="AB96" i="29"/>
  <c r="AH91" i="29"/>
  <c r="AH98" i="29"/>
  <c r="AT98" i="29" s="1"/>
  <c r="AD96" i="29"/>
  <c r="AX91" i="29"/>
  <c r="AX96" i="29" s="1"/>
  <c r="AD142" i="29"/>
  <c r="W197" i="29"/>
  <c r="AD82" i="29"/>
  <c r="AB82" i="29"/>
  <c r="AU82" i="29"/>
  <c r="AU197" i="29" s="1"/>
  <c r="AC82" i="29"/>
  <c r="BA191" i="29"/>
  <c r="BA84" i="29"/>
  <c r="AC73" i="29"/>
  <c r="AW70" i="29"/>
  <c r="AW73" i="29" s="1"/>
  <c r="AD65" i="29"/>
  <c r="AX62" i="29"/>
  <c r="AX65" i="29" s="1"/>
  <c r="AH62" i="29"/>
  <c r="AD16" i="29"/>
  <c r="AX14" i="29"/>
  <c r="AH137" i="29"/>
  <c r="AT137" i="29" s="1"/>
  <c r="AH129" i="29"/>
  <c r="AT129" i="29" s="1"/>
  <c r="AZ102" i="29"/>
  <c r="BA78" i="29"/>
  <c r="AC28" i="29"/>
  <c r="AW26" i="29"/>
  <c r="AW28" i="29" s="1"/>
  <c r="AQ189" i="29"/>
  <c r="AQ187" i="29"/>
  <c r="AV199" i="29"/>
  <c r="AV13" i="29"/>
  <c r="AS126" i="29"/>
  <c r="AZ121" i="29"/>
  <c r="AZ126" i="29" s="1"/>
  <c r="AV114" i="29"/>
  <c r="AD108" i="29"/>
  <c r="AH89" i="29"/>
  <c r="AT89" i="29" s="1"/>
  <c r="AD53" i="29"/>
  <c r="AX51" i="29"/>
  <c r="AX53" i="29" s="1"/>
  <c r="AH93" i="29"/>
  <c r="AT93" i="29" s="1"/>
  <c r="AH52" i="29"/>
  <c r="AT52" i="29" s="1"/>
  <c r="AX32" i="29"/>
  <c r="AX34" i="29" s="1"/>
  <c r="AD34" i="29"/>
  <c r="AH14" i="29"/>
  <c r="AS199" i="29"/>
  <c r="AZ12" i="29"/>
  <c r="AS13" i="29"/>
  <c r="AS186" i="29" s="1"/>
  <c r="AX78" i="29"/>
  <c r="AH29" i="29"/>
  <c r="AB31" i="29"/>
  <c r="BA190" i="29"/>
  <c r="BA189" i="29" s="1"/>
  <c r="AG189" i="29"/>
  <c r="AH48" i="29"/>
  <c r="AT48" i="29" s="1"/>
  <c r="AH40" i="29"/>
  <c r="AT40" i="29" s="1"/>
  <c r="AW35" i="29"/>
  <c r="AW38" i="29" s="1"/>
  <c r="AC38" i="29"/>
  <c r="AH74" i="29"/>
  <c r="AB78" i="29"/>
  <c r="AU61" i="29"/>
  <c r="BA50" i="29"/>
  <c r="AU42" i="29"/>
  <c r="AU25" i="29"/>
  <c r="AC22" i="29"/>
  <c r="AW20" i="29"/>
  <c r="AW22" i="29" s="1"/>
  <c r="AY186" i="29"/>
  <c r="AH36" i="29"/>
  <c r="AT36" i="29" s="1"/>
  <c r="AZ188" i="29" l="1"/>
  <c r="AB76" i="31"/>
  <c r="AS188" i="29"/>
  <c r="AS307" i="32"/>
  <c r="AH169" i="32"/>
  <c r="AT163" i="32"/>
  <c r="AT169" i="32" s="1"/>
  <c r="AB239" i="32"/>
  <c r="AH233" i="32"/>
  <c r="AH41" i="32"/>
  <c r="AT38" i="32"/>
  <c r="AT41" i="32" s="1"/>
  <c r="BB305" i="32"/>
  <c r="AX28" i="32"/>
  <c r="AX31" i="32" s="1"/>
  <c r="AD31" i="32"/>
  <c r="AH311" i="32"/>
  <c r="AT97" i="32"/>
  <c r="AT311" i="32" s="1"/>
  <c r="AT51" i="32"/>
  <c r="AT56" i="32" s="1"/>
  <c r="AH56" i="32"/>
  <c r="AV305" i="32"/>
  <c r="AT226" i="32"/>
  <c r="AT232" i="32" s="1"/>
  <c r="AH232" i="32"/>
  <c r="AH27" i="32"/>
  <c r="AT23" i="32"/>
  <c r="AT27" i="32" s="1"/>
  <c r="AB274" i="32"/>
  <c r="AH269" i="32"/>
  <c r="AH243" i="32"/>
  <c r="AT240" i="32"/>
  <c r="AT243" i="32" s="1"/>
  <c r="AB288" i="32"/>
  <c r="AB304" i="32"/>
  <c r="AH303" i="32"/>
  <c r="AT145" i="32"/>
  <c r="AT148" i="32" s="1"/>
  <c r="AH148" i="32"/>
  <c r="AX262" i="32"/>
  <c r="AX268" i="32" s="1"/>
  <c r="AD268" i="32"/>
  <c r="AB312" i="32"/>
  <c r="AB308" i="32" s="1"/>
  <c r="AW315" i="32"/>
  <c r="AW310" i="32"/>
  <c r="AC239" i="32"/>
  <c r="AW233" i="32"/>
  <c r="AW239" i="32" s="1"/>
  <c r="AW17" i="32"/>
  <c r="AT142" i="32"/>
  <c r="AH89" i="32"/>
  <c r="AH22" i="32"/>
  <c r="AT18" i="32"/>
  <c r="AT22" i="32" s="1"/>
  <c r="AT42" i="32"/>
  <c r="AT43" i="32" s="1"/>
  <c r="AH43" i="32"/>
  <c r="AU318" i="32"/>
  <c r="AU13" i="32"/>
  <c r="AX310" i="32"/>
  <c r="AZ310" i="32"/>
  <c r="AH118" i="32"/>
  <c r="AT112" i="32"/>
  <c r="AT204" i="32"/>
  <c r="AT212" i="32" s="1"/>
  <c r="AH212" i="32"/>
  <c r="AC182" i="32"/>
  <c r="AW177" i="32"/>
  <c r="AW182" i="32" s="1"/>
  <c r="AH221" i="32"/>
  <c r="AT220" i="32"/>
  <c r="AT221" i="32" s="1"/>
  <c r="W308" i="32"/>
  <c r="AB307" i="32" s="1"/>
  <c r="AT128" i="32"/>
  <c r="AD295" i="32"/>
  <c r="AX289" i="32"/>
  <c r="AX295" i="32" s="1"/>
  <c r="AW50" i="32"/>
  <c r="BA308" i="32"/>
  <c r="AZ50" i="32"/>
  <c r="AH105" i="32"/>
  <c r="AT96" i="32"/>
  <c r="AH203" i="32"/>
  <c r="AT198" i="32"/>
  <c r="AT203" i="32" s="1"/>
  <c r="AW269" i="32"/>
  <c r="AW274" i="32" s="1"/>
  <c r="AC274" i="32"/>
  <c r="AD304" i="32"/>
  <c r="AX303" i="32"/>
  <c r="AX304" i="32" s="1"/>
  <c r="AT315" i="32"/>
  <c r="AW262" i="32"/>
  <c r="AW268" i="32" s="1"/>
  <c r="AC268" i="32"/>
  <c r="AT316" i="32"/>
  <c r="AH17" i="32"/>
  <c r="AW107" i="32"/>
  <c r="AX233" i="32"/>
  <c r="AX239" i="32" s="1"/>
  <c r="AD239" i="32"/>
  <c r="AW105" i="32"/>
  <c r="AC309" i="32"/>
  <c r="AC308" i="32" s="1"/>
  <c r="AH142" i="32"/>
  <c r="AT89" i="32"/>
  <c r="AC318" i="32"/>
  <c r="AC13" i="32"/>
  <c r="AW12" i="32"/>
  <c r="AB318" i="32"/>
  <c r="AH12" i="32"/>
  <c r="AB13" i="32"/>
  <c r="AH70" i="32"/>
  <c r="AT64" i="32"/>
  <c r="AT70" i="32" s="1"/>
  <c r="AT44" i="32"/>
  <c r="AT50" i="32" s="1"/>
  <c r="AH50" i="32"/>
  <c r="AH317" i="32"/>
  <c r="AH107" i="32"/>
  <c r="AT106" i="32"/>
  <c r="AU312" i="32"/>
  <c r="AX287" i="32"/>
  <c r="AX288" i="32" s="1"/>
  <c r="AD288" i="32"/>
  <c r="AT254" i="32"/>
  <c r="AT260" i="32" s="1"/>
  <c r="AH260" i="32"/>
  <c r="AC31" i="32"/>
  <c r="AW28" i="32"/>
  <c r="AW31" i="32" s="1"/>
  <c r="AH28" i="32"/>
  <c r="AB31" i="32"/>
  <c r="AH314" i="32"/>
  <c r="AT99" i="32"/>
  <c r="AT314" i="32" s="1"/>
  <c r="AZ318" i="32"/>
  <c r="AZ13" i="32"/>
  <c r="AH197" i="32"/>
  <c r="AT194" i="32"/>
  <c r="AT197" i="32" s="1"/>
  <c r="AW289" i="32"/>
  <c r="AW295" i="32" s="1"/>
  <c r="AC295" i="32"/>
  <c r="AT296" i="32"/>
  <c r="AT302" i="32" s="1"/>
  <c r="AH302" i="32"/>
  <c r="AV308" i="32"/>
  <c r="AX317" i="32"/>
  <c r="AX107" i="32"/>
  <c r="AT113" i="32"/>
  <c r="AT170" i="32"/>
  <c r="AT176" i="32" s="1"/>
  <c r="AH176" i="32"/>
  <c r="AW243" i="32"/>
  <c r="AW303" i="32"/>
  <c r="AW304" i="32" s="1"/>
  <c r="AC304" i="32"/>
  <c r="AH315" i="32"/>
  <c r="AH310" i="32"/>
  <c r="AH316" i="32"/>
  <c r="AT17" i="32"/>
  <c r="AT76" i="32"/>
  <c r="AH144" i="32"/>
  <c r="AT143" i="32"/>
  <c r="AT144" i="32" s="1"/>
  <c r="AB182" i="32"/>
  <c r="AH177" i="32"/>
  <c r="AH37" i="32"/>
  <c r="AT35" i="32"/>
  <c r="AT37" i="32" s="1"/>
  <c r="BB308" i="32"/>
  <c r="BA305" i="32"/>
  <c r="AZ306" i="32" s="1"/>
  <c r="AX17" i="32"/>
  <c r="AH225" i="32"/>
  <c r="AT222" i="32"/>
  <c r="AT225" i="32" s="1"/>
  <c r="AT187" i="32"/>
  <c r="AT193" i="32" s="1"/>
  <c r="AH193" i="32"/>
  <c r="AH95" i="32"/>
  <c r="AT90" i="32"/>
  <c r="AT95" i="32" s="1"/>
  <c r="AD318" i="32"/>
  <c r="AX12" i="32"/>
  <c r="AD13" i="32"/>
  <c r="AZ317" i="32"/>
  <c r="AZ107" i="32"/>
  <c r="AB316" i="32"/>
  <c r="AB317" i="32"/>
  <c r="AX316" i="32"/>
  <c r="AZ309" i="32"/>
  <c r="AZ308" i="32" s="1"/>
  <c r="AZ17" i="32"/>
  <c r="AZ312" i="32"/>
  <c r="AH155" i="32"/>
  <c r="AT149" i="32"/>
  <c r="AT155" i="32" s="1"/>
  <c r="AH162" i="32"/>
  <c r="AT156" i="32"/>
  <c r="AT162" i="32" s="1"/>
  <c r="AD182" i="32"/>
  <c r="AX177" i="32"/>
  <c r="AX182" i="32" s="1"/>
  <c r="AH250" i="32"/>
  <c r="AT244" i="32"/>
  <c r="AT250" i="32" s="1"/>
  <c r="AT213" i="32"/>
  <c r="AT219" i="32" s="1"/>
  <c r="AH219" i="32"/>
  <c r="AW288" i="32"/>
  <c r="AH63" i="32"/>
  <c r="AU31" i="32"/>
  <c r="AU309" i="32"/>
  <c r="AU308" i="32" s="1"/>
  <c r="AW316" i="32"/>
  <c r="AS305" i="32"/>
  <c r="AH122" i="32"/>
  <c r="AT119" i="32"/>
  <c r="AT122" i="32" s="1"/>
  <c r="AH289" i="32"/>
  <c r="AB295" i="32"/>
  <c r="AT108" i="32"/>
  <c r="AT111" i="32" s="1"/>
  <c r="AH111" i="32"/>
  <c r="AT183" i="32"/>
  <c r="AT186" i="32" s="1"/>
  <c r="AH186" i="32"/>
  <c r="AD312" i="32"/>
  <c r="AD308" i="32" s="1"/>
  <c r="AD274" i="32"/>
  <c r="AX269" i="32"/>
  <c r="AX274" i="32" s="1"/>
  <c r="AW142" i="32"/>
  <c r="AH281" i="32"/>
  <c r="AT275" i="32"/>
  <c r="AT281" i="32" s="1"/>
  <c r="AH288" i="32"/>
  <c r="AT282" i="32"/>
  <c r="AT288" i="32" s="1"/>
  <c r="AX118" i="32"/>
  <c r="AH262" i="32"/>
  <c r="AH312" i="32" s="1"/>
  <c r="AB268" i="32"/>
  <c r="AH135" i="32"/>
  <c r="AH309" i="32"/>
  <c r="AH76" i="32"/>
  <c r="AB102" i="30"/>
  <c r="AX12" i="31"/>
  <c r="AD78" i="31"/>
  <c r="AD15" i="31"/>
  <c r="AZ86" i="31"/>
  <c r="AZ40" i="31"/>
  <c r="AU78" i="31"/>
  <c r="AU15" i="31"/>
  <c r="AU74" i="31" s="1"/>
  <c r="AW65" i="31"/>
  <c r="AW67" i="31" s="1"/>
  <c r="AC67" i="31"/>
  <c r="AT58" i="31"/>
  <c r="AT64" i="31" s="1"/>
  <c r="AH64" i="31"/>
  <c r="AW49" i="31"/>
  <c r="AW52" i="31" s="1"/>
  <c r="AC52" i="31"/>
  <c r="AH57" i="31"/>
  <c r="AT53" i="31"/>
  <c r="AT57" i="31" s="1"/>
  <c r="AZ78" i="31"/>
  <c r="AZ15" i="31"/>
  <c r="AX33" i="31"/>
  <c r="AD38" i="31"/>
  <c r="AD79" i="31"/>
  <c r="AS75" i="31"/>
  <c r="AW57" i="31"/>
  <c r="AS76" i="31"/>
  <c r="AH85" i="31"/>
  <c r="AT30" i="31"/>
  <c r="AT85" i="31" s="1"/>
  <c r="AB73" i="31"/>
  <c r="AH68" i="31"/>
  <c r="AT40" i="31"/>
  <c r="AT86" i="31"/>
  <c r="BA74" i="31"/>
  <c r="AZ75" i="31" s="1"/>
  <c r="AH84" i="31"/>
  <c r="AT14" i="31"/>
  <c r="AT84" i="31" s="1"/>
  <c r="AW81" i="31"/>
  <c r="AW48" i="31"/>
  <c r="AZ81" i="31"/>
  <c r="AZ48" i="31"/>
  <c r="AW33" i="31"/>
  <c r="AC38" i="31"/>
  <c r="AX81" i="31"/>
  <c r="AX48" i="31"/>
  <c r="W74" i="31"/>
  <c r="AB75" i="31" s="1"/>
  <c r="AD67" i="31"/>
  <c r="AX65" i="31"/>
  <c r="AX67" i="31" s="1"/>
  <c r="AU79" i="31"/>
  <c r="AD52" i="31"/>
  <c r="AX49" i="31"/>
  <c r="AX52" i="31" s="1"/>
  <c r="AT16" i="31"/>
  <c r="AT19" i="31" s="1"/>
  <c r="AH19" i="31"/>
  <c r="AS74" i="31"/>
  <c r="AZ79" i="31"/>
  <c r="AZ32" i="31"/>
  <c r="AT26" i="31"/>
  <c r="AH32" i="31"/>
  <c r="AH81" i="31"/>
  <c r="AH48" i="31"/>
  <c r="AT44" i="31"/>
  <c r="AD73" i="31"/>
  <c r="AX68" i="31"/>
  <c r="AX73" i="31" s="1"/>
  <c r="BB77" i="31"/>
  <c r="AZ76" i="31" s="1"/>
  <c r="AC78" i="31"/>
  <c r="AC77" i="31" s="1"/>
  <c r="AC15" i="31"/>
  <c r="AW12" i="31"/>
  <c r="AB78" i="31"/>
  <c r="AB77" i="31" s="1"/>
  <c r="AH12" i="31"/>
  <c r="AB15" i="31"/>
  <c r="AB67" i="31"/>
  <c r="AH65" i="31"/>
  <c r="AX86" i="31"/>
  <c r="AX40" i="31"/>
  <c r="AW87" i="31"/>
  <c r="AW25" i="31"/>
  <c r="AH49" i="31"/>
  <c r="AB52" i="31"/>
  <c r="AY77" i="31"/>
  <c r="AS77" i="31"/>
  <c r="AB38" i="31"/>
  <c r="AH33" i="31"/>
  <c r="AV74" i="31"/>
  <c r="AT41" i="31"/>
  <c r="AT43" i="31" s="1"/>
  <c r="AH43" i="31"/>
  <c r="AC73" i="31"/>
  <c r="AW68" i="31"/>
  <c r="AW73" i="31" s="1"/>
  <c r="AH87" i="31"/>
  <c r="AH25" i="31"/>
  <c r="AT24" i="31"/>
  <c r="AB104" i="30"/>
  <c r="AB15" i="30"/>
  <c r="AH12" i="30"/>
  <c r="AH81" i="30"/>
  <c r="AT76" i="30"/>
  <c r="AT81" i="30" s="1"/>
  <c r="AH111" i="30"/>
  <c r="AT20" i="30"/>
  <c r="AT111" i="30" s="1"/>
  <c r="AW14" i="30"/>
  <c r="AW110" i="30" s="1"/>
  <c r="AC110" i="30"/>
  <c r="AZ107" i="30"/>
  <c r="AU112" i="30"/>
  <c r="AU30" i="30"/>
  <c r="AS102" i="30"/>
  <c r="AB99" i="30"/>
  <c r="AH93" i="30"/>
  <c r="AD99" i="30"/>
  <c r="AX93" i="30"/>
  <c r="AX99" i="30" s="1"/>
  <c r="AX82" i="30"/>
  <c r="AX85" i="30" s="1"/>
  <c r="AD85" i="30"/>
  <c r="AW113" i="30"/>
  <c r="AW17" i="30"/>
  <c r="AB105" i="30"/>
  <c r="AH18" i="30"/>
  <c r="AB23" i="30"/>
  <c r="AH54" i="30"/>
  <c r="AT49" i="30"/>
  <c r="AT54" i="30" s="1"/>
  <c r="AW66" i="30"/>
  <c r="AW71" i="30" s="1"/>
  <c r="AC71" i="30"/>
  <c r="AC107" i="30"/>
  <c r="AU104" i="30"/>
  <c r="AU15" i="30"/>
  <c r="AH92" i="30"/>
  <c r="AT86" i="30"/>
  <c r="AT92" i="30" s="1"/>
  <c r="AD110" i="30"/>
  <c r="AX14" i="30"/>
  <c r="AX110" i="30" s="1"/>
  <c r="AC44" i="30"/>
  <c r="AW38" i="30"/>
  <c r="AW44" i="30" s="1"/>
  <c r="AH38" i="30"/>
  <c r="AB44" i="30"/>
  <c r="AT62" i="30"/>
  <c r="AT65" i="30" s="1"/>
  <c r="AH65" i="30"/>
  <c r="AW29" i="30"/>
  <c r="AC112" i="30"/>
  <c r="AC30" i="30"/>
  <c r="BB103" i="30"/>
  <c r="AC99" i="30"/>
  <c r="AW93" i="30"/>
  <c r="AW99" i="30" s="1"/>
  <c r="AD105" i="30"/>
  <c r="AX18" i="30"/>
  <c r="AD23" i="30"/>
  <c r="AB71" i="30"/>
  <c r="AH66" i="30"/>
  <c r="AH48" i="30"/>
  <c r="AT45" i="30"/>
  <c r="AT48" i="30" s="1"/>
  <c r="AV100" i="30"/>
  <c r="BA100" i="30"/>
  <c r="AZ101" i="30" s="1"/>
  <c r="AT72" i="30"/>
  <c r="AT75" i="30" s="1"/>
  <c r="AH75" i="30"/>
  <c r="AC104" i="30"/>
  <c r="AW12" i="30"/>
  <c r="AC15" i="30"/>
  <c r="AB110" i="30"/>
  <c r="AH14" i="30"/>
  <c r="AW92" i="30"/>
  <c r="AD112" i="30"/>
  <c r="AD30" i="30"/>
  <c r="AX29" i="30"/>
  <c r="AC85" i="30"/>
  <c r="AW82" i="30"/>
  <c r="AW85" i="30" s="1"/>
  <c r="AH82" i="30"/>
  <c r="AB85" i="30"/>
  <c r="AH28" i="30"/>
  <c r="AT24" i="30"/>
  <c r="AT28" i="30" s="1"/>
  <c r="AC105" i="30"/>
  <c r="AC23" i="30"/>
  <c r="AW18" i="30"/>
  <c r="AH37" i="30"/>
  <c r="AT31" i="30"/>
  <c r="AT37" i="30" s="1"/>
  <c r="AX66" i="30"/>
  <c r="AD71" i="30"/>
  <c r="AD107" i="30"/>
  <c r="AV103" i="30"/>
  <c r="AH61" i="30"/>
  <c r="AT55" i="30"/>
  <c r="AT61" i="30" s="1"/>
  <c r="BA103" i="30"/>
  <c r="AD104" i="30"/>
  <c r="AD103" i="30" s="1"/>
  <c r="AD15" i="30"/>
  <c r="AD100" i="30" s="1"/>
  <c r="AX12" i="30"/>
  <c r="AZ111" i="30"/>
  <c r="AZ23" i="30"/>
  <c r="AZ100" i="30" s="1"/>
  <c r="AX38" i="30"/>
  <c r="AX44" i="30" s="1"/>
  <c r="AD44" i="30"/>
  <c r="AB112" i="30"/>
  <c r="AH29" i="30"/>
  <c r="AB30" i="30"/>
  <c r="AZ28" i="30"/>
  <c r="AZ105" i="30"/>
  <c r="AZ103" i="30" s="1"/>
  <c r="AU105" i="30"/>
  <c r="AU23" i="30"/>
  <c r="AH113" i="30"/>
  <c r="AH17" i="30"/>
  <c r="AT16" i="30"/>
  <c r="AH107" i="30"/>
  <c r="AT32" i="30"/>
  <c r="AW107" i="30"/>
  <c r="AB188" i="29"/>
  <c r="AH31" i="29"/>
  <c r="AT29" i="29"/>
  <c r="AT31" i="29" s="1"/>
  <c r="AD197" i="29"/>
  <c r="AX82" i="29"/>
  <c r="AT164" i="29"/>
  <c r="AD172" i="29"/>
  <c r="AX170" i="29"/>
  <c r="AX172" i="29" s="1"/>
  <c r="AY189" i="29"/>
  <c r="AX147" i="29"/>
  <c r="AX149" i="29" s="1"/>
  <c r="AD149" i="29"/>
  <c r="AW108" i="29"/>
  <c r="AW174" i="29"/>
  <c r="AW178" i="29" s="1"/>
  <c r="AC178" i="29"/>
  <c r="AD198" i="29"/>
  <c r="AD134" i="29"/>
  <c r="AX133" i="29"/>
  <c r="AT173" i="29"/>
  <c r="AX47" i="29"/>
  <c r="AX50" i="29" s="1"/>
  <c r="AD50" i="29"/>
  <c r="AD199" i="29"/>
  <c r="AD13" i="29"/>
  <c r="AX12" i="29"/>
  <c r="AH19" i="29"/>
  <c r="AT17" i="29"/>
  <c r="AT19" i="29" s="1"/>
  <c r="AS189" i="29"/>
  <c r="AH53" i="29"/>
  <c r="AT51" i="29"/>
  <c r="AT53" i="29" s="1"/>
  <c r="AD193" i="29"/>
  <c r="AH69" i="29"/>
  <c r="AT66" i="29"/>
  <c r="AT69" i="29" s="1"/>
  <c r="AC149" i="29"/>
  <c r="AW63" i="29"/>
  <c r="AW65" i="29" s="1"/>
  <c r="AC65" i="29"/>
  <c r="AD191" i="29"/>
  <c r="AD189" i="29" s="1"/>
  <c r="AX79" i="29"/>
  <c r="AD84" i="29"/>
  <c r="AH108" i="29"/>
  <c r="AT103" i="29"/>
  <c r="AT108" i="29" s="1"/>
  <c r="AH169" i="29"/>
  <c r="AT163" i="29"/>
  <c r="AT169" i="29" s="1"/>
  <c r="AC185" i="29"/>
  <c r="AW179" i="29"/>
  <c r="AW185" i="29" s="1"/>
  <c r="AD185" i="29"/>
  <c r="AX179" i="29"/>
  <c r="AX185" i="29" s="1"/>
  <c r="AH16" i="29"/>
  <c r="AT14" i="29"/>
  <c r="AV186" i="29"/>
  <c r="AC197" i="29"/>
  <c r="AW82" i="29"/>
  <c r="AW197" i="29" s="1"/>
  <c r="AH170" i="29"/>
  <c r="AB172" i="29"/>
  <c r="AH142" i="29"/>
  <c r="AT135" i="29"/>
  <c r="AT142" i="29" s="1"/>
  <c r="AH114" i="29"/>
  <c r="AT109" i="29"/>
  <c r="AT114" i="29" s="1"/>
  <c r="AZ191" i="29"/>
  <c r="AZ84" i="29"/>
  <c r="AB198" i="29"/>
  <c r="AH133" i="29"/>
  <c r="AB134" i="29"/>
  <c r="AW193" i="29"/>
  <c r="AH42" i="29"/>
  <c r="AT39" i="29"/>
  <c r="AT42" i="29" s="1"/>
  <c r="AB50" i="29"/>
  <c r="AH47" i="29"/>
  <c r="AC199" i="29"/>
  <c r="AW12" i="29"/>
  <c r="AC13" i="29"/>
  <c r="W186" i="29"/>
  <c r="AB187" i="29" s="1"/>
  <c r="AU190" i="29"/>
  <c r="AT32" i="29"/>
  <c r="AT34" i="29" s="1"/>
  <c r="AH34" i="29"/>
  <c r="AH90" i="29"/>
  <c r="AT85" i="29"/>
  <c r="AT90" i="29" s="1"/>
  <c r="AT20" i="29"/>
  <c r="AT22" i="29" s="1"/>
  <c r="AH22" i="29"/>
  <c r="AH28" i="29"/>
  <c r="AT26" i="29"/>
  <c r="AT28" i="29" s="1"/>
  <c r="BA186" i="29"/>
  <c r="AZ187" i="29" s="1"/>
  <c r="AC191" i="29"/>
  <c r="AC189" i="29" s="1"/>
  <c r="AW79" i="29"/>
  <c r="AC84" i="29"/>
  <c r="AB132" i="29"/>
  <c r="AH127" i="29"/>
  <c r="AU193" i="29"/>
  <c r="AH149" i="29"/>
  <c r="AT143" i="29"/>
  <c r="AT149" i="29" s="1"/>
  <c r="AT25" i="29"/>
  <c r="AT62" i="29"/>
  <c r="AH96" i="29"/>
  <c r="AT91" i="29"/>
  <c r="AT96" i="29" s="1"/>
  <c r="AX159" i="29"/>
  <c r="AX162" i="29" s="1"/>
  <c r="AD162" i="29"/>
  <c r="AH159" i="29"/>
  <c r="AB162" i="29"/>
  <c r="AH174" i="29"/>
  <c r="AT174" i="29" s="1"/>
  <c r="AU198" i="29"/>
  <c r="AU134" i="29"/>
  <c r="AH158" i="29"/>
  <c r="AT154" i="29"/>
  <c r="AT158" i="29" s="1"/>
  <c r="AC193" i="29"/>
  <c r="AZ169" i="29"/>
  <c r="AW47" i="29"/>
  <c r="AW50" i="29" s="1"/>
  <c r="AC50" i="29"/>
  <c r="AT97" i="29"/>
  <c r="AT102" i="29" s="1"/>
  <c r="AH102" i="29"/>
  <c r="AU199" i="29"/>
  <c r="AU13" i="29"/>
  <c r="AH120" i="29"/>
  <c r="AT115" i="29"/>
  <c r="AT120" i="29" s="1"/>
  <c r="AV189" i="29"/>
  <c r="AT58" i="29"/>
  <c r="AT61" i="29" s="1"/>
  <c r="AH61" i="29"/>
  <c r="AU191" i="29"/>
  <c r="AU84" i="29"/>
  <c r="AX127" i="29"/>
  <c r="AX132" i="29" s="1"/>
  <c r="AD132" i="29"/>
  <c r="AB149" i="29"/>
  <c r="AD178" i="29"/>
  <c r="AB185" i="29"/>
  <c r="AH179" i="29"/>
  <c r="AH25" i="29"/>
  <c r="AT74" i="29"/>
  <c r="AT78" i="29" s="1"/>
  <c r="AH78" i="29"/>
  <c r="AZ199" i="29"/>
  <c r="AZ13" i="29"/>
  <c r="AZ186" i="29" s="1"/>
  <c r="AX190" i="29"/>
  <c r="AX16" i="29"/>
  <c r="AB197" i="29"/>
  <c r="AH82" i="29"/>
  <c r="AC172" i="29"/>
  <c r="AW170" i="29"/>
  <c r="AW172" i="29" s="1"/>
  <c r="AC162" i="29"/>
  <c r="AW159" i="29"/>
  <c r="AW162" i="29" s="1"/>
  <c r="AH38" i="29"/>
  <c r="AT35" i="29"/>
  <c r="AT38" i="29" s="1"/>
  <c r="AH73" i="29"/>
  <c r="AT70" i="29"/>
  <c r="AT73" i="29" s="1"/>
  <c r="AW133" i="29"/>
  <c r="AC198" i="29"/>
  <c r="AC134" i="29"/>
  <c r="AB178" i="29"/>
  <c r="AB199" i="29"/>
  <c r="AB13" i="29"/>
  <c r="AH12" i="29"/>
  <c r="AX193" i="29"/>
  <c r="AH46" i="29"/>
  <c r="AT43" i="29"/>
  <c r="AT46" i="29" s="1"/>
  <c r="AZ190" i="29"/>
  <c r="AZ189" i="29" s="1"/>
  <c r="AH196" i="29"/>
  <c r="AT15" i="29"/>
  <c r="AT196" i="29" s="1"/>
  <c r="AH63" i="29"/>
  <c r="AT63" i="29" s="1"/>
  <c r="AB65" i="29"/>
  <c r="AB191" i="29"/>
  <c r="AB189" i="29" s="1"/>
  <c r="AB84" i="29"/>
  <c r="AH79" i="29"/>
  <c r="AW190" i="29"/>
  <c r="AW16" i="29"/>
  <c r="AH57" i="29"/>
  <c r="AT54" i="29"/>
  <c r="AT57" i="29" s="1"/>
  <c r="AW127" i="29"/>
  <c r="AW132" i="29" s="1"/>
  <c r="AC132" i="29"/>
  <c r="AT121" i="29"/>
  <c r="AT126" i="29" s="1"/>
  <c r="AH126" i="29"/>
  <c r="AH153" i="29"/>
  <c r="AT150" i="29"/>
  <c r="AT153" i="29" s="1"/>
  <c r="AX178" i="29"/>
  <c r="AZ102" i="30" l="1"/>
  <c r="AH307" i="32"/>
  <c r="AH182" i="32"/>
  <c r="AT177" i="32"/>
  <c r="AT182" i="32" s="1"/>
  <c r="AT28" i="32"/>
  <c r="AH31" i="32"/>
  <c r="AT107" i="32"/>
  <c r="AH318" i="32"/>
  <c r="AH308" i="32" s="1"/>
  <c r="AT12" i="32"/>
  <c r="AH13" i="32"/>
  <c r="AW317" i="32"/>
  <c r="AZ307" i="32"/>
  <c r="AW312" i="32"/>
  <c r="AD305" i="32"/>
  <c r="AX312" i="32"/>
  <c r="AT310" i="32"/>
  <c r="AT105" i="32"/>
  <c r="AT118" i="32"/>
  <c r="AH304" i="32"/>
  <c r="AT303" i="32"/>
  <c r="AT304" i="32" s="1"/>
  <c r="AH295" i="32"/>
  <c r="AT289" i="32"/>
  <c r="AT295" i="32" s="1"/>
  <c r="AX318" i="32"/>
  <c r="AX13" i="32"/>
  <c r="AX305" i="32" s="1"/>
  <c r="AW318" i="32"/>
  <c r="AW13" i="32"/>
  <c r="AW305" i="32" s="1"/>
  <c r="AU305" i="32"/>
  <c r="AT306" i="32" s="1"/>
  <c r="AT269" i="32"/>
  <c r="AT274" i="32" s="1"/>
  <c r="AH274" i="32"/>
  <c r="AT233" i="32"/>
  <c r="AT239" i="32" s="1"/>
  <c r="AH239" i="32"/>
  <c r="AT262" i="32"/>
  <c r="AT268" i="32" s="1"/>
  <c r="AH268" i="32"/>
  <c r="AX309" i="32"/>
  <c r="AX308" i="32" s="1"/>
  <c r="AZ305" i="32"/>
  <c r="AB305" i="32"/>
  <c r="AH306" i="32" s="1"/>
  <c r="AC305" i="32"/>
  <c r="AW309" i="32"/>
  <c r="AW308" i="32" s="1"/>
  <c r="AW15" i="31"/>
  <c r="AW78" i="31"/>
  <c r="AH73" i="31"/>
  <c r="AT68" i="31"/>
  <c r="AT73" i="31" s="1"/>
  <c r="AT87" i="31"/>
  <c r="AT25" i="31"/>
  <c r="AT33" i="31"/>
  <c r="AT38" i="31" s="1"/>
  <c r="AH38" i="31"/>
  <c r="AB74" i="31"/>
  <c r="AC74" i="31"/>
  <c r="AX38" i="31"/>
  <c r="AX79" i="31"/>
  <c r="AD74" i="31"/>
  <c r="AH52" i="31"/>
  <c r="AT49" i="31"/>
  <c r="AT52" i="31" s="1"/>
  <c r="AT12" i="31"/>
  <c r="AH78" i="31"/>
  <c r="AH15" i="31"/>
  <c r="AT81" i="31"/>
  <c r="AT48" i="31"/>
  <c r="AT32" i="31"/>
  <c r="AW38" i="31"/>
  <c r="AW79" i="31"/>
  <c r="AZ74" i="31"/>
  <c r="AU77" i="31"/>
  <c r="AD77" i="31"/>
  <c r="AH76" i="31" s="1"/>
  <c r="AT65" i="31"/>
  <c r="AT67" i="31" s="1"/>
  <c r="AH67" i="31"/>
  <c r="AH79" i="31"/>
  <c r="AZ77" i="31"/>
  <c r="AX78" i="31"/>
  <c r="AX15" i="31"/>
  <c r="AX74" i="31" s="1"/>
  <c r="AT113" i="30"/>
  <c r="AT17" i="30"/>
  <c r="AH112" i="30"/>
  <c r="AH30" i="30"/>
  <c r="AT29" i="30"/>
  <c r="AT82" i="30"/>
  <c r="AT85" i="30" s="1"/>
  <c r="AH85" i="30"/>
  <c r="AU100" i="30"/>
  <c r="AC100" i="30"/>
  <c r="AW112" i="30"/>
  <c r="AW30" i="30"/>
  <c r="AT38" i="30"/>
  <c r="AT44" i="30" s="1"/>
  <c r="AH44" i="30"/>
  <c r="AU103" i="30"/>
  <c r="AH105" i="30"/>
  <c r="AT18" i="30"/>
  <c r="AH23" i="30"/>
  <c r="AH99" i="30"/>
  <c r="AT93" i="30"/>
  <c r="AT99" i="30" s="1"/>
  <c r="AH15" i="30"/>
  <c r="AH104" i="30"/>
  <c r="AT12" i="30"/>
  <c r="AH188" i="29"/>
  <c r="AX104" i="30"/>
  <c r="AX15" i="30"/>
  <c r="AW105" i="30"/>
  <c r="AW23" i="30"/>
  <c r="AW15" i="30"/>
  <c r="AW100" i="30" s="1"/>
  <c r="AW104" i="30"/>
  <c r="AX105" i="30"/>
  <c r="AX23" i="30"/>
  <c r="AB100" i="30"/>
  <c r="AH101" i="30" s="1"/>
  <c r="AX71" i="30"/>
  <c r="AX107" i="30"/>
  <c r="AX112" i="30"/>
  <c r="AX30" i="30"/>
  <c r="AH110" i="30"/>
  <c r="AT14" i="30"/>
  <c r="AT110" i="30" s="1"/>
  <c r="AC103" i="30"/>
  <c r="AH71" i="30"/>
  <c r="AT66" i="30"/>
  <c r="AT71" i="30" s="1"/>
  <c r="AB103" i="30"/>
  <c r="AH199" i="29"/>
  <c r="AH13" i="29"/>
  <c r="AT12" i="29"/>
  <c r="AT179" i="29"/>
  <c r="AT185" i="29" s="1"/>
  <c r="AH185" i="29"/>
  <c r="AT65" i="29"/>
  <c r="AU189" i="29"/>
  <c r="AH172" i="29"/>
  <c r="AT170" i="29"/>
  <c r="AT172" i="29" s="1"/>
  <c r="AT16" i="29"/>
  <c r="AX191" i="29"/>
  <c r="AX84" i="29"/>
  <c r="AX198" i="29"/>
  <c r="AX134" i="29"/>
  <c r="AH193" i="29"/>
  <c r="AH191" i="29"/>
  <c r="AT79" i="29"/>
  <c r="AH84" i="29"/>
  <c r="AB186" i="29"/>
  <c r="AU186" i="29"/>
  <c r="AH65" i="29"/>
  <c r="AW191" i="29"/>
  <c r="AW189" i="29" s="1"/>
  <c r="AW84" i="29"/>
  <c r="AT47" i="29"/>
  <c r="AT50" i="29" s="1"/>
  <c r="AH50" i="29"/>
  <c r="AX199" i="29"/>
  <c r="AX13" i="29"/>
  <c r="AX186" i="29" s="1"/>
  <c r="AX197" i="29"/>
  <c r="AX189" i="29" s="1"/>
  <c r="AW198" i="29"/>
  <c r="AW134" i="29"/>
  <c r="AH132" i="29"/>
  <c r="AT127" i="29"/>
  <c r="AT132" i="29" s="1"/>
  <c r="AC186" i="29"/>
  <c r="AH190" i="29"/>
  <c r="AD186" i="29"/>
  <c r="AH178" i="29"/>
  <c r="AH197" i="29"/>
  <c r="AT82" i="29"/>
  <c r="AT197" i="29" s="1"/>
  <c r="AT159" i="29"/>
  <c r="AT162" i="29" s="1"/>
  <c r="AH162" i="29"/>
  <c r="AW199" i="29"/>
  <c r="AW13" i="29"/>
  <c r="AW186" i="29" s="1"/>
  <c r="AH198" i="29"/>
  <c r="AH134" i="29"/>
  <c r="AT133" i="29"/>
  <c r="AT178" i="29"/>
  <c r="AT193" i="29"/>
  <c r="AT307" i="32" l="1"/>
  <c r="AH305" i="32"/>
  <c r="AT317" i="32"/>
  <c r="AT318" i="32"/>
  <c r="AT13" i="32"/>
  <c r="AT31" i="32"/>
  <c r="AT309" i="32"/>
  <c r="AT308" i="32" s="1"/>
  <c r="AT312" i="32"/>
  <c r="AH74" i="31"/>
  <c r="AX77" i="31"/>
  <c r="AT79" i="31"/>
  <c r="AH77" i="31"/>
  <c r="AW77" i="31"/>
  <c r="AH102" i="30"/>
  <c r="AT78" i="31"/>
  <c r="AT77" i="31" s="1"/>
  <c r="AT15" i="31"/>
  <c r="AT74" i="31" s="1"/>
  <c r="AH75" i="31"/>
  <c r="AW74" i="31"/>
  <c r="AT75" i="31" s="1"/>
  <c r="AT107" i="30"/>
  <c r="AH100" i="30"/>
  <c r="AT105" i="30"/>
  <c r="AT23" i="30"/>
  <c r="AW103" i="30"/>
  <c r="AX100" i="30"/>
  <c r="AT101" i="30" s="1"/>
  <c r="AT104" i="30"/>
  <c r="AT15" i="30"/>
  <c r="AT100" i="30" s="1"/>
  <c r="AX103" i="30"/>
  <c r="AH103" i="30"/>
  <c r="AT112" i="30"/>
  <c r="AT30" i="30"/>
  <c r="AT198" i="29"/>
  <c r="AT134" i="29"/>
  <c r="AT188" i="29"/>
  <c r="AT199" i="29"/>
  <c r="AT13" i="29"/>
  <c r="AT186" i="29" s="1"/>
  <c r="AT191" i="29"/>
  <c r="AT84" i="29"/>
  <c r="AT190" i="29"/>
  <c r="AT189" i="29" s="1"/>
  <c r="AH186" i="29"/>
  <c r="AT187" i="29"/>
  <c r="AH189" i="29"/>
  <c r="AH187" i="29"/>
  <c r="AT102" i="30" l="1"/>
  <c r="AT305" i="32"/>
  <c r="AT76" i="31"/>
  <c r="AT103" i="30"/>
  <c r="AP156" i="41" l="1"/>
  <c r="AO156" i="41"/>
  <c r="AN156" i="41"/>
  <c r="AM156" i="41"/>
  <c r="AL156" i="41"/>
  <c r="AK156" i="41"/>
  <c r="AJ156" i="41"/>
  <c r="AI156" i="41"/>
  <c r="AF156" i="41"/>
  <c r="AE156" i="41"/>
  <c r="Z156" i="41"/>
  <c r="Y156" i="41"/>
  <c r="X156" i="41"/>
  <c r="V156" i="41"/>
  <c r="U156" i="41"/>
  <c r="T156" i="41"/>
  <c r="S156" i="41"/>
  <c r="Q156" i="41"/>
  <c r="P156" i="41"/>
  <c r="O156" i="41"/>
  <c r="N156" i="41"/>
  <c r="M156" i="41"/>
  <c r="L156" i="41"/>
  <c r="K156" i="41"/>
  <c r="J156" i="41"/>
  <c r="I156" i="41"/>
  <c r="AP155" i="41"/>
  <c r="AO155" i="41"/>
  <c r="AN155" i="41"/>
  <c r="AM155" i="41"/>
  <c r="AL155" i="41"/>
  <c r="AK155" i="41"/>
  <c r="AJ155" i="41"/>
  <c r="AI155" i="41"/>
  <c r="AF155" i="41"/>
  <c r="AE155" i="41"/>
  <c r="Z155" i="41"/>
  <c r="Y155" i="41"/>
  <c r="X155" i="41"/>
  <c r="V155" i="41"/>
  <c r="U155" i="41"/>
  <c r="T155" i="41"/>
  <c r="S155" i="41"/>
  <c r="Q155" i="41"/>
  <c r="P155" i="41"/>
  <c r="O155" i="41"/>
  <c r="N155" i="41"/>
  <c r="M155" i="41"/>
  <c r="L155" i="41"/>
  <c r="K155" i="41"/>
  <c r="J155" i="41"/>
  <c r="I155" i="41"/>
  <c r="AP154" i="41"/>
  <c r="AO154" i="41"/>
  <c r="AN154" i="41"/>
  <c r="AM154" i="41"/>
  <c r="AL154" i="41"/>
  <c r="AK154" i="41"/>
  <c r="AJ154" i="41"/>
  <c r="AI154" i="41"/>
  <c r="AF154" i="41"/>
  <c r="AE154" i="41"/>
  <c r="Z154" i="41"/>
  <c r="Y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P153" i="41"/>
  <c r="AO153" i="41"/>
  <c r="AN153" i="41"/>
  <c r="AL153" i="41"/>
  <c r="AK153" i="41"/>
  <c r="AJ153" i="41"/>
  <c r="AI153" i="41"/>
  <c r="AF153" i="41"/>
  <c r="AE153" i="41"/>
  <c r="Z153" i="41"/>
  <c r="Y153" i="41"/>
  <c r="X153" i="41"/>
  <c r="V153" i="41"/>
  <c r="U153" i="41"/>
  <c r="S153" i="41"/>
  <c r="Q153" i="41"/>
  <c r="P153" i="41"/>
  <c r="O153" i="41"/>
  <c r="N153" i="41"/>
  <c r="M153" i="41"/>
  <c r="L153" i="41"/>
  <c r="K153" i="41"/>
  <c r="J153" i="41"/>
  <c r="I153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P150" i="41"/>
  <c r="AO150" i="41"/>
  <c r="AN150" i="41"/>
  <c r="AM150" i="41"/>
  <c r="AL150" i="41"/>
  <c r="AK150" i="41"/>
  <c r="AJ150" i="41"/>
  <c r="AI150" i="41"/>
  <c r="AF150" i="41"/>
  <c r="AE150" i="41"/>
  <c r="Z150" i="41"/>
  <c r="Y150" i="41"/>
  <c r="X150" i="41"/>
  <c r="V150" i="41"/>
  <c r="U150" i="41"/>
  <c r="T150" i="41"/>
  <c r="S150" i="41"/>
  <c r="Q150" i="41"/>
  <c r="P150" i="41"/>
  <c r="O150" i="41"/>
  <c r="N150" i="41"/>
  <c r="M150" i="41"/>
  <c r="L150" i="41"/>
  <c r="K150" i="41"/>
  <c r="J150" i="41"/>
  <c r="I150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P148" i="41"/>
  <c r="AO148" i="41"/>
  <c r="AN148" i="41"/>
  <c r="AM148" i="41"/>
  <c r="AL148" i="41"/>
  <c r="AK148" i="41"/>
  <c r="AJ148" i="41"/>
  <c r="AI148" i="41"/>
  <c r="AF148" i="41"/>
  <c r="AE148" i="41"/>
  <c r="Z148" i="41"/>
  <c r="Y148" i="41"/>
  <c r="X148" i="41"/>
  <c r="V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AP147" i="41"/>
  <c r="AP146" i="41" s="1"/>
  <c r="AO147" i="41"/>
  <c r="AN147" i="41"/>
  <c r="AN146" i="41" s="1"/>
  <c r="AM147" i="41"/>
  <c r="AL147" i="41"/>
  <c r="AL146" i="41" s="1"/>
  <c r="AK147" i="41"/>
  <c r="AK146" i="41" s="1"/>
  <c r="AJ147" i="41"/>
  <c r="AI147" i="41"/>
  <c r="AF147" i="41"/>
  <c r="AF146" i="41" s="1"/>
  <c r="AE147" i="41"/>
  <c r="Z147" i="41"/>
  <c r="Z146" i="41" s="1"/>
  <c r="Y147" i="41"/>
  <c r="X147" i="41"/>
  <c r="X146" i="41" s="1"/>
  <c r="V147" i="41"/>
  <c r="V146" i="41" s="1"/>
  <c r="U147" i="41"/>
  <c r="T147" i="41"/>
  <c r="S147" i="41"/>
  <c r="Q147" i="41"/>
  <c r="Q146" i="41" s="1"/>
  <c r="P147" i="41"/>
  <c r="O147" i="41"/>
  <c r="N147" i="41"/>
  <c r="N146" i="41" s="1"/>
  <c r="M147" i="41"/>
  <c r="M146" i="41" s="1"/>
  <c r="L147" i="41"/>
  <c r="K147" i="41"/>
  <c r="J147" i="41"/>
  <c r="J146" i="41" s="1"/>
  <c r="I147" i="41"/>
  <c r="O144" i="41"/>
  <c r="Q143" i="41"/>
  <c r="P143" i="41"/>
  <c r="O143" i="41"/>
  <c r="N143" i="41"/>
  <c r="M143" i="41"/>
  <c r="L143" i="41"/>
  <c r="K143" i="41"/>
  <c r="I144" i="41" s="1"/>
  <c r="J143" i="41"/>
  <c r="I143" i="41"/>
  <c r="AP142" i="41"/>
  <c r="AO142" i="41"/>
  <c r="AN142" i="41"/>
  <c r="AM142" i="41"/>
  <c r="AL142" i="41"/>
  <c r="AK142" i="41"/>
  <c r="AJ142" i="41"/>
  <c r="AI142" i="41"/>
  <c r="AF142" i="41"/>
  <c r="AE142" i="41"/>
  <c r="Z142" i="41"/>
  <c r="Y142" i="41"/>
  <c r="X142" i="41"/>
  <c r="V142" i="41"/>
  <c r="U142" i="41"/>
  <c r="T142" i="41"/>
  <c r="S142" i="41"/>
  <c r="BB141" i="41"/>
  <c r="AU141" i="41"/>
  <c r="AR141" i="41"/>
  <c r="AQ141" i="41"/>
  <c r="AG141" i="41"/>
  <c r="AY141" i="41" s="1"/>
  <c r="AA141" i="41"/>
  <c r="AV141" i="41" s="1"/>
  <c r="R141" i="41"/>
  <c r="W141" i="41" s="1"/>
  <c r="BB140" i="41"/>
  <c r="AU140" i="41"/>
  <c r="AS140" i="41"/>
  <c r="AZ140" i="41" s="1"/>
  <c r="AR140" i="41"/>
  <c r="AQ140" i="41"/>
  <c r="BA140" i="41" s="1"/>
  <c r="AG140" i="41"/>
  <c r="AY140" i="41" s="1"/>
  <c r="AB140" i="41"/>
  <c r="AA140" i="41"/>
  <c r="AV140" i="41" s="1"/>
  <c r="R140" i="41"/>
  <c r="W140" i="41" s="1"/>
  <c r="BA139" i="41"/>
  <c r="AS139" i="41"/>
  <c r="AZ139" i="41" s="1"/>
  <c r="AR139" i="41"/>
  <c r="BB139" i="41" s="1"/>
  <c r="AQ139" i="41"/>
  <c r="AG139" i="41"/>
  <c r="AY139" i="41" s="1"/>
  <c r="AA139" i="41"/>
  <c r="AV139" i="41" s="1"/>
  <c r="R139" i="41"/>
  <c r="W139" i="41" s="1"/>
  <c r="AD139" i="41" s="1"/>
  <c r="AX139" i="41" s="1"/>
  <c r="BB138" i="41"/>
  <c r="AY138" i="41"/>
  <c r="AS138" i="41"/>
  <c r="AZ138" i="41" s="1"/>
  <c r="AR138" i="41"/>
  <c r="AQ138" i="41"/>
  <c r="BA138" i="41" s="1"/>
  <c r="AG138" i="41"/>
  <c r="AA138" i="41"/>
  <c r="AV138" i="41" s="1"/>
  <c r="R138" i="41"/>
  <c r="W138" i="41" s="1"/>
  <c r="AD138" i="41" s="1"/>
  <c r="AX138" i="41" s="1"/>
  <c r="BB137" i="41"/>
  <c r="AY137" i="41"/>
  <c r="AS137" i="41"/>
  <c r="AZ137" i="41" s="1"/>
  <c r="AR137" i="41"/>
  <c r="AQ137" i="41"/>
  <c r="BA137" i="41" s="1"/>
  <c r="AG137" i="41"/>
  <c r="AA137" i="41"/>
  <c r="AV137" i="41" s="1"/>
  <c r="R137" i="41"/>
  <c r="W137" i="41" s="1"/>
  <c r="AD137" i="41" s="1"/>
  <c r="AX137" i="41" s="1"/>
  <c r="BB136" i="41"/>
  <c r="BB142" i="41" s="1"/>
  <c r="AY136" i="41"/>
  <c r="AS136" i="41"/>
  <c r="AZ136" i="41" s="1"/>
  <c r="AR136" i="41"/>
  <c r="AR142" i="41" s="1"/>
  <c r="AQ136" i="41"/>
  <c r="AG136" i="41"/>
  <c r="AG142" i="41" s="1"/>
  <c r="AA136" i="41"/>
  <c r="R136" i="41"/>
  <c r="W136" i="41" s="1"/>
  <c r="AC136" i="41" s="1"/>
  <c r="AP135" i="41"/>
  <c r="AO135" i="41"/>
  <c r="AN135" i="41"/>
  <c r="AM135" i="41"/>
  <c r="AL135" i="41"/>
  <c r="AK135" i="41"/>
  <c r="AJ135" i="41"/>
  <c r="AI135" i="41"/>
  <c r="AG135" i="41"/>
  <c r="AF135" i="41"/>
  <c r="AE135" i="41"/>
  <c r="AA135" i="41"/>
  <c r="Z135" i="41"/>
  <c r="Y135" i="41"/>
  <c r="X135" i="41"/>
  <c r="V135" i="41"/>
  <c r="U135" i="41"/>
  <c r="T135" i="41"/>
  <c r="S135" i="41"/>
  <c r="AY134" i="41"/>
  <c r="AV134" i="41"/>
  <c r="AU134" i="41"/>
  <c r="AR134" i="41"/>
  <c r="BB134" i="41" s="1"/>
  <c r="AQ134" i="41"/>
  <c r="AG134" i="41"/>
  <c r="AB134" i="41"/>
  <c r="AA134" i="41"/>
  <c r="W134" i="41"/>
  <c r="AD134" i="41" s="1"/>
  <c r="AX134" i="41" s="1"/>
  <c r="R134" i="41"/>
  <c r="BB133" i="41"/>
  <c r="AY133" i="41"/>
  <c r="AV133" i="41"/>
  <c r="AR133" i="41"/>
  <c r="AQ133" i="41"/>
  <c r="AG133" i="41"/>
  <c r="AA133" i="41"/>
  <c r="R133" i="41"/>
  <c r="W133" i="41" s="1"/>
  <c r="AC133" i="41" s="1"/>
  <c r="AW133" i="41" s="1"/>
  <c r="AY132" i="41"/>
  <c r="AV132" i="41"/>
  <c r="AR132" i="41"/>
  <c r="BB132" i="41" s="1"/>
  <c r="AQ132" i="41"/>
  <c r="AG132" i="41"/>
  <c r="AD132" i="41"/>
  <c r="AX132" i="41" s="1"/>
  <c r="AA132" i="41"/>
  <c r="W132" i="41"/>
  <c r="R132" i="41"/>
  <c r="AY131" i="41"/>
  <c r="AY135" i="41" s="1"/>
  <c r="AV131" i="41"/>
  <c r="AR131" i="41"/>
  <c r="BB131" i="41" s="1"/>
  <c r="AQ131" i="41"/>
  <c r="AG131" i="41"/>
  <c r="AA131" i="41"/>
  <c r="W131" i="41"/>
  <c r="R131" i="41"/>
  <c r="R135" i="41" s="1"/>
  <c r="AR130" i="41"/>
  <c r="AP130" i="41"/>
  <c r="AO130" i="41"/>
  <c r="AN130" i="41"/>
  <c r="AM130" i="41"/>
  <c r="AL130" i="41"/>
  <c r="AK130" i="41"/>
  <c r="AJ130" i="41"/>
  <c r="AI130" i="41"/>
  <c r="AF130" i="41"/>
  <c r="AE130" i="41"/>
  <c r="Z130" i="41"/>
  <c r="Y130" i="41"/>
  <c r="X130" i="41"/>
  <c r="V130" i="41"/>
  <c r="U130" i="41"/>
  <c r="T130" i="41"/>
  <c r="S130" i="41"/>
  <c r="AY129" i="41"/>
  <c r="AU129" i="41"/>
  <c r="AR129" i="41"/>
  <c r="BB129" i="41" s="1"/>
  <c r="AQ129" i="41"/>
  <c r="AG129" i="41"/>
  <c r="AC129" i="41"/>
  <c r="AW129" i="41" s="1"/>
  <c r="AA129" i="41"/>
  <c r="AV129" i="41" s="1"/>
  <c r="R129" i="41"/>
  <c r="W129" i="41" s="1"/>
  <c r="BB128" i="41"/>
  <c r="AY128" i="41"/>
  <c r="AR128" i="41"/>
  <c r="AQ128" i="41"/>
  <c r="AG128" i="41"/>
  <c r="AA128" i="41"/>
  <c r="AV128" i="41" s="1"/>
  <c r="R128" i="41"/>
  <c r="W128" i="41" s="1"/>
  <c r="BB127" i="41"/>
  <c r="BB130" i="41" s="1"/>
  <c r="AY127" i="41"/>
  <c r="AY130" i="41" s="1"/>
  <c r="AR127" i="41"/>
  <c r="AQ127" i="41"/>
  <c r="AG127" i="41"/>
  <c r="AG130" i="41" s="1"/>
  <c r="AA127" i="41"/>
  <c r="AA130" i="41" s="1"/>
  <c r="R127" i="41"/>
  <c r="AP126" i="41"/>
  <c r="AO126" i="41"/>
  <c r="AN126" i="41"/>
  <c r="AL126" i="41"/>
  <c r="AK126" i="41"/>
  <c r="AJ126" i="41"/>
  <c r="AI126" i="41"/>
  <c r="AF126" i="41"/>
  <c r="AE126" i="41"/>
  <c r="Z126" i="41"/>
  <c r="Y126" i="41"/>
  <c r="X126" i="41"/>
  <c r="V126" i="41"/>
  <c r="U126" i="41"/>
  <c r="S126" i="41"/>
  <c r="R126" i="41"/>
  <c r="AY125" i="41"/>
  <c r="AV125" i="41"/>
  <c r="AR125" i="41"/>
  <c r="BB125" i="41" s="1"/>
  <c r="AQ125" i="41"/>
  <c r="AG125" i="41"/>
  <c r="AA125" i="41"/>
  <c r="W125" i="41"/>
  <c r="R125" i="41"/>
  <c r="BB124" i="41"/>
  <c r="AY124" i="41"/>
  <c r="AV124" i="41"/>
  <c r="AR124" i="41"/>
  <c r="AQ124" i="41"/>
  <c r="AG124" i="41"/>
  <c r="AA124" i="41"/>
  <c r="R124" i="41"/>
  <c r="W124" i="41" s="1"/>
  <c r="AY123" i="41"/>
  <c r="AV123" i="41"/>
  <c r="AU123" i="41"/>
  <c r="AR123" i="41"/>
  <c r="BB123" i="41" s="1"/>
  <c r="AQ123" i="41"/>
  <c r="AG123" i="41"/>
  <c r="AB123" i="41"/>
  <c r="AA123" i="41"/>
  <c r="W123" i="41"/>
  <c r="AD123" i="41" s="1"/>
  <c r="AX123" i="41" s="1"/>
  <c r="R123" i="41"/>
  <c r="AV122" i="41"/>
  <c r="AQ122" i="41"/>
  <c r="AM122" i="41"/>
  <c r="AM126" i="41" s="1"/>
  <c r="AG122" i="41"/>
  <c r="AY122" i="41" s="1"/>
  <c r="AC122" i="41"/>
  <c r="AW122" i="41" s="1"/>
  <c r="AA122" i="41"/>
  <c r="W122" i="41"/>
  <c r="AB122" i="41" s="1"/>
  <c r="T122" i="41"/>
  <c r="T126" i="41" s="1"/>
  <c r="R122" i="41"/>
  <c r="BA121" i="41"/>
  <c r="AV121" i="41"/>
  <c r="AS121" i="41"/>
  <c r="AZ121" i="41" s="1"/>
  <c r="AR121" i="41"/>
  <c r="BB121" i="41" s="1"/>
  <c r="AQ121" i="41"/>
  <c r="AG121" i="41"/>
  <c r="AY121" i="41" s="1"/>
  <c r="AA121" i="41"/>
  <c r="W121" i="41"/>
  <c r="R121" i="41"/>
  <c r="BA120" i="41"/>
  <c r="AZ120" i="41"/>
  <c r="AR120" i="41"/>
  <c r="AS120" i="41" s="1"/>
  <c r="AQ120" i="41"/>
  <c r="AG120" i="41"/>
  <c r="AY120" i="41" s="1"/>
  <c r="AD120" i="41"/>
  <c r="AX120" i="41" s="1"/>
  <c r="AA120" i="41"/>
  <c r="AV120" i="41" s="1"/>
  <c r="W120" i="41"/>
  <c r="AB120" i="41" s="1"/>
  <c r="R120" i="41"/>
  <c r="BA119" i="41"/>
  <c r="AV119" i="41"/>
  <c r="AS119" i="41"/>
  <c r="AZ119" i="41" s="1"/>
  <c r="AR119" i="41"/>
  <c r="AQ119" i="41"/>
  <c r="AG119" i="41"/>
  <c r="AY119" i="41" s="1"/>
  <c r="AB119" i="41"/>
  <c r="AA119" i="41"/>
  <c r="W119" i="41"/>
  <c r="AD119" i="41" s="1"/>
  <c r="R119" i="41"/>
  <c r="BB118" i="41"/>
  <c r="AR118" i="41"/>
  <c r="AP118" i="41"/>
  <c r="AO118" i="41"/>
  <c r="AN118" i="41"/>
  <c r="AM118" i="41"/>
  <c r="AL118" i="41"/>
  <c r="AK118" i="41"/>
  <c r="AJ118" i="41"/>
  <c r="AI118" i="41"/>
  <c r="AG118" i="41"/>
  <c r="AF118" i="41"/>
  <c r="AE118" i="41"/>
  <c r="Z118" i="41"/>
  <c r="Y118" i="41"/>
  <c r="X118" i="41"/>
  <c r="V118" i="41"/>
  <c r="U118" i="41"/>
  <c r="T118" i="41"/>
  <c r="S118" i="41"/>
  <c r="BB117" i="41"/>
  <c r="AY117" i="41"/>
  <c r="AW117" i="41"/>
  <c r="AU117" i="41"/>
  <c r="AR117" i="41"/>
  <c r="AQ117" i="41"/>
  <c r="BA117" i="41" s="1"/>
  <c r="AG117" i="41"/>
  <c r="AC117" i="41"/>
  <c r="AA117" i="41"/>
  <c r="AV117" i="41" s="1"/>
  <c r="R117" i="41"/>
  <c r="W117" i="41" s="1"/>
  <c r="AD117" i="41" s="1"/>
  <c r="AX117" i="41" s="1"/>
  <c r="BB116" i="41"/>
  <c r="AY116" i="41"/>
  <c r="AU116" i="41"/>
  <c r="AR116" i="41"/>
  <c r="AQ116" i="41"/>
  <c r="BA116" i="41" s="1"/>
  <c r="AG116" i="41"/>
  <c r="AC116" i="41"/>
  <c r="AW116" i="41" s="1"/>
  <c r="AA116" i="41"/>
  <c r="AV116" i="41" s="1"/>
  <c r="R116" i="41"/>
  <c r="W116" i="41" s="1"/>
  <c r="AD116" i="41" s="1"/>
  <c r="AX116" i="41" s="1"/>
  <c r="BB115" i="41"/>
  <c r="AY115" i="41"/>
  <c r="AU115" i="41"/>
  <c r="AR115" i="41"/>
  <c r="AQ115" i="41"/>
  <c r="BA115" i="41" s="1"/>
  <c r="AG115" i="41"/>
  <c r="AC115" i="41"/>
  <c r="AW115" i="41" s="1"/>
  <c r="AA115" i="41"/>
  <c r="AV115" i="41" s="1"/>
  <c r="R115" i="41"/>
  <c r="W115" i="41" s="1"/>
  <c r="AD115" i="41" s="1"/>
  <c r="AX115" i="41" s="1"/>
  <c r="BB114" i="41"/>
  <c r="AY114" i="41"/>
  <c r="AU114" i="41"/>
  <c r="AR114" i="41"/>
  <c r="AQ114" i="41"/>
  <c r="BA114" i="41" s="1"/>
  <c r="AG114" i="41"/>
  <c r="AC114" i="41"/>
  <c r="AW114" i="41" s="1"/>
  <c r="AA114" i="41"/>
  <c r="AV114" i="41" s="1"/>
  <c r="R114" i="41"/>
  <c r="W114" i="41" s="1"/>
  <c r="AD114" i="41" s="1"/>
  <c r="AX114" i="41" s="1"/>
  <c r="BB113" i="41"/>
  <c r="AY113" i="41"/>
  <c r="AW113" i="41"/>
  <c r="AU113" i="41"/>
  <c r="AR113" i="41"/>
  <c r="AQ113" i="41"/>
  <c r="BA113" i="41" s="1"/>
  <c r="AG113" i="41"/>
  <c r="AC113" i="41"/>
  <c r="AA113" i="41"/>
  <c r="AV113" i="41" s="1"/>
  <c r="R113" i="41"/>
  <c r="W113" i="41" s="1"/>
  <c r="AD113" i="41" s="1"/>
  <c r="AX113" i="41" s="1"/>
  <c r="BB112" i="41"/>
  <c r="AY112" i="41"/>
  <c r="AY118" i="41" s="1"/>
  <c r="AU112" i="41"/>
  <c r="AU118" i="41" s="1"/>
  <c r="AR112" i="41"/>
  <c r="AQ112" i="41"/>
  <c r="AQ118" i="41" s="1"/>
  <c r="AG112" i="41"/>
  <c r="AC112" i="41"/>
  <c r="AA112" i="41"/>
  <c r="R112" i="41"/>
  <c r="W112" i="41" s="1"/>
  <c r="AP111" i="41"/>
  <c r="AO111" i="41"/>
  <c r="AN111" i="41"/>
  <c r="AM111" i="41"/>
  <c r="AL111" i="41"/>
  <c r="AK111" i="41"/>
  <c r="AJ111" i="41"/>
  <c r="AI111" i="41"/>
  <c r="AG111" i="41"/>
  <c r="AF111" i="41"/>
  <c r="AE111" i="41"/>
  <c r="AA111" i="41"/>
  <c r="Z111" i="41"/>
  <c r="Y111" i="41"/>
  <c r="X111" i="41"/>
  <c r="V111" i="41"/>
  <c r="U111" i="41"/>
  <c r="T111" i="41"/>
  <c r="S111" i="41"/>
  <c r="AY110" i="41"/>
  <c r="AV110" i="41"/>
  <c r="AR110" i="41"/>
  <c r="BB110" i="41" s="1"/>
  <c r="AQ110" i="41"/>
  <c r="AG110" i="41"/>
  <c r="AA110" i="41"/>
  <c r="W110" i="41"/>
  <c r="R110" i="41"/>
  <c r="BB109" i="41"/>
  <c r="AY109" i="41"/>
  <c r="AV109" i="41"/>
  <c r="AR109" i="41"/>
  <c r="AQ109" i="41"/>
  <c r="AG109" i="41"/>
  <c r="AA109" i="41"/>
  <c r="R109" i="41"/>
  <c r="W109" i="41" s="1"/>
  <c r="AY108" i="41"/>
  <c r="AV108" i="41"/>
  <c r="AU108" i="41"/>
  <c r="AR108" i="41"/>
  <c r="BB108" i="41" s="1"/>
  <c r="AQ108" i="41"/>
  <c r="AG108" i="41"/>
  <c r="AB108" i="41"/>
  <c r="AA108" i="41"/>
  <c r="W108" i="41"/>
  <c r="AD108" i="41" s="1"/>
  <c r="AX108" i="41" s="1"/>
  <c r="R108" i="41"/>
  <c r="BB107" i="41"/>
  <c r="AY107" i="41"/>
  <c r="AV107" i="41"/>
  <c r="AR107" i="41"/>
  <c r="AQ107" i="41"/>
  <c r="AG107" i="41"/>
  <c r="AA107" i="41"/>
  <c r="R107" i="41"/>
  <c r="AY106" i="41"/>
  <c r="AV106" i="41"/>
  <c r="AR106" i="41"/>
  <c r="BB106" i="41" s="1"/>
  <c r="AQ106" i="41"/>
  <c r="AG106" i="41"/>
  <c r="AA106" i="41"/>
  <c r="W106" i="41"/>
  <c r="R106" i="41"/>
  <c r="BB105" i="41"/>
  <c r="AY105" i="41"/>
  <c r="AY111" i="41" s="1"/>
  <c r="AV105" i="41"/>
  <c r="AR105" i="41"/>
  <c r="AQ105" i="41"/>
  <c r="AG105" i="41"/>
  <c r="AA105" i="41"/>
  <c r="R105" i="41"/>
  <c r="W105" i="41" s="1"/>
  <c r="AP104" i="41"/>
  <c r="AO104" i="41"/>
  <c r="AN104" i="41"/>
  <c r="AM104" i="41"/>
  <c r="AL104" i="41"/>
  <c r="AK104" i="41"/>
  <c r="AJ104" i="41"/>
  <c r="AI104" i="41"/>
  <c r="AF104" i="41"/>
  <c r="AE104" i="41"/>
  <c r="Z104" i="41"/>
  <c r="Y104" i="41"/>
  <c r="X104" i="41"/>
  <c r="V104" i="41"/>
  <c r="U104" i="41"/>
  <c r="T104" i="41"/>
  <c r="S104" i="41"/>
  <c r="AR103" i="41"/>
  <c r="BB103" i="41" s="1"/>
  <c r="AQ103" i="41"/>
  <c r="BA103" i="41" s="1"/>
  <c r="AG103" i="41"/>
  <c r="AY103" i="41" s="1"/>
  <c r="AA103" i="41"/>
  <c r="AV103" i="41" s="1"/>
  <c r="W103" i="41"/>
  <c r="R103" i="41"/>
  <c r="AY102" i="41"/>
  <c r="AY104" i="41" s="1"/>
  <c r="AS102" i="41"/>
  <c r="AR102" i="41"/>
  <c r="BB102" i="41" s="1"/>
  <c r="BB104" i="41" s="1"/>
  <c r="AQ102" i="41"/>
  <c r="BA102" i="41" s="1"/>
  <c r="BA104" i="41" s="1"/>
  <c r="AG102" i="41"/>
  <c r="AA102" i="41"/>
  <c r="AA104" i="41" s="1"/>
  <c r="R102" i="41"/>
  <c r="AR101" i="41"/>
  <c r="AP101" i="41"/>
  <c r="AO101" i="41"/>
  <c r="AN101" i="41"/>
  <c r="AM101" i="41"/>
  <c r="AL101" i="41"/>
  <c r="AK101" i="41"/>
  <c r="AJ101" i="41"/>
  <c r="AI101" i="41"/>
  <c r="AF101" i="41"/>
  <c r="AE101" i="41"/>
  <c r="Z101" i="41"/>
  <c r="Y101" i="41"/>
  <c r="X101" i="41"/>
  <c r="V101" i="41"/>
  <c r="U101" i="41"/>
  <c r="T101" i="41"/>
  <c r="S101" i="41"/>
  <c r="BB100" i="41"/>
  <c r="AS100" i="41"/>
  <c r="AZ100" i="41" s="1"/>
  <c r="AR100" i="41"/>
  <c r="AQ100" i="41"/>
  <c r="BA100" i="41" s="1"/>
  <c r="AG100" i="41"/>
  <c r="AY100" i="41" s="1"/>
  <c r="AA100" i="41"/>
  <c r="AV100" i="41" s="1"/>
  <c r="R100" i="41"/>
  <c r="W100" i="41" s="1"/>
  <c r="BA99" i="41"/>
  <c r="AR99" i="41"/>
  <c r="BB99" i="41" s="1"/>
  <c r="AQ99" i="41"/>
  <c r="AS99" i="41" s="1"/>
  <c r="AZ99" i="41" s="1"/>
  <c r="AG99" i="41"/>
  <c r="AY99" i="41" s="1"/>
  <c r="AA99" i="41"/>
  <c r="AV99" i="41" s="1"/>
  <c r="R99" i="41"/>
  <c r="W99" i="41" s="1"/>
  <c r="BA98" i="41"/>
  <c r="AS98" i="41"/>
  <c r="AR98" i="41"/>
  <c r="BB98" i="41" s="1"/>
  <c r="AQ98" i="41"/>
  <c r="AG98" i="41"/>
  <c r="AA98" i="41"/>
  <c r="R98" i="41"/>
  <c r="BA97" i="41"/>
  <c r="AQ97" i="41"/>
  <c r="AP97" i="41"/>
  <c r="AO97" i="41"/>
  <c r="AN97" i="41"/>
  <c r="AM97" i="41"/>
  <c r="AL97" i="41"/>
  <c r="AK97" i="41"/>
  <c r="AJ97" i="41"/>
  <c r="AI97" i="41"/>
  <c r="AG97" i="41"/>
  <c r="AF97" i="41"/>
  <c r="AE97" i="41"/>
  <c r="Z97" i="41"/>
  <c r="Y97" i="41"/>
  <c r="X97" i="41"/>
  <c r="V97" i="41"/>
  <c r="U97" i="41"/>
  <c r="T97" i="41"/>
  <c r="S97" i="41"/>
  <c r="BA96" i="41"/>
  <c r="BA156" i="41" s="1"/>
  <c r="AR96" i="41"/>
  <c r="AQ96" i="41"/>
  <c r="AQ156" i="41" s="1"/>
  <c r="AG96" i="41"/>
  <c r="AG156" i="41" s="1"/>
  <c r="AA96" i="41"/>
  <c r="AA156" i="41" s="1"/>
  <c r="W96" i="41"/>
  <c r="AD96" i="41" s="1"/>
  <c r="R96" i="41"/>
  <c r="R156" i="41" s="1"/>
  <c r="AP95" i="41"/>
  <c r="AO95" i="41"/>
  <c r="AN95" i="41"/>
  <c r="AM95" i="41"/>
  <c r="AL95" i="41"/>
  <c r="AK95" i="41"/>
  <c r="AJ95" i="41"/>
  <c r="AI95" i="41"/>
  <c r="AF95" i="41"/>
  <c r="AE95" i="41"/>
  <c r="AA95" i="41"/>
  <c r="Z95" i="41"/>
  <c r="Y95" i="41"/>
  <c r="X95" i="41"/>
  <c r="V95" i="41"/>
  <c r="U95" i="41"/>
  <c r="T95" i="41"/>
  <c r="S95" i="41"/>
  <c r="AY94" i="41"/>
  <c r="AV94" i="41"/>
  <c r="AR94" i="41"/>
  <c r="BB94" i="41" s="1"/>
  <c r="AQ94" i="41"/>
  <c r="AG94" i="41"/>
  <c r="AA94" i="41"/>
  <c r="W94" i="41"/>
  <c r="R94" i="41"/>
  <c r="AY93" i="41"/>
  <c r="AV93" i="41"/>
  <c r="AR93" i="41"/>
  <c r="BB93" i="41" s="1"/>
  <c r="AQ93" i="41"/>
  <c r="AG93" i="41"/>
  <c r="AA93" i="41"/>
  <c r="W93" i="41"/>
  <c r="R93" i="41"/>
  <c r="AY92" i="41"/>
  <c r="AV92" i="41"/>
  <c r="AR92" i="41"/>
  <c r="BB92" i="41" s="1"/>
  <c r="AQ92" i="41"/>
  <c r="AG92" i="41"/>
  <c r="AA92" i="41"/>
  <c r="W92" i="41"/>
  <c r="R92" i="41"/>
  <c r="AY91" i="41"/>
  <c r="AS91" i="41"/>
  <c r="AZ91" i="41" s="1"/>
  <c r="AR91" i="41"/>
  <c r="BB91" i="41" s="1"/>
  <c r="AQ91" i="41"/>
  <c r="BA91" i="41" s="1"/>
  <c r="AG91" i="41"/>
  <c r="AA91" i="41"/>
  <c r="AV91" i="41" s="1"/>
  <c r="R91" i="41"/>
  <c r="W91" i="41" s="1"/>
  <c r="AR90" i="41"/>
  <c r="AQ90" i="41"/>
  <c r="BA90" i="41" s="1"/>
  <c r="AG90" i="41"/>
  <c r="AG95" i="41" s="1"/>
  <c r="AC90" i="41"/>
  <c r="AA90" i="41"/>
  <c r="AV90" i="41" s="1"/>
  <c r="AV95" i="41" s="1"/>
  <c r="W90" i="41"/>
  <c r="AB90" i="41" s="1"/>
  <c r="R90" i="41"/>
  <c r="R95" i="41" s="1"/>
  <c r="AQ89" i="41"/>
  <c r="AP89" i="41"/>
  <c r="AO89" i="41"/>
  <c r="AN89" i="41"/>
  <c r="AM89" i="41"/>
  <c r="AL89" i="41"/>
  <c r="AK89" i="41"/>
  <c r="AJ89" i="41"/>
  <c r="AI89" i="41"/>
  <c r="AF89" i="41"/>
  <c r="AE89" i="41"/>
  <c r="Z89" i="41"/>
  <c r="Y89" i="41"/>
  <c r="X89" i="41"/>
  <c r="V89" i="41"/>
  <c r="U89" i="41"/>
  <c r="T89" i="41"/>
  <c r="S89" i="41"/>
  <c r="BA88" i="41"/>
  <c r="BA89" i="41" s="1"/>
  <c r="AV88" i="41"/>
  <c r="AS88" i="41"/>
  <c r="AZ88" i="41" s="1"/>
  <c r="AR88" i="41"/>
  <c r="BB88" i="41" s="1"/>
  <c r="AQ88" i="41"/>
  <c r="AG88" i="41"/>
  <c r="AY88" i="41" s="1"/>
  <c r="AB88" i="41"/>
  <c r="AA88" i="41"/>
  <c r="W88" i="41"/>
  <c r="AD88" i="41" s="1"/>
  <c r="AX88" i="41" s="1"/>
  <c r="R88" i="41"/>
  <c r="BB87" i="41"/>
  <c r="BA87" i="41"/>
  <c r="AR87" i="41"/>
  <c r="AS87" i="41" s="1"/>
  <c r="AZ87" i="41" s="1"/>
  <c r="AQ87" i="41"/>
  <c r="AG87" i="41"/>
  <c r="AY87" i="41" s="1"/>
  <c r="AD87" i="41"/>
  <c r="AX87" i="41" s="1"/>
  <c r="AA87" i="41"/>
  <c r="AV87" i="41" s="1"/>
  <c r="AV89" i="41" s="1"/>
  <c r="W87" i="41"/>
  <c r="R87" i="41"/>
  <c r="BA86" i="41"/>
  <c r="AV86" i="41"/>
  <c r="AS86" i="41"/>
  <c r="AR86" i="41"/>
  <c r="BB86" i="41" s="1"/>
  <c r="AQ86" i="41"/>
  <c r="AG86" i="41"/>
  <c r="AA86" i="41"/>
  <c r="W86" i="41"/>
  <c r="R86" i="41"/>
  <c r="R89" i="41" s="1"/>
  <c r="AZ85" i="41"/>
  <c r="AR85" i="41"/>
  <c r="AP85" i="41"/>
  <c r="AO85" i="41"/>
  <c r="AN85" i="41"/>
  <c r="AM85" i="41"/>
  <c r="AL85" i="41"/>
  <c r="AK85" i="41"/>
  <c r="AJ85" i="41"/>
  <c r="AI85" i="41"/>
  <c r="AG85" i="41"/>
  <c r="AF85" i="41"/>
  <c r="AE85" i="41"/>
  <c r="AC85" i="41"/>
  <c r="Z85" i="41"/>
  <c r="Y85" i="41"/>
  <c r="X85" i="41"/>
  <c r="V85" i="41"/>
  <c r="U85" i="41"/>
  <c r="T85" i="41"/>
  <c r="S85" i="41"/>
  <c r="BB84" i="41"/>
  <c r="AY84" i="41"/>
  <c r="AS84" i="41"/>
  <c r="AZ84" i="41" s="1"/>
  <c r="AR84" i="41"/>
  <c r="AQ84" i="41"/>
  <c r="BA84" i="41" s="1"/>
  <c r="AG84" i="41"/>
  <c r="AC84" i="41"/>
  <c r="AW84" i="41" s="1"/>
  <c r="AA84" i="41"/>
  <c r="AV84" i="41" s="1"/>
  <c r="R84" i="41"/>
  <c r="W84" i="41" s="1"/>
  <c r="AD84" i="41" s="1"/>
  <c r="AX84" i="41" s="1"/>
  <c r="BB83" i="41"/>
  <c r="AY83" i="41"/>
  <c r="AS83" i="41"/>
  <c r="AZ83" i="41" s="1"/>
  <c r="AR83" i="41"/>
  <c r="AQ83" i="41"/>
  <c r="BA83" i="41" s="1"/>
  <c r="AG83" i="41"/>
  <c r="AC83" i="41"/>
  <c r="AW83" i="41" s="1"/>
  <c r="AA83" i="41"/>
  <c r="AV83" i="41" s="1"/>
  <c r="R83" i="41"/>
  <c r="W83" i="41" s="1"/>
  <c r="AD83" i="41" s="1"/>
  <c r="AX83" i="41" s="1"/>
  <c r="BB82" i="41"/>
  <c r="BB85" i="41" s="1"/>
  <c r="AY82" i="41"/>
  <c r="AS82" i="41"/>
  <c r="AZ82" i="41" s="1"/>
  <c r="AR82" i="41"/>
  <c r="AQ82" i="41"/>
  <c r="AQ85" i="41" s="1"/>
  <c r="AG82" i="41"/>
  <c r="AC82" i="41"/>
  <c r="AW82" i="41" s="1"/>
  <c r="AW85" i="41" s="1"/>
  <c r="AA82" i="41"/>
  <c r="R82" i="41"/>
  <c r="W82" i="41" s="1"/>
  <c r="AU82" i="41" s="1"/>
  <c r="AP81" i="41"/>
  <c r="AO81" i="41"/>
  <c r="AN81" i="41"/>
  <c r="AM81" i="41"/>
  <c r="AL81" i="41"/>
  <c r="AK81" i="41"/>
  <c r="AJ81" i="41"/>
  <c r="AI81" i="41"/>
  <c r="AG81" i="41"/>
  <c r="AF81" i="41"/>
  <c r="AE81" i="41"/>
  <c r="AA81" i="41"/>
  <c r="Z81" i="41"/>
  <c r="Y81" i="41"/>
  <c r="X81" i="41"/>
  <c r="V81" i="41"/>
  <c r="U81" i="41"/>
  <c r="T81" i="41"/>
  <c r="S81" i="41"/>
  <c r="AY80" i="41"/>
  <c r="AV80" i="41"/>
  <c r="AU80" i="41"/>
  <c r="AR80" i="41"/>
  <c r="BB80" i="41" s="1"/>
  <c r="AQ80" i="41"/>
  <c r="AG80" i="41"/>
  <c r="AB80" i="41"/>
  <c r="AA80" i="41"/>
  <c r="W80" i="41"/>
  <c r="AD80" i="41" s="1"/>
  <c r="AX80" i="41" s="1"/>
  <c r="R80" i="41"/>
  <c r="BB79" i="41"/>
  <c r="AY79" i="41"/>
  <c r="AV79" i="41"/>
  <c r="AR79" i="41"/>
  <c r="AQ79" i="41"/>
  <c r="AG79" i="41"/>
  <c r="AC79" i="41"/>
  <c r="AW79" i="41" s="1"/>
  <c r="AA79" i="41"/>
  <c r="R79" i="41"/>
  <c r="W79" i="41" s="1"/>
  <c r="AY78" i="41"/>
  <c r="AV78" i="41"/>
  <c r="AR78" i="41"/>
  <c r="BB78" i="41" s="1"/>
  <c r="AQ78" i="41"/>
  <c r="AG78" i="41"/>
  <c r="AD78" i="41"/>
  <c r="AX78" i="41" s="1"/>
  <c r="AA78" i="41"/>
  <c r="W78" i="41"/>
  <c r="R78" i="41"/>
  <c r="BB77" i="41"/>
  <c r="AY77" i="41"/>
  <c r="AY81" i="41" s="1"/>
  <c r="AV77" i="41"/>
  <c r="AR77" i="41"/>
  <c r="AQ77" i="41"/>
  <c r="AG77" i="41"/>
  <c r="AA77" i="41"/>
  <c r="R77" i="41"/>
  <c r="W77" i="41" s="1"/>
  <c r="AY76" i="41"/>
  <c r="AV76" i="41"/>
  <c r="AU76" i="41"/>
  <c r="AR76" i="41"/>
  <c r="BB76" i="41" s="1"/>
  <c r="AQ76" i="41"/>
  <c r="AG76" i="41"/>
  <c r="AB76" i="41"/>
  <c r="AA76" i="41"/>
  <c r="W76" i="41"/>
  <c r="AD76" i="41" s="1"/>
  <c r="AX76" i="41" s="1"/>
  <c r="R76" i="41"/>
  <c r="BB75" i="41"/>
  <c r="BB81" i="41" s="1"/>
  <c r="AY75" i="41"/>
  <c r="AV75" i="41"/>
  <c r="AV81" i="41" s="1"/>
  <c r="AR75" i="41"/>
  <c r="AQ75" i="41"/>
  <c r="AG75" i="41"/>
  <c r="AA75" i="41"/>
  <c r="R75" i="41"/>
  <c r="AP74" i="41"/>
  <c r="AO74" i="41"/>
  <c r="AN74" i="41"/>
  <c r="AM74" i="41"/>
  <c r="AL74" i="41"/>
  <c r="AK74" i="41"/>
  <c r="AJ74" i="41"/>
  <c r="AI74" i="41"/>
  <c r="AF74" i="41"/>
  <c r="AE74" i="41"/>
  <c r="Z74" i="41"/>
  <c r="Y74" i="41"/>
  <c r="X74" i="41"/>
  <c r="V74" i="41"/>
  <c r="U74" i="41"/>
  <c r="T74" i="41"/>
  <c r="S74" i="41"/>
  <c r="AR73" i="41"/>
  <c r="BB73" i="41" s="1"/>
  <c r="AQ73" i="41"/>
  <c r="BA73" i="41" s="1"/>
  <c r="AG73" i="41"/>
  <c r="AY73" i="41" s="1"/>
  <c r="AC73" i="41"/>
  <c r="AW73" i="41" s="1"/>
  <c r="AA73" i="41"/>
  <c r="AV73" i="41" s="1"/>
  <c r="W73" i="41"/>
  <c r="AB73" i="41" s="1"/>
  <c r="R73" i="41"/>
  <c r="AY72" i="41"/>
  <c r="AR72" i="41"/>
  <c r="BB72" i="41" s="1"/>
  <c r="AQ72" i="41"/>
  <c r="AS72" i="41" s="1"/>
  <c r="AZ72" i="41" s="1"/>
  <c r="AG72" i="41"/>
  <c r="AA72" i="41"/>
  <c r="AV72" i="41" s="1"/>
  <c r="R72" i="41"/>
  <c r="W72" i="41" s="1"/>
  <c r="AR71" i="41"/>
  <c r="BB71" i="41" s="1"/>
  <c r="AQ71" i="41"/>
  <c r="BA71" i="41" s="1"/>
  <c r="AG71" i="41"/>
  <c r="AY71" i="41" s="1"/>
  <c r="AA71" i="41"/>
  <c r="AV71" i="41" s="1"/>
  <c r="W71" i="41"/>
  <c r="AU71" i="41" s="1"/>
  <c r="R71" i="41"/>
  <c r="AY70" i="41"/>
  <c r="AS70" i="41"/>
  <c r="AZ70" i="41" s="1"/>
  <c r="AR70" i="41"/>
  <c r="BB70" i="41" s="1"/>
  <c r="AQ70" i="41"/>
  <c r="BA70" i="41" s="1"/>
  <c r="AG70" i="41"/>
  <c r="AD70" i="41"/>
  <c r="AX70" i="41" s="1"/>
  <c r="AA70" i="41"/>
  <c r="AV70" i="41" s="1"/>
  <c r="R70" i="41"/>
  <c r="W70" i="41" s="1"/>
  <c r="AR69" i="41"/>
  <c r="BB69" i="41" s="1"/>
  <c r="AQ69" i="41"/>
  <c r="BA69" i="41" s="1"/>
  <c r="AG69" i="41"/>
  <c r="AY69" i="41" s="1"/>
  <c r="AC69" i="41"/>
  <c r="AW69" i="41" s="1"/>
  <c r="AA69" i="41"/>
  <c r="AV69" i="41" s="1"/>
  <c r="W69" i="41"/>
  <c r="AB69" i="41" s="1"/>
  <c r="R69" i="41"/>
  <c r="AY68" i="41"/>
  <c r="AR68" i="41"/>
  <c r="BB68" i="41" s="1"/>
  <c r="AQ68" i="41"/>
  <c r="AG68" i="41"/>
  <c r="AA68" i="41"/>
  <c r="AA74" i="41" s="1"/>
  <c r="R68" i="41"/>
  <c r="W68" i="41" s="1"/>
  <c r="AQ67" i="41"/>
  <c r="AP67" i="41"/>
  <c r="AO67" i="41"/>
  <c r="AN67" i="41"/>
  <c r="AM67" i="41"/>
  <c r="AL67" i="41"/>
  <c r="AK67" i="41"/>
  <c r="AJ67" i="41"/>
  <c r="AI67" i="41"/>
  <c r="AG67" i="41"/>
  <c r="AF67" i="41"/>
  <c r="AE67" i="41"/>
  <c r="Z67" i="41"/>
  <c r="Y67" i="41"/>
  <c r="X67" i="41"/>
  <c r="V67" i="41"/>
  <c r="U67" i="41"/>
  <c r="T67" i="41"/>
  <c r="S67" i="41"/>
  <c r="BA66" i="41"/>
  <c r="AR66" i="41"/>
  <c r="AS66" i="41" s="1"/>
  <c r="AZ66" i="41" s="1"/>
  <c r="AQ66" i="41"/>
  <c r="AG66" i="41"/>
  <c r="AY66" i="41" s="1"/>
  <c r="AD66" i="41"/>
  <c r="AX66" i="41" s="1"/>
  <c r="AA66" i="41"/>
  <c r="AV66" i="41" s="1"/>
  <c r="W66" i="41"/>
  <c r="R66" i="41"/>
  <c r="BA65" i="41"/>
  <c r="AV65" i="41"/>
  <c r="AS65" i="41"/>
  <c r="AZ65" i="41" s="1"/>
  <c r="AR65" i="41"/>
  <c r="BB65" i="41" s="1"/>
  <c r="AQ65" i="41"/>
  <c r="AG65" i="41"/>
  <c r="AY65" i="41" s="1"/>
  <c r="AB65" i="41"/>
  <c r="AA65" i="41"/>
  <c r="W65" i="41"/>
  <c r="AD65" i="41" s="1"/>
  <c r="AX65" i="41" s="1"/>
  <c r="R65" i="41"/>
  <c r="BA64" i="41"/>
  <c r="BA67" i="41" s="1"/>
  <c r="AR64" i="41"/>
  <c r="AQ64" i="41"/>
  <c r="AG64" i="41"/>
  <c r="AY64" i="41" s="1"/>
  <c r="AY67" i="41" s="1"/>
  <c r="AD64" i="41"/>
  <c r="AA64" i="41"/>
  <c r="AA67" i="41" s="1"/>
  <c r="W64" i="41"/>
  <c r="R64" i="41"/>
  <c r="R67" i="41" s="1"/>
  <c r="AR63" i="41"/>
  <c r="AP63" i="41"/>
  <c r="AO63" i="41"/>
  <c r="AN63" i="41"/>
  <c r="AM63" i="41"/>
  <c r="AL63" i="41"/>
  <c r="AK63" i="41"/>
  <c r="AJ63" i="41"/>
  <c r="AI63" i="41"/>
  <c r="AF63" i="41"/>
  <c r="AE63" i="41"/>
  <c r="Z63" i="41"/>
  <c r="Y63" i="41"/>
  <c r="X63" i="41"/>
  <c r="V63" i="41"/>
  <c r="U63" i="41"/>
  <c r="T63" i="41"/>
  <c r="S63" i="41"/>
  <c r="BB62" i="41"/>
  <c r="AY62" i="41"/>
  <c r="AU62" i="41"/>
  <c r="AR62" i="41"/>
  <c r="AQ62" i="41"/>
  <c r="AG62" i="41"/>
  <c r="AC62" i="41"/>
  <c r="AW62" i="41" s="1"/>
  <c r="AA62" i="41"/>
  <c r="AV62" i="41" s="1"/>
  <c r="R62" i="41"/>
  <c r="W62" i="41" s="1"/>
  <c r="BB61" i="41"/>
  <c r="BB63" i="41" s="1"/>
  <c r="AY61" i="41"/>
  <c r="AY63" i="41" s="1"/>
  <c r="AR61" i="41"/>
  <c r="AQ61" i="41"/>
  <c r="AG61" i="41"/>
  <c r="AG63" i="41" s="1"/>
  <c r="AA61" i="41"/>
  <c r="AA63" i="41" s="1"/>
  <c r="R61" i="41"/>
  <c r="W61" i="41" s="1"/>
  <c r="AQ60" i="41"/>
  <c r="AP60" i="41"/>
  <c r="AO60" i="41"/>
  <c r="AN60" i="41"/>
  <c r="AM60" i="41"/>
  <c r="AL60" i="41"/>
  <c r="AK60" i="41"/>
  <c r="AJ60" i="41"/>
  <c r="AI60" i="41"/>
  <c r="AF60" i="41"/>
  <c r="AE60" i="41"/>
  <c r="Z60" i="41"/>
  <c r="Y60" i="41"/>
  <c r="X60" i="41"/>
  <c r="V60" i="41"/>
  <c r="U60" i="41"/>
  <c r="S60" i="41"/>
  <c r="AV59" i="41"/>
  <c r="AR59" i="41"/>
  <c r="BB59" i="41" s="1"/>
  <c r="AQ59" i="41"/>
  <c r="BA59" i="41" s="1"/>
  <c r="AG59" i="41"/>
  <c r="AY59" i="41" s="1"/>
  <c r="AA59" i="41"/>
  <c r="W59" i="41"/>
  <c r="R59" i="41"/>
  <c r="AV58" i="41"/>
  <c r="AR58" i="41"/>
  <c r="BB58" i="41" s="1"/>
  <c r="AQ58" i="41"/>
  <c r="BA58" i="41" s="1"/>
  <c r="AG58" i="41"/>
  <c r="AY58" i="41" s="1"/>
  <c r="AD58" i="41"/>
  <c r="AX58" i="41" s="1"/>
  <c r="AA58" i="41"/>
  <c r="W58" i="41"/>
  <c r="R58" i="41"/>
  <c r="AV57" i="41"/>
  <c r="AR57" i="41"/>
  <c r="BB57" i="41" s="1"/>
  <c r="AQ57" i="41"/>
  <c r="BA57" i="41" s="1"/>
  <c r="AG57" i="41"/>
  <c r="AY57" i="41" s="1"/>
  <c r="AD57" i="41"/>
  <c r="AX57" i="41" s="1"/>
  <c r="AA57" i="41"/>
  <c r="W57" i="41"/>
  <c r="R57" i="41"/>
  <c r="AV56" i="41"/>
  <c r="AR56" i="41"/>
  <c r="BB56" i="41" s="1"/>
  <c r="AQ56" i="41"/>
  <c r="BA56" i="41" s="1"/>
  <c r="AG56" i="41"/>
  <c r="AY56" i="41" s="1"/>
  <c r="AA56" i="41"/>
  <c r="W56" i="41"/>
  <c r="T56" i="41"/>
  <c r="T60" i="41" s="1"/>
  <c r="R56" i="41"/>
  <c r="BA55" i="41"/>
  <c r="AS55" i="41"/>
  <c r="AZ55" i="41" s="1"/>
  <c r="AR55" i="41"/>
  <c r="BB55" i="41" s="1"/>
  <c r="AQ55" i="41"/>
  <c r="AG55" i="41"/>
  <c r="AY55" i="41" s="1"/>
  <c r="AA55" i="41"/>
  <c r="AV55" i="41" s="1"/>
  <c r="R55" i="41"/>
  <c r="W55" i="41" s="1"/>
  <c r="BA54" i="41"/>
  <c r="AS54" i="41"/>
  <c r="AZ54" i="41" s="1"/>
  <c r="AR54" i="41"/>
  <c r="BB54" i="41" s="1"/>
  <c r="AQ54" i="41"/>
  <c r="AG54" i="41"/>
  <c r="AY54" i="41" s="1"/>
  <c r="AA54" i="41"/>
  <c r="AV54" i="41" s="1"/>
  <c r="R54" i="41"/>
  <c r="W54" i="41" s="1"/>
  <c r="BA53" i="41"/>
  <c r="AS53" i="41"/>
  <c r="AR53" i="41"/>
  <c r="AQ53" i="41"/>
  <c r="AG53" i="41"/>
  <c r="AA53" i="41"/>
  <c r="AV53" i="41" s="1"/>
  <c r="AV60" i="41" s="1"/>
  <c r="R53" i="41"/>
  <c r="R60" i="41" s="1"/>
  <c r="AQ52" i="41"/>
  <c r="AP52" i="41"/>
  <c r="AO52" i="41"/>
  <c r="AN52" i="41"/>
  <c r="AM52" i="41"/>
  <c r="AL52" i="41"/>
  <c r="AK52" i="41"/>
  <c r="AJ52" i="41"/>
  <c r="AI52" i="41"/>
  <c r="AG52" i="41"/>
  <c r="AF52" i="41"/>
  <c r="AE52" i="41"/>
  <c r="AA52" i="41"/>
  <c r="Z52" i="41"/>
  <c r="Y52" i="41"/>
  <c r="X52" i="41"/>
  <c r="V52" i="41"/>
  <c r="U52" i="41"/>
  <c r="T52" i="41"/>
  <c r="S52" i="41"/>
  <c r="AV51" i="41"/>
  <c r="AR51" i="41"/>
  <c r="BB51" i="41" s="1"/>
  <c r="AQ51" i="41"/>
  <c r="BA51" i="41" s="1"/>
  <c r="AG51" i="41"/>
  <c r="AY51" i="41" s="1"/>
  <c r="AD51" i="41"/>
  <c r="AX51" i="41" s="1"/>
  <c r="AB51" i="41"/>
  <c r="AA51" i="41"/>
  <c r="W51" i="41"/>
  <c r="R51" i="41"/>
  <c r="AV50" i="41"/>
  <c r="AR50" i="41"/>
  <c r="BB50" i="41" s="1"/>
  <c r="AQ50" i="41"/>
  <c r="BA50" i="41" s="1"/>
  <c r="AG50" i="41"/>
  <c r="AY50" i="41" s="1"/>
  <c r="AD50" i="41"/>
  <c r="AX50" i="41" s="1"/>
  <c r="AA50" i="41"/>
  <c r="W50" i="41"/>
  <c r="R50" i="41"/>
  <c r="AV49" i="41"/>
  <c r="AR49" i="41"/>
  <c r="BB49" i="41" s="1"/>
  <c r="AQ49" i="41"/>
  <c r="BA49" i="41" s="1"/>
  <c r="AG49" i="41"/>
  <c r="AY49" i="41" s="1"/>
  <c r="AD49" i="41"/>
  <c r="AX49" i="41" s="1"/>
  <c r="AB49" i="41"/>
  <c r="AA49" i="41"/>
  <c r="W49" i="41"/>
  <c r="R49" i="41"/>
  <c r="AV48" i="41"/>
  <c r="AR48" i="41"/>
  <c r="BB48" i="41" s="1"/>
  <c r="AQ48" i="41"/>
  <c r="BA48" i="41" s="1"/>
  <c r="AG48" i="41"/>
  <c r="AY48" i="41" s="1"/>
  <c r="AD48" i="41"/>
  <c r="AX48" i="41" s="1"/>
  <c r="AA48" i="41"/>
  <c r="W48" i="41"/>
  <c r="R48" i="41"/>
  <c r="AV47" i="41"/>
  <c r="AR47" i="41"/>
  <c r="BB47" i="41" s="1"/>
  <c r="AQ47" i="41"/>
  <c r="BA47" i="41" s="1"/>
  <c r="BA52" i="41" s="1"/>
  <c r="AG47" i="41"/>
  <c r="AY47" i="41" s="1"/>
  <c r="AD47" i="41"/>
  <c r="AX47" i="41" s="1"/>
  <c r="AB47" i="41"/>
  <c r="AA47" i="41"/>
  <c r="W47" i="41"/>
  <c r="R47" i="41"/>
  <c r="AV46" i="41"/>
  <c r="AR46" i="41"/>
  <c r="AR52" i="41" s="1"/>
  <c r="AQ46" i="41"/>
  <c r="BA46" i="41" s="1"/>
  <c r="AG46" i="41"/>
  <c r="AY46" i="41" s="1"/>
  <c r="AY52" i="41" s="1"/>
  <c r="AD46" i="41"/>
  <c r="AD52" i="41" s="1"/>
  <c r="AA46" i="41"/>
  <c r="W46" i="41"/>
  <c r="R46" i="41"/>
  <c r="R52" i="41" s="1"/>
  <c r="AV45" i="41"/>
  <c r="AP45" i="41"/>
  <c r="AO45" i="41"/>
  <c r="AN45" i="41"/>
  <c r="AM45" i="41"/>
  <c r="AL45" i="41"/>
  <c r="AK45" i="41"/>
  <c r="AJ45" i="41"/>
  <c r="AI45" i="41"/>
  <c r="AF45" i="41"/>
  <c r="AE45" i="41"/>
  <c r="Z45" i="41"/>
  <c r="Y45" i="41"/>
  <c r="X45" i="41"/>
  <c r="V45" i="41"/>
  <c r="U45" i="41"/>
  <c r="T45" i="41"/>
  <c r="S45" i="41"/>
  <c r="BA44" i="41"/>
  <c r="AS44" i="41"/>
  <c r="AZ44" i="41" s="1"/>
  <c r="AR44" i="41"/>
  <c r="BB44" i="41" s="1"/>
  <c r="AQ44" i="41"/>
  <c r="AG44" i="41"/>
  <c r="AY44" i="41" s="1"/>
  <c r="AC44" i="41"/>
  <c r="AW44" i="41" s="1"/>
  <c r="AA44" i="41"/>
  <c r="AV44" i="41" s="1"/>
  <c r="R44" i="41"/>
  <c r="W44" i="41" s="1"/>
  <c r="AD44" i="41" s="1"/>
  <c r="AX44" i="41" s="1"/>
  <c r="BB43" i="41"/>
  <c r="AY43" i="41"/>
  <c r="AV43" i="41"/>
  <c r="AR43" i="41"/>
  <c r="AQ43" i="41"/>
  <c r="BA43" i="41" s="1"/>
  <c r="AG43" i="41"/>
  <c r="AB43" i="41"/>
  <c r="AA43" i="41"/>
  <c r="W43" i="41"/>
  <c r="AD43" i="41" s="1"/>
  <c r="AX43" i="41" s="1"/>
  <c r="R43" i="41"/>
  <c r="BB42" i="41"/>
  <c r="AY42" i="41"/>
  <c r="AV42" i="41"/>
  <c r="AR42" i="41"/>
  <c r="AQ42" i="41"/>
  <c r="BA42" i="41" s="1"/>
  <c r="AG42" i="41"/>
  <c r="AB42" i="41"/>
  <c r="AA42" i="41"/>
  <c r="W42" i="41"/>
  <c r="AD42" i="41" s="1"/>
  <c r="AX42" i="41" s="1"/>
  <c r="R42" i="41"/>
  <c r="BB41" i="41"/>
  <c r="AY41" i="41"/>
  <c r="AV41" i="41"/>
  <c r="AR41" i="41"/>
  <c r="AQ41" i="41"/>
  <c r="BA41" i="41" s="1"/>
  <c r="AG41" i="41"/>
  <c r="AB41" i="41"/>
  <c r="AA41" i="41"/>
  <c r="W41" i="41"/>
  <c r="AD41" i="41" s="1"/>
  <c r="AX41" i="41" s="1"/>
  <c r="R41" i="41"/>
  <c r="BB40" i="41"/>
  <c r="AY40" i="41"/>
  <c r="AV40" i="41"/>
  <c r="AR40" i="41"/>
  <c r="AQ40" i="41"/>
  <c r="BA40" i="41" s="1"/>
  <c r="AG40" i="41"/>
  <c r="AB40" i="41"/>
  <c r="AA40" i="41"/>
  <c r="W40" i="41"/>
  <c r="AD40" i="41" s="1"/>
  <c r="AX40" i="41" s="1"/>
  <c r="R40" i="41"/>
  <c r="BB39" i="41"/>
  <c r="BB45" i="41" s="1"/>
  <c r="AY39" i="41"/>
  <c r="AV39" i="41"/>
  <c r="AR39" i="41"/>
  <c r="AR45" i="41" s="1"/>
  <c r="AQ39" i="41"/>
  <c r="AQ45" i="41" s="1"/>
  <c r="AG39" i="41"/>
  <c r="AG45" i="41" s="1"/>
  <c r="AB39" i="41"/>
  <c r="AA39" i="41"/>
  <c r="W39" i="41"/>
  <c r="W45" i="41" s="1"/>
  <c r="R39" i="41"/>
  <c r="R45" i="41" s="1"/>
  <c r="AP38" i="41"/>
  <c r="AO38" i="41"/>
  <c r="AN38" i="41"/>
  <c r="AL38" i="41"/>
  <c r="AK38" i="41"/>
  <c r="AJ38" i="41"/>
  <c r="AI38" i="41"/>
  <c r="AF38" i="41"/>
  <c r="AE38" i="41"/>
  <c r="Z38" i="41"/>
  <c r="Y38" i="41"/>
  <c r="X38" i="41"/>
  <c r="V38" i="41"/>
  <c r="U38" i="41"/>
  <c r="S38" i="41"/>
  <c r="AY37" i="41"/>
  <c r="AR37" i="41"/>
  <c r="BB37" i="41" s="1"/>
  <c r="AQ37" i="41"/>
  <c r="BA37" i="41" s="1"/>
  <c r="AG37" i="41"/>
  <c r="AA37" i="41"/>
  <c r="AV37" i="41" s="1"/>
  <c r="R37" i="41"/>
  <c r="W37" i="41" s="1"/>
  <c r="AY36" i="41"/>
  <c r="AR36" i="41"/>
  <c r="BB36" i="41" s="1"/>
  <c r="AQ36" i="41"/>
  <c r="BA36" i="41" s="1"/>
  <c r="AG36" i="41"/>
  <c r="AA36" i="41"/>
  <c r="AV36" i="41" s="1"/>
  <c r="R36" i="41"/>
  <c r="R38" i="41" s="1"/>
  <c r="AY35" i="41"/>
  <c r="AR35" i="41"/>
  <c r="BB35" i="41" s="1"/>
  <c r="AQ35" i="41"/>
  <c r="BA35" i="41" s="1"/>
  <c r="AM35" i="41"/>
  <c r="AM153" i="41" s="1"/>
  <c r="AG35" i="41"/>
  <c r="AA35" i="41"/>
  <c r="AV35" i="41" s="1"/>
  <c r="W35" i="41"/>
  <c r="AC35" i="41" s="1"/>
  <c r="AW35" i="41" s="1"/>
  <c r="T35" i="41"/>
  <c r="T153" i="41" s="1"/>
  <c r="R35" i="41"/>
  <c r="BA34" i="41"/>
  <c r="AS34" i="41"/>
  <c r="AZ34" i="41" s="1"/>
  <c r="AR34" i="41"/>
  <c r="BB34" i="41" s="1"/>
  <c r="AQ34" i="41"/>
  <c r="AG34" i="41"/>
  <c r="AY34" i="41" s="1"/>
  <c r="AA34" i="41"/>
  <c r="AV34" i="41" s="1"/>
  <c r="W34" i="41"/>
  <c r="AD34" i="41" s="1"/>
  <c r="AX34" i="41" s="1"/>
  <c r="R34" i="41"/>
  <c r="BA33" i="41"/>
  <c r="AS33" i="41"/>
  <c r="AR33" i="41"/>
  <c r="AR150" i="41" s="1"/>
  <c r="AQ33" i="41"/>
  <c r="AQ150" i="41" s="1"/>
  <c r="AG33" i="41"/>
  <c r="AG150" i="41" s="1"/>
  <c r="AA33" i="41"/>
  <c r="AA150" i="41" s="1"/>
  <c r="W33" i="41"/>
  <c r="AU33" i="41" s="1"/>
  <c r="R33" i="41"/>
  <c r="R150" i="41" s="1"/>
  <c r="BA32" i="41"/>
  <c r="AS32" i="41"/>
  <c r="AR32" i="41"/>
  <c r="AQ32" i="41"/>
  <c r="AP32" i="41"/>
  <c r="AO32" i="41"/>
  <c r="AN32" i="41"/>
  <c r="AM32" i="41"/>
  <c r="AL32" i="41"/>
  <c r="AK32" i="41"/>
  <c r="AJ32" i="41"/>
  <c r="AI32" i="41"/>
  <c r="AG32" i="41"/>
  <c r="AF32" i="41"/>
  <c r="AE32" i="41"/>
  <c r="Z32" i="41"/>
  <c r="Y32" i="41"/>
  <c r="X32" i="41"/>
  <c r="V32" i="41"/>
  <c r="U32" i="41"/>
  <c r="T32" i="41"/>
  <c r="S32" i="41"/>
  <c r="BB31" i="41"/>
  <c r="BA31" i="41"/>
  <c r="AS31" i="41"/>
  <c r="AZ31" i="41" s="1"/>
  <c r="AR31" i="41"/>
  <c r="AQ31" i="41"/>
  <c r="AG31" i="41"/>
  <c r="AY31" i="41" s="1"/>
  <c r="AB31" i="41"/>
  <c r="AA31" i="41"/>
  <c r="AV31" i="41" s="1"/>
  <c r="W31" i="41"/>
  <c r="AD31" i="41" s="1"/>
  <c r="AX31" i="41" s="1"/>
  <c r="R31" i="41"/>
  <c r="BB30" i="41"/>
  <c r="BB32" i="41" s="1"/>
  <c r="BA30" i="41"/>
  <c r="AS30" i="41"/>
  <c r="AZ30" i="41" s="1"/>
  <c r="AZ32" i="41" s="1"/>
  <c r="AR30" i="41"/>
  <c r="AQ30" i="41"/>
  <c r="AG30" i="41"/>
  <c r="AY30" i="41" s="1"/>
  <c r="AB30" i="41"/>
  <c r="AB32" i="41" s="1"/>
  <c r="AA30" i="41"/>
  <c r="AA32" i="41" s="1"/>
  <c r="W30" i="41"/>
  <c r="W32" i="41" s="1"/>
  <c r="R30" i="41"/>
  <c r="R32" i="41" s="1"/>
  <c r="BB29" i="41"/>
  <c r="AR29" i="41"/>
  <c r="AP29" i="41"/>
  <c r="AO29" i="41"/>
  <c r="AN29" i="41"/>
  <c r="AM29" i="41"/>
  <c r="AL29" i="41"/>
  <c r="AK29" i="41"/>
  <c r="AJ29" i="41"/>
  <c r="AI29" i="41"/>
  <c r="AG29" i="41"/>
  <c r="AF29" i="41"/>
  <c r="AE29" i="41"/>
  <c r="Z29" i="41"/>
  <c r="Y29" i="41"/>
  <c r="X29" i="41"/>
  <c r="V29" i="41"/>
  <c r="U29" i="41"/>
  <c r="T29" i="41"/>
  <c r="S29" i="41"/>
  <c r="BB28" i="41"/>
  <c r="BB155" i="41" s="1"/>
  <c r="AY28" i="41"/>
  <c r="AY155" i="41" s="1"/>
  <c r="AR28" i="41"/>
  <c r="AR155" i="41" s="1"/>
  <c r="AQ28" i="41"/>
  <c r="AQ155" i="41" s="1"/>
  <c r="AG28" i="41"/>
  <c r="AG155" i="41" s="1"/>
  <c r="AA28" i="41"/>
  <c r="AA155" i="41" s="1"/>
  <c r="R28" i="41"/>
  <c r="R155" i="41" s="1"/>
  <c r="AY27" i="41"/>
  <c r="AQ27" i="41"/>
  <c r="AP27" i="41"/>
  <c r="AO27" i="41"/>
  <c r="AN27" i="41"/>
  <c r="AM27" i="41"/>
  <c r="AL27" i="41"/>
  <c r="AK27" i="41"/>
  <c r="AJ27" i="41"/>
  <c r="AI27" i="41"/>
  <c r="AG27" i="41"/>
  <c r="AF27" i="41"/>
  <c r="AE27" i="41"/>
  <c r="AA27" i="41"/>
  <c r="Z27" i="41"/>
  <c r="Y27" i="41"/>
  <c r="X27" i="41"/>
  <c r="V27" i="41"/>
  <c r="U27" i="41"/>
  <c r="T27" i="41"/>
  <c r="S27" i="41"/>
  <c r="AY26" i="41"/>
  <c r="AV26" i="41"/>
  <c r="AR26" i="41"/>
  <c r="BB26" i="41" s="1"/>
  <c r="AQ26" i="41"/>
  <c r="BA26" i="41" s="1"/>
  <c r="AG26" i="41"/>
  <c r="AA26" i="41"/>
  <c r="W26" i="41"/>
  <c r="AU26" i="41" s="1"/>
  <c r="R26" i="41"/>
  <c r="AY25" i="41"/>
  <c r="AV25" i="41"/>
  <c r="AR25" i="41"/>
  <c r="BB25" i="41" s="1"/>
  <c r="AQ25" i="41"/>
  <c r="BA25" i="41" s="1"/>
  <c r="AG25" i="41"/>
  <c r="AA25" i="41"/>
  <c r="W25" i="41"/>
  <c r="AU25" i="41" s="1"/>
  <c r="R25" i="41"/>
  <c r="AY24" i="41"/>
  <c r="AV24" i="41"/>
  <c r="AR24" i="41"/>
  <c r="BB24" i="41" s="1"/>
  <c r="AQ24" i="41"/>
  <c r="BA24" i="41" s="1"/>
  <c r="AG24" i="41"/>
  <c r="AA24" i="41"/>
  <c r="W24" i="41"/>
  <c r="AU24" i="41" s="1"/>
  <c r="R24" i="41"/>
  <c r="AY23" i="41"/>
  <c r="AV23" i="41"/>
  <c r="AR23" i="41"/>
  <c r="BB23" i="41" s="1"/>
  <c r="AQ23" i="41"/>
  <c r="BA23" i="41" s="1"/>
  <c r="AG23" i="41"/>
  <c r="AA23" i="41"/>
  <c r="W23" i="41"/>
  <c r="AU23" i="41" s="1"/>
  <c r="R23" i="41"/>
  <c r="AY22" i="41"/>
  <c r="AV22" i="41"/>
  <c r="AV27" i="41" s="1"/>
  <c r="AR22" i="41"/>
  <c r="BB22" i="41" s="1"/>
  <c r="BB27" i="41" s="1"/>
  <c r="AQ22" i="41"/>
  <c r="BA22" i="41" s="1"/>
  <c r="BA27" i="41" s="1"/>
  <c r="AG22" i="41"/>
  <c r="AA22" i="41"/>
  <c r="W22" i="41"/>
  <c r="AU22" i="41" s="1"/>
  <c r="AU27" i="41" s="1"/>
  <c r="R22" i="41"/>
  <c r="R27" i="41" s="1"/>
  <c r="AR21" i="41"/>
  <c r="AP21" i="41"/>
  <c r="AO21" i="41"/>
  <c r="AN21" i="41"/>
  <c r="AM21" i="41"/>
  <c r="AL21" i="41"/>
  <c r="AK21" i="41"/>
  <c r="AJ21" i="41"/>
  <c r="AI21" i="41"/>
  <c r="AF21" i="41"/>
  <c r="AE21" i="41"/>
  <c r="Z21" i="41"/>
  <c r="Y21" i="41"/>
  <c r="X21" i="41"/>
  <c r="V21" i="41"/>
  <c r="U21" i="41"/>
  <c r="T21" i="41"/>
  <c r="S21" i="41"/>
  <c r="BA20" i="41"/>
  <c r="AS20" i="41"/>
  <c r="AZ20" i="41" s="1"/>
  <c r="AR20" i="41"/>
  <c r="BB20" i="41" s="1"/>
  <c r="AQ20" i="41"/>
  <c r="AG20" i="41"/>
  <c r="AY20" i="41" s="1"/>
  <c r="AA20" i="41"/>
  <c r="AV20" i="41" s="1"/>
  <c r="R20" i="41"/>
  <c r="W20" i="41" s="1"/>
  <c r="BA19" i="41"/>
  <c r="AS19" i="41"/>
  <c r="AR19" i="41"/>
  <c r="BB19" i="41" s="1"/>
  <c r="AQ19" i="41"/>
  <c r="AG19" i="41"/>
  <c r="AG154" i="41" s="1"/>
  <c r="AA19" i="41"/>
  <c r="AA154" i="41" s="1"/>
  <c r="R19" i="41"/>
  <c r="BA18" i="41"/>
  <c r="AS18" i="41"/>
  <c r="AZ18" i="41" s="1"/>
  <c r="AR18" i="41"/>
  <c r="BB18" i="41" s="1"/>
  <c r="AQ18" i="41"/>
  <c r="AG18" i="41"/>
  <c r="AY18" i="41" s="1"/>
  <c r="AA18" i="41"/>
  <c r="AV18" i="41" s="1"/>
  <c r="R18" i="41"/>
  <c r="W18" i="41" s="1"/>
  <c r="BA17" i="41"/>
  <c r="BA21" i="41" s="1"/>
  <c r="AS17" i="41"/>
  <c r="AS21" i="41" s="1"/>
  <c r="AR17" i="41"/>
  <c r="BB17" i="41" s="1"/>
  <c r="AQ17" i="41"/>
  <c r="AQ148" i="41" s="1"/>
  <c r="AG17" i="41"/>
  <c r="AG148" i="41" s="1"/>
  <c r="AA17" i="41"/>
  <c r="AA148" i="41" s="1"/>
  <c r="R17" i="41"/>
  <c r="BA16" i="41"/>
  <c r="AQ16" i="41"/>
  <c r="AP16" i="41"/>
  <c r="AO16" i="41"/>
  <c r="AO248" i="41" s="1"/>
  <c r="AN16" i="41"/>
  <c r="AM16" i="41"/>
  <c r="AL16" i="41"/>
  <c r="AK16" i="41"/>
  <c r="AK248" i="41" s="1"/>
  <c r="AJ16" i="41"/>
  <c r="AI16" i="41"/>
  <c r="AG16" i="41"/>
  <c r="AF16" i="41"/>
  <c r="AE16" i="41"/>
  <c r="AA16" i="41"/>
  <c r="Z16" i="41"/>
  <c r="Y16" i="41"/>
  <c r="Y248" i="41" s="1"/>
  <c r="X16" i="41"/>
  <c r="V16" i="41"/>
  <c r="U16" i="41"/>
  <c r="T16" i="41"/>
  <c r="S16" i="41"/>
  <c r="BB15" i="41"/>
  <c r="BA15" i="41"/>
  <c r="AV15" i="41"/>
  <c r="AR15" i="41"/>
  <c r="AQ15" i="41"/>
  <c r="AG15" i="41"/>
  <c r="AY15" i="41" s="1"/>
  <c r="AB15" i="41"/>
  <c r="AA15" i="41"/>
  <c r="W15" i="41"/>
  <c r="AU15" i="41" s="1"/>
  <c r="R15" i="41"/>
  <c r="BB14" i="41"/>
  <c r="BA14" i="41"/>
  <c r="AV14" i="41"/>
  <c r="AR14" i="41"/>
  <c r="AS14" i="41" s="1"/>
  <c r="AZ14" i="41" s="1"/>
  <c r="AQ14" i="41"/>
  <c r="AG14" i="41"/>
  <c r="AY14" i="41" s="1"/>
  <c r="AB14" i="41"/>
  <c r="AA14" i="41"/>
  <c r="W14" i="41"/>
  <c r="AD14" i="41" s="1"/>
  <c r="AX14" i="41" s="1"/>
  <c r="R14" i="41"/>
  <c r="BB13" i="41"/>
  <c r="BA13" i="41"/>
  <c r="AV13" i="41"/>
  <c r="AR13" i="41"/>
  <c r="AS13" i="41" s="1"/>
  <c r="AZ13" i="41" s="1"/>
  <c r="AQ13" i="41"/>
  <c r="AG13" i="41"/>
  <c r="AY13" i="41" s="1"/>
  <c r="AB13" i="41"/>
  <c r="AA13" i="41"/>
  <c r="W13" i="41"/>
  <c r="AD13" i="41" s="1"/>
  <c r="AX13" i="41" s="1"/>
  <c r="R13" i="41"/>
  <c r="BB12" i="41"/>
  <c r="BA12" i="41"/>
  <c r="AV12" i="41"/>
  <c r="AR12" i="41"/>
  <c r="AQ12" i="41"/>
  <c r="AQ147" i="41" s="1"/>
  <c r="AG12" i="41"/>
  <c r="AY12" i="41" s="1"/>
  <c r="AB12" i="41"/>
  <c r="AA12" i="41"/>
  <c r="W12" i="41"/>
  <c r="AU12" i="41" s="1"/>
  <c r="R12" i="41"/>
  <c r="AP177" i="40"/>
  <c r="AO177" i="40"/>
  <c r="AN177" i="40"/>
  <c r="AM177" i="40"/>
  <c r="AL177" i="40"/>
  <c r="AK177" i="40"/>
  <c r="AJ177" i="40"/>
  <c r="AI177" i="40"/>
  <c r="AF177" i="40"/>
  <c r="AE177" i="40"/>
  <c r="Z177" i="40"/>
  <c r="Y177" i="40"/>
  <c r="X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P176" i="40"/>
  <c r="AO176" i="40"/>
  <c r="AN176" i="40"/>
  <c r="AM176" i="40"/>
  <c r="AL176" i="40"/>
  <c r="AK176" i="40"/>
  <c r="AJ176" i="40"/>
  <c r="AI176" i="40"/>
  <c r="AF176" i="40"/>
  <c r="AE176" i="40"/>
  <c r="Z176" i="40"/>
  <c r="Y176" i="40"/>
  <c r="X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P175" i="40"/>
  <c r="AO175" i="40"/>
  <c r="AN175" i="40"/>
  <c r="AM175" i="40"/>
  <c r="AL175" i="40"/>
  <c r="AK175" i="40"/>
  <c r="AJ175" i="40"/>
  <c r="AI175" i="40"/>
  <c r="AF175" i="40"/>
  <c r="AE175" i="40"/>
  <c r="Z175" i="40"/>
  <c r="Y175" i="40"/>
  <c r="X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AP174" i="40"/>
  <c r="AO174" i="40"/>
  <c r="AN174" i="40"/>
  <c r="AM174" i="40"/>
  <c r="AL174" i="40"/>
  <c r="AK174" i="40"/>
  <c r="AJ174" i="40"/>
  <c r="AI174" i="40"/>
  <c r="AF174" i="40"/>
  <c r="AE174" i="40"/>
  <c r="Z174" i="40"/>
  <c r="Y174" i="40"/>
  <c r="X174" i="40"/>
  <c r="V174" i="40"/>
  <c r="U174" i="40"/>
  <c r="S174" i="40"/>
  <c r="Q174" i="40"/>
  <c r="P174" i="40"/>
  <c r="O174" i="40"/>
  <c r="N174" i="40"/>
  <c r="M174" i="40"/>
  <c r="L174" i="40"/>
  <c r="K174" i="40"/>
  <c r="J174" i="40"/>
  <c r="I174" i="40"/>
  <c r="BB173" i="40"/>
  <c r="BA173" i="40"/>
  <c r="AZ173" i="40"/>
  <c r="AY173" i="40"/>
  <c r="AX173" i="40"/>
  <c r="AW173" i="40"/>
  <c r="AV173" i="40"/>
  <c r="AU173" i="40"/>
  <c r="AT173" i="40"/>
  <c r="AS173" i="40"/>
  <c r="AR173" i="40"/>
  <c r="AQ173" i="40"/>
  <c r="AP173" i="40"/>
  <c r="AO173" i="40"/>
  <c r="AN173" i="40"/>
  <c r="AM173" i="40"/>
  <c r="AL173" i="40"/>
  <c r="AK173" i="40"/>
  <c r="AJ173" i="40"/>
  <c r="AI173" i="40"/>
  <c r="AH173" i="40"/>
  <c r="AG173" i="40"/>
  <c r="AF173" i="40"/>
  <c r="AE173" i="40"/>
  <c r="AD173" i="40"/>
  <c r="AC173" i="40"/>
  <c r="AB173" i="40"/>
  <c r="AA173" i="40"/>
  <c r="Z173" i="40"/>
  <c r="Y173" i="40"/>
  <c r="X173" i="40"/>
  <c r="W173" i="40"/>
  <c r="V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AP172" i="40"/>
  <c r="AO172" i="40"/>
  <c r="AN172" i="40"/>
  <c r="AM172" i="40"/>
  <c r="AL172" i="40"/>
  <c r="AK172" i="40"/>
  <c r="AJ172" i="40"/>
  <c r="AI172" i="40"/>
  <c r="AF172" i="40"/>
  <c r="AE172" i="40"/>
  <c r="Z172" i="40"/>
  <c r="Y172" i="40"/>
  <c r="X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P171" i="40"/>
  <c r="AO171" i="40"/>
  <c r="AN171" i="40"/>
  <c r="AM171" i="40"/>
  <c r="AL171" i="40"/>
  <c r="AK171" i="40"/>
  <c r="AJ171" i="40"/>
  <c r="AI171" i="40"/>
  <c r="AF171" i="40"/>
  <c r="AE171" i="40"/>
  <c r="Z171" i="40"/>
  <c r="Y171" i="40"/>
  <c r="X171" i="40"/>
  <c r="V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P170" i="40"/>
  <c r="AO170" i="40"/>
  <c r="AN170" i="40"/>
  <c r="AM170" i="40"/>
  <c r="AL170" i="40"/>
  <c r="AK170" i="40"/>
  <c r="AJ170" i="40"/>
  <c r="AI170" i="40"/>
  <c r="AF170" i="40"/>
  <c r="AE170" i="40"/>
  <c r="Z170" i="40"/>
  <c r="Y170" i="40"/>
  <c r="X170" i="40"/>
  <c r="V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P169" i="40"/>
  <c r="AO169" i="40"/>
  <c r="AN169" i="40"/>
  <c r="AM169" i="40"/>
  <c r="AL169" i="40"/>
  <c r="AK169" i="40"/>
  <c r="AJ169" i="40"/>
  <c r="AI169" i="40"/>
  <c r="AF169" i="40"/>
  <c r="AE169" i="40"/>
  <c r="Z169" i="40"/>
  <c r="Y169" i="40"/>
  <c r="X169" i="40"/>
  <c r="V169" i="40"/>
  <c r="U169" i="40"/>
  <c r="T169" i="40"/>
  <c r="S169" i="40"/>
  <c r="Q169" i="40"/>
  <c r="P169" i="40"/>
  <c r="O169" i="40"/>
  <c r="N169" i="40"/>
  <c r="M169" i="40"/>
  <c r="L169" i="40"/>
  <c r="K169" i="40"/>
  <c r="J169" i="40"/>
  <c r="I169" i="40"/>
  <c r="AP168" i="40"/>
  <c r="AP167" i="40" s="1"/>
  <c r="AO168" i="40"/>
  <c r="AN168" i="40"/>
  <c r="AN167" i="40" s="1"/>
  <c r="AM168" i="40"/>
  <c r="AL168" i="40"/>
  <c r="AL167" i="40" s="1"/>
  <c r="AK168" i="40"/>
  <c r="AK167" i="40" s="1"/>
  <c r="AJ168" i="40"/>
  <c r="AJ167" i="40" s="1"/>
  <c r="AI168" i="40"/>
  <c r="AF168" i="40"/>
  <c r="AF167" i="40" s="1"/>
  <c r="AE168" i="40"/>
  <c r="Z168" i="40"/>
  <c r="Z167" i="40" s="1"/>
  <c r="Y168" i="40"/>
  <c r="Y167" i="40" s="1"/>
  <c r="X168" i="40"/>
  <c r="X167" i="40" s="1"/>
  <c r="V168" i="40"/>
  <c r="V167" i="40" s="1"/>
  <c r="U168" i="40"/>
  <c r="T168" i="40"/>
  <c r="S168" i="40"/>
  <c r="Q168" i="40"/>
  <c r="P168" i="40"/>
  <c r="P167" i="40" s="1"/>
  <c r="O168" i="40"/>
  <c r="N168" i="40"/>
  <c r="M168" i="40"/>
  <c r="L168" i="40"/>
  <c r="L167" i="40" s="1"/>
  <c r="K168" i="40"/>
  <c r="J168" i="40"/>
  <c r="I168" i="40"/>
  <c r="N167" i="40"/>
  <c r="K167" i="40"/>
  <c r="J167" i="40"/>
  <c r="Q164" i="40"/>
  <c r="P164" i="40"/>
  <c r="O165" i="40" s="1"/>
  <c r="O164" i="40"/>
  <c r="N164" i="40"/>
  <c r="M164" i="40"/>
  <c r="L164" i="40"/>
  <c r="K164" i="40"/>
  <c r="J164" i="40"/>
  <c r="I164" i="40"/>
  <c r="BB163" i="40"/>
  <c r="AP163" i="40"/>
  <c r="AO163" i="40"/>
  <c r="AN163" i="40"/>
  <c r="AM163" i="40"/>
  <c r="AL163" i="40"/>
  <c r="AK163" i="40"/>
  <c r="AJ163" i="40"/>
  <c r="AI163" i="40"/>
  <c r="AF163" i="40"/>
  <c r="AE163" i="40"/>
  <c r="AA163" i="40"/>
  <c r="Z163" i="40"/>
  <c r="Y163" i="40"/>
  <c r="X163" i="40"/>
  <c r="V163" i="40"/>
  <c r="U163" i="40"/>
  <c r="T163" i="40"/>
  <c r="S163" i="40"/>
  <c r="R163" i="40"/>
  <c r="AY162" i="40"/>
  <c r="AV162" i="40"/>
  <c r="AU162" i="40"/>
  <c r="AR162" i="40"/>
  <c r="BB162" i="40" s="1"/>
  <c r="AQ162" i="40"/>
  <c r="AG162" i="40"/>
  <c r="AD162" i="40"/>
  <c r="AX162" i="40" s="1"/>
  <c r="AC162" i="40"/>
  <c r="AW162" i="40" s="1"/>
  <c r="AA162" i="40"/>
  <c r="R162" i="40"/>
  <c r="W162" i="40" s="1"/>
  <c r="AB162" i="40" s="1"/>
  <c r="AY161" i="40"/>
  <c r="AV161" i="40"/>
  <c r="AU161" i="40"/>
  <c r="AR161" i="40"/>
  <c r="BB161" i="40" s="1"/>
  <c r="AQ161" i="40"/>
  <c r="AH161" i="40"/>
  <c r="AT161" i="40" s="1"/>
  <c r="AG161" i="40"/>
  <c r="AD161" i="40"/>
  <c r="AX161" i="40" s="1"/>
  <c r="AB161" i="40"/>
  <c r="AA161" i="40"/>
  <c r="W161" i="40"/>
  <c r="AC161" i="40" s="1"/>
  <c r="AW161" i="40" s="1"/>
  <c r="R161" i="40"/>
  <c r="BB160" i="40"/>
  <c r="AY160" i="40"/>
  <c r="AY163" i="40" s="1"/>
  <c r="AV160" i="40"/>
  <c r="AV163" i="40" s="1"/>
  <c r="AR160" i="40"/>
  <c r="AQ160" i="40"/>
  <c r="AG160" i="40"/>
  <c r="AG163" i="40" s="1"/>
  <c r="AC160" i="40"/>
  <c r="AA160" i="40"/>
  <c r="R160" i="40"/>
  <c r="W160" i="40" s="1"/>
  <c r="AP159" i="40"/>
  <c r="AO159" i="40"/>
  <c r="AN159" i="40"/>
  <c r="AM159" i="40"/>
  <c r="AL159" i="40"/>
  <c r="AK159" i="40"/>
  <c r="AJ159" i="40"/>
  <c r="AI159" i="40"/>
  <c r="AF159" i="40"/>
  <c r="AE159" i="40"/>
  <c r="Z159" i="40"/>
  <c r="Y159" i="40"/>
  <c r="X159" i="40"/>
  <c r="V159" i="40"/>
  <c r="U159" i="40"/>
  <c r="T159" i="40"/>
  <c r="S159" i="40"/>
  <c r="BA158" i="40"/>
  <c r="AV158" i="40"/>
  <c r="AU158" i="40"/>
  <c r="AR158" i="40"/>
  <c r="BB158" i="40" s="1"/>
  <c r="AQ158" i="40"/>
  <c r="AG158" i="40"/>
  <c r="AY158" i="40" s="1"/>
  <c r="AC158" i="40"/>
  <c r="AW158" i="40" s="1"/>
  <c r="AA158" i="40"/>
  <c r="W158" i="40"/>
  <c r="R158" i="40"/>
  <c r="AV157" i="40"/>
  <c r="AR157" i="40"/>
  <c r="BB157" i="40" s="1"/>
  <c r="AQ157" i="40"/>
  <c r="AS157" i="40" s="1"/>
  <c r="AZ157" i="40" s="1"/>
  <c r="AG157" i="40"/>
  <c r="AY157" i="40" s="1"/>
  <c r="AA157" i="40"/>
  <c r="W157" i="40"/>
  <c r="R157" i="40"/>
  <c r="R159" i="40" s="1"/>
  <c r="AS156" i="40"/>
  <c r="AZ156" i="40" s="1"/>
  <c r="AR156" i="40"/>
  <c r="BB156" i="40" s="1"/>
  <c r="AQ156" i="40"/>
  <c r="BA156" i="40" s="1"/>
  <c r="AG156" i="40"/>
  <c r="AY156" i="40" s="1"/>
  <c r="AA156" i="40"/>
  <c r="AV156" i="40" s="1"/>
  <c r="W156" i="40"/>
  <c r="AU156" i="40" s="1"/>
  <c r="R156" i="40"/>
  <c r="AY155" i="40"/>
  <c r="AR155" i="40"/>
  <c r="BB155" i="40" s="1"/>
  <c r="AQ155" i="40"/>
  <c r="AG155" i="40"/>
  <c r="AC155" i="40"/>
  <c r="AW155" i="40" s="1"/>
  <c r="AA155" i="40"/>
  <c r="AV155" i="40" s="1"/>
  <c r="R155" i="40"/>
  <c r="W155" i="40" s="1"/>
  <c r="AD155" i="40" s="1"/>
  <c r="AX155" i="40" s="1"/>
  <c r="AR154" i="40"/>
  <c r="AQ154" i="40"/>
  <c r="AG154" i="40"/>
  <c r="AA154" i="40"/>
  <c r="W154" i="40"/>
  <c r="R154" i="40"/>
  <c r="AQ153" i="40"/>
  <c r="AP153" i="40"/>
  <c r="AO153" i="40"/>
  <c r="AN153" i="40"/>
  <c r="AM153" i="40"/>
  <c r="AL153" i="40"/>
  <c r="AK153" i="40"/>
  <c r="AJ153" i="40"/>
  <c r="AI153" i="40"/>
  <c r="AF153" i="40"/>
  <c r="AE153" i="40"/>
  <c r="Z153" i="40"/>
  <c r="Y153" i="40"/>
  <c r="X153" i="40"/>
  <c r="V153" i="40"/>
  <c r="U153" i="40"/>
  <c r="T153" i="40"/>
  <c r="S153" i="40"/>
  <c r="BA152" i="40"/>
  <c r="AS152" i="40"/>
  <c r="AZ152" i="40" s="1"/>
  <c r="AR152" i="40"/>
  <c r="BB152" i="40" s="1"/>
  <c r="AQ152" i="40"/>
  <c r="AG152" i="40"/>
  <c r="AA152" i="40"/>
  <c r="AV152" i="40" s="1"/>
  <c r="W152" i="40"/>
  <c r="R152" i="40"/>
  <c r="BA151" i="40"/>
  <c r="BA153" i="40" s="1"/>
  <c r="AR151" i="40"/>
  <c r="AQ151" i="40"/>
  <c r="AG151" i="40"/>
  <c r="AY151" i="40" s="1"/>
  <c r="AD151" i="40"/>
  <c r="AB151" i="40"/>
  <c r="AA151" i="40"/>
  <c r="AV151" i="40" s="1"/>
  <c r="AV153" i="40" s="1"/>
  <c r="W151" i="40"/>
  <c r="R151" i="40"/>
  <c r="R153" i="40" s="1"/>
  <c r="AP150" i="40"/>
  <c r="AO150" i="40"/>
  <c r="AN150" i="40"/>
  <c r="AM150" i="40"/>
  <c r="AL150" i="40"/>
  <c r="AK150" i="40"/>
  <c r="AJ150" i="40"/>
  <c r="AI150" i="40"/>
  <c r="AF150" i="40"/>
  <c r="AE150" i="40"/>
  <c r="Z150" i="40"/>
  <c r="Y150" i="40"/>
  <c r="X150" i="40"/>
  <c r="V150" i="40"/>
  <c r="U150" i="40"/>
  <c r="T150" i="40"/>
  <c r="S150" i="40"/>
  <c r="R150" i="40"/>
  <c r="BA149" i="40"/>
  <c r="AV149" i="40"/>
  <c r="AR149" i="40"/>
  <c r="AS149" i="40" s="1"/>
  <c r="AZ149" i="40" s="1"/>
  <c r="AQ149" i="40"/>
  <c r="AG149" i="40"/>
  <c r="AY149" i="40" s="1"/>
  <c r="AD149" i="40"/>
  <c r="AX149" i="40" s="1"/>
  <c r="AB149" i="40"/>
  <c r="AA149" i="40"/>
  <c r="W149" i="40"/>
  <c r="R149" i="40"/>
  <c r="BA148" i="40"/>
  <c r="AV148" i="40"/>
  <c r="AR148" i="40"/>
  <c r="AQ148" i="40"/>
  <c r="AG148" i="40"/>
  <c r="AY148" i="40" s="1"/>
  <c r="AA148" i="40"/>
  <c r="W148" i="40"/>
  <c r="AD148" i="40" s="1"/>
  <c r="AX148" i="40" s="1"/>
  <c r="R148" i="40"/>
  <c r="BA147" i="40"/>
  <c r="AZ147" i="40"/>
  <c r="AS147" i="40"/>
  <c r="AR147" i="40"/>
  <c r="BB147" i="40" s="1"/>
  <c r="AQ147" i="40"/>
  <c r="AG147" i="40"/>
  <c r="AY147" i="40" s="1"/>
  <c r="AA147" i="40"/>
  <c r="AV147" i="40" s="1"/>
  <c r="W147" i="40"/>
  <c r="R147" i="40"/>
  <c r="BA146" i="40"/>
  <c r="AZ146" i="40"/>
  <c r="AS146" i="40"/>
  <c r="AR146" i="40"/>
  <c r="BB146" i="40" s="1"/>
  <c r="AQ146" i="40"/>
  <c r="AG146" i="40"/>
  <c r="AY146" i="40" s="1"/>
  <c r="AB146" i="40"/>
  <c r="AA146" i="40"/>
  <c r="AV146" i="40" s="1"/>
  <c r="W146" i="40"/>
  <c r="AD146" i="40" s="1"/>
  <c r="AX146" i="40" s="1"/>
  <c r="R146" i="40"/>
  <c r="BA145" i="40"/>
  <c r="AV145" i="40"/>
  <c r="AR145" i="40"/>
  <c r="AQ145" i="40"/>
  <c r="AG145" i="40"/>
  <c r="AY145" i="40" s="1"/>
  <c r="AD145" i="40"/>
  <c r="AX145" i="40" s="1"/>
  <c r="AB145" i="40"/>
  <c r="AA145" i="40"/>
  <c r="W145" i="40"/>
  <c r="R145" i="40"/>
  <c r="BB144" i="40"/>
  <c r="BA144" i="40"/>
  <c r="BA150" i="40" s="1"/>
  <c r="AV144" i="40"/>
  <c r="AS144" i="40"/>
  <c r="AR144" i="40"/>
  <c r="AQ144" i="40"/>
  <c r="AQ150" i="40" s="1"/>
  <c r="AG144" i="40"/>
  <c r="AD144" i="40"/>
  <c r="AX144" i="40" s="1"/>
  <c r="AA144" i="40"/>
  <c r="W144" i="40"/>
  <c r="R144" i="40"/>
  <c r="AP143" i="40"/>
  <c r="AO143" i="40"/>
  <c r="AN143" i="40"/>
  <c r="AM143" i="40"/>
  <c r="AL143" i="40"/>
  <c r="AK143" i="40"/>
  <c r="AJ143" i="40"/>
  <c r="AI143" i="40"/>
  <c r="AF143" i="40"/>
  <c r="AE143" i="40"/>
  <c r="Z143" i="40"/>
  <c r="Y143" i="40"/>
  <c r="X143" i="40"/>
  <c r="V143" i="40"/>
  <c r="U143" i="40"/>
  <c r="T143" i="40"/>
  <c r="S143" i="40"/>
  <c r="BB142" i="40"/>
  <c r="AS142" i="40"/>
  <c r="AZ142" i="40" s="1"/>
  <c r="AR142" i="40"/>
  <c r="AQ142" i="40"/>
  <c r="BA142" i="40" s="1"/>
  <c r="AG142" i="40"/>
  <c r="AY142" i="40" s="1"/>
  <c r="AA142" i="40"/>
  <c r="AV142" i="40" s="1"/>
  <c r="R142" i="40"/>
  <c r="BB141" i="40"/>
  <c r="AS141" i="40"/>
  <c r="AZ141" i="40" s="1"/>
  <c r="AR141" i="40"/>
  <c r="AQ141" i="40"/>
  <c r="BA141" i="40" s="1"/>
  <c r="AG141" i="40"/>
  <c r="AY141" i="40" s="1"/>
  <c r="AA141" i="40"/>
  <c r="AV141" i="40" s="1"/>
  <c r="R141" i="40"/>
  <c r="W141" i="40" s="1"/>
  <c r="BB140" i="40"/>
  <c r="AS140" i="40"/>
  <c r="AZ140" i="40" s="1"/>
  <c r="AR140" i="40"/>
  <c r="AQ140" i="40"/>
  <c r="BA140" i="40" s="1"/>
  <c r="AG140" i="40"/>
  <c r="AA140" i="40"/>
  <c r="AV140" i="40" s="1"/>
  <c r="R140" i="40"/>
  <c r="W140" i="40" s="1"/>
  <c r="AY139" i="40"/>
  <c r="AV139" i="40"/>
  <c r="AR139" i="40"/>
  <c r="BB139" i="40" s="1"/>
  <c r="AQ139" i="40"/>
  <c r="AG139" i="40"/>
  <c r="AA139" i="40"/>
  <c r="W139" i="40"/>
  <c r="AB139" i="40" s="1"/>
  <c r="R139" i="40"/>
  <c r="AY138" i="40"/>
  <c r="AV138" i="40"/>
  <c r="AR138" i="40"/>
  <c r="BB138" i="40" s="1"/>
  <c r="AQ138" i="40"/>
  <c r="AG138" i="40"/>
  <c r="AA138" i="40"/>
  <c r="W138" i="40"/>
  <c r="AB138" i="40" s="1"/>
  <c r="R138" i="40"/>
  <c r="AY137" i="40"/>
  <c r="AV137" i="40"/>
  <c r="AV143" i="40" s="1"/>
  <c r="AR137" i="40"/>
  <c r="AQ137" i="40"/>
  <c r="AG137" i="40"/>
  <c r="AA137" i="40"/>
  <c r="W137" i="40"/>
  <c r="AU137" i="40" s="1"/>
  <c r="R137" i="40"/>
  <c r="AQ136" i="40"/>
  <c r="AP136" i="40"/>
  <c r="AO136" i="40"/>
  <c r="AN136" i="40"/>
  <c r="AM136" i="40"/>
  <c r="AL136" i="40"/>
  <c r="AK136" i="40"/>
  <c r="AJ136" i="40"/>
  <c r="AI136" i="40"/>
  <c r="AF136" i="40"/>
  <c r="AE136" i="40"/>
  <c r="AA136" i="40"/>
  <c r="Z136" i="40"/>
  <c r="Y136" i="40"/>
  <c r="X136" i="40"/>
  <c r="W136" i="40"/>
  <c r="V136" i="40"/>
  <c r="U136" i="40"/>
  <c r="T136" i="40"/>
  <c r="S136" i="40"/>
  <c r="BA135" i="40"/>
  <c r="AV135" i="40"/>
  <c r="AS135" i="40"/>
  <c r="AZ135" i="40" s="1"/>
  <c r="AR135" i="40"/>
  <c r="BB135" i="40" s="1"/>
  <c r="AQ135" i="40"/>
  <c r="AG135" i="40"/>
  <c r="AY135" i="40" s="1"/>
  <c r="AD135" i="40"/>
  <c r="AX135" i="40" s="1"/>
  <c r="AA135" i="40"/>
  <c r="W135" i="40"/>
  <c r="R135" i="40"/>
  <c r="BA134" i="40"/>
  <c r="AV134" i="40"/>
  <c r="AS134" i="40"/>
  <c r="AZ134" i="40" s="1"/>
  <c r="AR134" i="40"/>
  <c r="BB134" i="40" s="1"/>
  <c r="AQ134" i="40"/>
  <c r="AG134" i="40"/>
  <c r="AY134" i="40" s="1"/>
  <c r="AD134" i="40"/>
  <c r="AX134" i="40" s="1"/>
  <c r="AA134" i="40"/>
  <c r="W134" i="40"/>
  <c r="R134" i="40"/>
  <c r="BA133" i="40"/>
  <c r="AV133" i="40"/>
  <c r="AS133" i="40"/>
  <c r="AZ133" i="40" s="1"/>
  <c r="AR133" i="40"/>
  <c r="BB133" i="40" s="1"/>
  <c r="AQ133" i="40"/>
  <c r="AG133" i="40"/>
  <c r="AY133" i="40" s="1"/>
  <c r="AD133" i="40"/>
  <c r="AX133" i="40" s="1"/>
  <c r="AA133" i="40"/>
  <c r="W133" i="40"/>
  <c r="R133" i="40"/>
  <c r="BA132" i="40"/>
  <c r="AV132" i="40"/>
  <c r="AS132" i="40"/>
  <c r="AZ132" i="40" s="1"/>
  <c r="AR132" i="40"/>
  <c r="BB132" i="40" s="1"/>
  <c r="AQ132" i="40"/>
  <c r="AG132" i="40"/>
  <c r="AY132" i="40" s="1"/>
  <c r="AD132" i="40"/>
  <c r="AX132" i="40" s="1"/>
  <c r="AA132" i="40"/>
  <c r="W132" i="40"/>
  <c r="R132" i="40"/>
  <c r="BA131" i="40"/>
  <c r="AV131" i="40"/>
  <c r="AS131" i="40"/>
  <c r="AZ131" i="40" s="1"/>
  <c r="AR131" i="40"/>
  <c r="BB131" i="40" s="1"/>
  <c r="AQ131" i="40"/>
  <c r="AG131" i="40"/>
  <c r="AY131" i="40" s="1"/>
  <c r="AD131" i="40"/>
  <c r="AX131" i="40" s="1"/>
  <c r="AA131" i="40"/>
  <c r="W131" i="40"/>
  <c r="R131" i="40"/>
  <c r="BA130" i="40"/>
  <c r="BA136" i="40" s="1"/>
  <c r="AV130" i="40"/>
  <c r="AS130" i="40"/>
  <c r="AS136" i="40" s="1"/>
  <c r="AR130" i="40"/>
  <c r="BB130" i="40" s="1"/>
  <c r="BB136" i="40" s="1"/>
  <c r="AQ130" i="40"/>
  <c r="AG130" i="40"/>
  <c r="AD130" i="40"/>
  <c r="AA130" i="40"/>
  <c r="W130" i="40"/>
  <c r="R130" i="40"/>
  <c r="R136" i="40" s="1"/>
  <c r="AR129" i="40"/>
  <c r="AQ129" i="40"/>
  <c r="AP129" i="40"/>
  <c r="AO129" i="40"/>
  <c r="AN129" i="40"/>
  <c r="AM129" i="40"/>
  <c r="AL129" i="40"/>
  <c r="AK129" i="40"/>
  <c r="AJ129" i="40"/>
  <c r="AI129" i="40"/>
  <c r="AG129" i="40"/>
  <c r="AF129" i="40"/>
  <c r="AE129" i="40"/>
  <c r="Z129" i="40"/>
  <c r="Y129" i="40"/>
  <c r="X129" i="40"/>
  <c r="V129" i="40"/>
  <c r="U129" i="40"/>
  <c r="T129" i="40"/>
  <c r="S129" i="40"/>
  <c r="BB128" i="40"/>
  <c r="BA128" i="40"/>
  <c r="BA129" i="40" s="1"/>
  <c r="AS128" i="40"/>
  <c r="AZ128" i="40" s="1"/>
  <c r="AZ129" i="40" s="1"/>
  <c r="AR128" i="40"/>
  <c r="AQ128" i="40"/>
  <c r="AG128" i="40"/>
  <c r="AY128" i="40" s="1"/>
  <c r="AB128" i="40"/>
  <c r="AA128" i="40"/>
  <c r="AV128" i="40" s="1"/>
  <c r="W128" i="40"/>
  <c r="AD128" i="40" s="1"/>
  <c r="AX128" i="40" s="1"/>
  <c r="R128" i="40"/>
  <c r="BB127" i="40"/>
  <c r="BA127" i="40"/>
  <c r="AS127" i="40"/>
  <c r="AZ127" i="40" s="1"/>
  <c r="AR127" i="40"/>
  <c r="AQ127" i="40"/>
  <c r="AG127" i="40"/>
  <c r="AY127" i="40" s="1"/>
  <c r="AB127" i="40"/>
  <c r="AA127" i="40"/>
  <c r="W127" i="40"/>
  <c r="W129" i="40" s="1"/>
  <c r="R127" i="40"/>
  <c r="R129" i="40" s="1"/>
  <c r="BB126" i="40"/>
  <c r="AR126" i="40"/>
  <c r="AP126" i="40"/>
  <c r="AO126" i="40"/>
  <c r="AN126" i="40"/>
  <c r="AM126" i="40"/>
  <c r="AL126" i="40"/>
  <c r="AK126" i="40"/>
  <c r="AJ126" i="40"/>
  <c r="AI126" i="40"/>
  <c r="AG126" i="40"/>
  <c r="AF126" i="40"/>
  <c r="AE126" i="40"/>
  <c r="Z126" i="40"/>
  <c r="Y126" i="40"/>
  <c r="X126" i="40"/>
  <c r="V126" i="40"/>
  <c r="U126" i="40"/>
  <c r="T126" i="40"/>
  <c r="S126" i="40"/>
  <c r="R126" i="40"/>
  <c r="BB125" i="40"/>
  <c r="AY125" i="40"/>
  <c r="AU125" i="40"/>
  <c r="AR125" i="40"/>
  <c r="AQ125" i="40"/>
  <c r="AG125" i="40"/>
  <c r="AA125" i="40"/>
  <c r="AV125" i="40" s="1"/>
  <c r="R125" i="40"/>
  <c r="W125" i="40" s="1"/>
  <c r="AD125" i="40" s="1"/>
  <c r="AX125" i="40" s="1"/>
  <c r="BB124" i="40"/>
  <c r="AY124" i="40"/>
  <c r="AU124" i="40"/>
  <c r="AR124" i="40"/>
  <c r="AQ124" i="40"/>
  <c r="AG124" i="40"/>
  <c r="AB124" i="40"/>
  <c r="AA124" i="40"/>
  <c r="AA126" i="40" s="1"/>
  <c r="R124" i="40"/>
  <c r="W124" i="40" s="1"/>
  <c r="AC124" i="40" s="1"/>
  <c r="AW124" i="40" s="1"/>
  <c r="AY123" i="40"/>
  <c r="AP123" i="40"/>
  <c r="AO123" i="40"/>
  <c r="AN123" i="40"/>
  <c r="AM123" i="40"/>
  <c r="AL123" i="40"/>
  <c r="AK123" i="40"/>
  <c r="AJ123" i="40"/>
  <c r="AI123" i="40"/>
  <c r="AG123" i="40"/>
  <c r="AF123" i="40"/>
  <c r="AE123" i="40"/>
  <c r="AA123" i="40"/>
  <c r="Z123" i="40"/>
  <c r="Y123" i="40"/>
  <c r="X123" i="40"/>
  <c r="V123" i="40"/>
  <c r="U123" i="40"/>
  <c r="T123" i="40"/>
  <c r="S123" i="40"/>
  <c r="AY122" i="40"/>
  <c r="AV122" i="40"/>
  <c r="AR122" i="40"/>
  <c r="BB122" i="40" s="1"/>
  <c r="AQ122" i="40"/>
  <c r="AG122" i="40"/>
  <c r="AC122" i="40"/>
  <c r="AW122" i="40" s="1"/>
  <c r="AA122" i="40"/>
  <c r="W122" i="40"/>
  <c r="AB122" i="40" s="1"/>
  <c r="R122" i="40"/>
  <c r="AY121" i="40"/>
  <c r="AV121" i="40"/>
  <c r="AR121" i="40"/>
  <c r="BB121" i="40" s="1"/>
  <c r="AQ121" i="40"/>
  <c r="AG121" i="40"/>
  <c r="AA121" i="40"/>
  <c r="W121" i="40"/>
  <c r="AD121" i="40" s="1"/>
  <c r="AX121" i="40" s="1"/>
  <c r="R121" i="40"/>
  <c r="AY120" i="40"/>
  <c r="AV120" i="40"/>
  <c r="AU120" i="40"/>
  <c r="AR120" i="40"/>
  <c r="BB120" i="40" s="1"/>
  <c r="AQ120" i="40"/>
  <c r="AG120" i="40"/>
  <c r="AB120" i="40"/>
  <c r="AA120" i="40"/>
  <c r="W120" i="40"/>
  <c r="AD120" i="40" s="1"/>
  <c r="AX120" i="40" s="1"/>
  <c r="R120" i="40"/>
  <c r="BB119" i="40"/>
  <c r="AY119" i="40"/>
  <c r="AV119" i="40"/>
  <c r="AR119" i="40"/>
  <c r="AQ119" i="40"/>
  <c r="AG119" i="40"/>
  <c r="AC119" i="40"/>
  <c r="AW119" i="40" s="1"/>
  <c r="AA119" i="40"/>
  <c r="R119" i="40"/>
  <c r="W119" i="40" s="1"/>
  <c r="AY118" i="40"/>
  <c r="AV118" i="40"/>
  <c r="AR118" i="40"/>
  <c r="AQ118" i="40"/>
  <c r="AG118" i="40"/>
  <c r="AA118" i="40"/>
  <c r="W118" i="40"/>
  <c r="R118" i="40"/>
  <c r="R123" i="40" s="1"/>
  <c r="AP117" i="40"/>
  <c r="AO117" i="40"/>
  <c r="AN117" i="40"/>
  <c r="AM117" i="40"/>
  <c r="AL117" i="40"/>
  <c r="AK117" i="40"/>
  <c r="AJ117" i="40"/>
  <c r="AI117" i="40"/>
  <c r="AF117" i="40"/>
  <c r="AE117" i="40"/>
  <c r="AA117" i="40"/>
  <c r="Z117" i="40"/>
  <c r="Y117" i="40"/>
  <c r="X117" i="40"/>
  <c r="V117" i="40"/>
  <c r="U117" i="40"/>
  <c r="T117" i="40"/>
  <c r="S117" i="40"/>
  <c r="AY116" i="40"/>
  <c r="AS116" i="40"/>
  <c r="AZ116" i="40" s="1"/>
  <c r="AR116" i="40"/>
  <c r="BB116" i="40" s="1"/>
  <c r="AQ116" i="40"/>
  <c r="AQ117" i="40" s="1"/>
  <c r="AG116" i="40"/>
  <c r="AA116" i="40"/>
  <c r="AV116" i="40" s="1"/>
  <c r="R116" i="40"/>
  <c r="BA115" i="40"/>
  <c r="AX115" i="40"/>
  <c r="AS115" i="40"/>
  <c r="AZ115" i="40" s="1"/>
  <c r="AR115" i="40"/>
  <c r="BB115" i="40" s="1"/>
  <c r="AQ115" i="40"/>
  <c r="AG115" i="40"/>
  <c r="AY115" i="40" s="1"/>
  <c r="AB115" i="40"/>
  <c r="AA115" i="40"/>
  <c r="AV115" i="40" s="1"/>
  <c r="W115" i="40"/>
  <c r="AD115" i="40" s="1"/>
  <c r="R115" i="40"/>
  <c r="BB114" i="40"/>
  <c r="BB117" i="40" s="1"/>
  <c r="BA114" i="40"/>
  <c r="AS114" i="40"/>
  <c r="AZ114" i="40" s="1"/>
  <c r="AR114" i="40"/>
  <c r="AQ114" i="40"/>
  <c r="AG114" i="40"/>
  <c r="AG117" i="40" s="1"/>
  <c r="AB114" i="40"/>
  <c r="AA114" i="40"/>
  <c r="AV114" i="40" s="1"/>
  <c r="W114" i="40"/>
  <c r="AD114" i="40" s="1"/>
  <c r="R114" i="40"/>
  <c r="BB113" i="40"/>
  <c r="AR113" i="40"/>
  <c r="AP113" i="40"/>
  <c r="AO113" i="40"/>
  <c r="AN113" i="40"/>
  <c r="AM113" i="40"/>
  <c r="AL113" i="40"/>
  <c r="AK113" i="40"/>
  <c r="AJ113" i="40"/>
  <c r="AI113" i="40"/>
  <c r="AG113" i="40"/>
  <c r="AF113" i="40"/>
  <c r="AE113" i="40"/>
  <c r="Z113" i="40"/>
  <c r="Y113" i="40"/>
  <c r="X113" i="40"/>
  <c r="V113" i="40"/>
  <c r="U113" i="40"/>
  <c r="T113" i="40"/>
  <c r="S113" i="40"/>
  <c r="BB112" i="40"/>
  <c r="AY112" i="40"/>
  <c r="AR112" i="40"/>
  <c r="AQ112" i="40"/>
  <c r="AG112" i="40"/>
  <c r="AA112" i="40"/>
  <c r="AV112" i="40" s="1"/>
  <c r="R112" i="40"/>
  <c r="W112" i="40" s="1"/>
  <c r="AU112" i="40" s="1"/>
  <c r="BB111" i="40"/>
  <c r="AY111" i="40"/>
  <c r="AU111" i="40"/>
  <c r="AR111" i="40"/>
  <c r="AQ111" i="40"/>
  <c r="AG111" i="40"/>
  <c r="AC111" i="40"/>
  <c r="AW111" i="40" s="1"/>
  <c r="AA111" i="40"/>
  <c r="AV111" i="40" s="1"/>
  <c r="R111" i="40"/>
  <c r="W111" i="40" s="1"/>
  <c r="BB110" i="40"/>
  <c r="AY110" i="40"/>
  <c r="AU110" i="40"/>
  <c r="AR110" i="40"/>
  <c r="AQ110" i="40"/>
  <c r="AG110" i="40"/>
  <c r="AC110" i="40"/>
  <c r="AW110" i="40" s="1"/>
  <c r="AA110" i="40"/>
  <c r="AV110" i="40" s="1"/>
  <c r="R110" i="40"/>
  <c r="W110" i="40" s="1"/>
  <c r="BB109" i="40"/>
  <c r="AY109" i="40"/>
  <c r="AR109" i="40"/>
  <c r="AQ109" i="40"/>
  <c r="AG109" i="40"/>
  <c r="AA109" i="40"/>
  <c r="AA113" i="40" s="1"/>
  <c r="R109" i="40"/>
  <c r="W109" i="40" s="1"/>
  <c r="AY108" i="40"/>
  <c r="AQ108" i="40"/>
  <c r="AP108" i="40"/>
  <c r="AO108" i="40"/>
  <c r="AN108" i="40"/>
  <c r="AM108" i="40"/>
  <c r="AL108" i="40"/>
  <c r="AK108" i="40"/>
  <c r="AJ108" i="40"/>
  <c r="AI108" i="40"/>
  <c r="AG108" i="40"/>
  <c r="AF108" i="40"/>
  <c r="AE108" i="40"/>
  <c r="AA108" i="40"/>
  <c r="Z108" i="40"/>
  <c r="Y108" i="40"/>
  <c r="X108" i="40"/>
  <c r="V108" i="40"/>
  <c r="U108" i="40"/>
  <c r="T108" i="40"/>
  <c r="S108" i="40"/>
  <c r="AY107" i="40"/>
  <c r="AV107" i="40"/>
  <c r="AV108" i="40" s="1"/>
  <c r="AR107" i="40"/>
  <c r="AQ107" i="40"/>
  <c r="BA107" i="40" s="1"/>
  <c r="BA108" i="40" s="1"/>
  <c r="AG107" i="40"/>
  <c r="AA107" i="40"/>
  <c r="W107" i="40"/>
  <c r="R107" i="40"/>
  <c r="R108" i="40" s="1"/>
  <c r="AR106" i="40"/>
  <c r="AQ106" i="40"/>
  <c r="AP106" i="40"/>
  <c r="AO106" i="40"/>
  <c r="AN106" i="40"/>
  <c r="AM106" i="40"/>
  <c r="AL106" i="40"/>
  <c r="AK106" i="40"/>
  <c r="AJ106" i="40"/>
  <c r="AI106" i="40"/>
  <c r="AF106" i="40"/>
  <c r="AE106" i="40"/>
  <c r="Z106" i="40"/>
  <c r="Y106" i="40"/>
  <c r="X106" i="40"/>
  <c r="V106" i="40"/>
  <c r="U106" i="40"/>
  <c r="T106" i="40"/>
  <c r="S106" i="40"/>
  <c r="BA105" i="40"/>
  <c r="AS105" i="40"/>
  <c r="AZ105" i="40" s="1"/>
  <c r="AR105" i="40"/>
  <c r="BB105" i="40" s="1"/>
  <c r="AQ105" i="40"/>
  <c r="AG105" i="40"/>
  <c r="AY105" i="40" s="1"/>
  <c r="AA105" i="40"/>
  <c r="AV105" i="40" s="1"/>
  <c r="W105" i="40"/>
  <c r="AD105" i="40" s="1"/>
  <c r="AX105" i="40" s="1"/>
  <c r="R105" i="40"/>
  <c r="BA104" i="40"/>
  <c r="AS104" i="40"/>
  <c r="AZ104" i="40" s="1"/>
  <c r="AR104" i="40"/>
  <c r="BB104" i="40" s="1"/>
  <c r="AQ104" i="40"/>
  <c r="AG104" i="40"/>
  <c r="AY104" i="40" s="1"/>
  <c r="AA104" i="40"/>
  <c r="AV104" i="40" s="1"/>
  <c r="W104" i="40"/>
  <c r="AD104" i="40" s="1"/>
  <c r="AX104" i="40" s="1"/>
  <c r="R104" i="40"/>
  <c r="BA103" i="40"/>
  <c r="AS103" i="40"/>
  <c r="AZ103" i="40" s="1"/>
  <c r="AR103" i="40"/>
  <c r="BB103" i="40" s="1"/>
  <c r="AQ103" i="40"/>
  <c r="AG103" i="40"/>
  <c r="AY103" i="40" s="1"/>
  <c r="AA103" i="40"/>
  <c r="AV103" i="40" s="1"/>
  <c r="W103" i="40"/>
  <c r="AD103" i="40" s="1"/>
  <c r="AX103" i="40" s="1"/>
  <c r="R103" i="40"/>
  <c r="BA102" i="40"/>
  <c r="AS102" i="40"/>
  <c r="AZ102" i="40" s="1"/>
  <c r="AR102" i="40"/>
  <c r="BB102" i="40" s="1"/>
  <c r="AQ102" i="40"/>
  <c r="AG102" i="40"/>
  <c r="AY102" i="40" s="1"/>
  <c r="AA102" i="40"/>
  <c r="AV102" i="40" s="1"/>
  <c r="W102" i="40"/>
  <c r="AD102" i="40" s="1"/>
  <c r="AX102" i="40" s="1"/>
  <c r="R102" i="40"/>
  <c r="BA101" i="40"/>
  <c r="BA106" i="40" s="1"/>
  <c r="AS101" i="40"/>
  <c r="AR101" i="40"/>
  <c r="BB101" i="40" s="1"/>
  <c r="AQ101" i="40"/>
  <c r="AG101" i="40"/>
  <c r="AA101" i="40"/>
  <c r="W101" i="40"/>
  <c r="W106" i="40" s="1"/>
  <c r="R101" i="40"/>
  <c r="R106" i="40" s="1"/>
  <c r="BA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G100" i="40"/>
  <c r="AF100" i="40"/>
  <c r="AE100" i="40"/>
  <c r="Z100" i="40"/>
  <c r="Y100" i="40"/>
  <c r="X100" i="40"/>
  <c r="V100" i="40"/>
  <c r="U100" i="40"/>
  <c r="T100" i="40"/>
  <c r="S100" i="40"/>
  <c r="BB99" i="40"/>
  <c r="BA99" i="40"/>
  <c r="AS99" i="40"/>
  <c r="AZ99" i="40" s="1"/>
  <c r="AR99" i="40"/>
  <c r="AQ99" i="40"/>
  <c r="AG99" i="40"/>
  <c r="AY99" i="40" s="1"/>
  <c r="AB99" i="40"/>
  <c r="AA99" i="40"/>
  <c r="AV99" i="40" s="1"/>
  <c r="W99" i="40"/>
  <c r="AD99" i="40" s="1"/>
  <c r="AX99" i="40" s="1"/>
  <c r="R99" i="40"/>
  <c r="BB98" i="40"/>
  <c r="BA98" i="40"/>
  <c r="AX98" i="40"/>
  <c r="AS98" i="40"/>
  <c r="AZ98" i="40" s="1"/>
  <c r="AR98" i="40"/>
  <c r="AQ98" i="40"/>
  <c r="AG98" i="40"/>
  <c r="AY98" i="40" s="1"/>
  <c r="AB98" i="40"/>
  <c r="AA98" i="40"/>
  <c r="AV98" i="40" s="1"/>
  <c r="W98" i="40"/>
  <c r="AD98" i="40" s="1"/>
  <c r="R98" i="40"/>
  <c r="BB97" i="40"/>
  <c r="BA97" i="40"/>
  <c r="AS97" i="40"/>
  <c r="AZ97" i="40" s="1"/>
  <c r="AR97" i="40"/>
  <c r="AQ97" i="40"/>
  <c r="AG97" i="40"/>
  <c r="AY97" i="40" s="1"/>
  <c r="AB97" i="40"/>
  <c r="AA97" i="40"/>
  <c r="AA100" i="40" s="1"/>
  <c r="W97" i="40"/>
  <c r="W100" i="40" s="1"/>
  <c r="R97" i="40"/>
  <c r="R100" i="40" s="1"/>
  <c r="BB96" i="40"/>
  <c r="AR96" i="40"/>
  <c r="AP96" i="40"/>
  <c r="AO96" i="40"/>
  <c r="AN96" i="40"/>
  <c r="AM96" i="40"/>
  <c r="AL96" i="40"/>
  <c r="AK96" i="40"/>
  <c r="AJ96" i="40"/>
  <c r="AI96" i="40"/>
  <c r="AG96" i="40"/>
  <c r="AF96" i="40"/>
  <c r="AE96" i="40"/>
  <c r="Z96" i="40"/>
  <c r="Y96" i="40"/>
  <c r="X96" i="40"/>
  <c r="V96" i="40"/>
  <c r="U96" i="40"/>
  <c r="T96" i="40"/>
  <c r="S96" i="40"/>
  <c r="BB95" i="40"/>
  <c r="AY95" i="40"/>
  <c r="AR95" i="40"/>
  <c r="AQ95" i="40"/>
  <c r="AG95" i="40"/>
  <c r="AA95" i="40"/>
  <c r="AV95" i="40" s="1"/>
  <c r="R95" i="40"/>
  <c r="W95" i="40" s="1"/>
  <c r="AU95" i="40" s="1"/>
  <c r="BB94" i="40"/>
  <c r="AY94" i="40"/>
  <c r="AU94" i="40"/>
  <c r="AR94" i="40"/>
  <c r="AQ94" i="40"/>
  <c r="AG94" i="40"/>
  <c r="AC94" i="40"/>
  <c r="AW94" i="40" s="1"/>
  <c r="AA94" i="40"/>
  <c r="AV94" i="40" s="1"/>
  <c r="R94" i="40"/>
  <c r="W94" i="40" s="1"/>
  <c r="BB93" i="40"/>
  <c r="AY93" i="40"/>
  <c r="AR93" i="40"/>
  <c r="AQ93" i="40"/>
  <c r="AG93" i="40"/>
  <c r="AA93" i="40"/>
  <c r="AV93" i="40" s="1"/>
  <c r="R93" i="40"/>
  <c r="W93" i="40" s="1"/>
  <c r="BB92" i="40"/>
  <c r="AY92" i="40"/>
  <c r="AR92" i="40"/>
  <c r="AQ92" i="40"/>
  <c r="AG92" i="40"/>
  <c r="AA92" i="40"/>
  <c r="AV92" i="40" s="1"/>
  <c r="R92" i="40"/>
  <c r="W92" i="40" s="1"/>
  <c r="BB91" i="40"/>
  <c r="AY91" i="40"/>
  <c r="AR91" i="40"/>
  <c r="AQ91" i="40"/>
  <c r="AG91" i="40"/>
  <c r="AA91" i="40"/>
  <c r="AA96" i="40" s="1"/>
  <c r="R91" i="40"/>
  <c r="W91" i="40" s="1"/>
  <c r="AU91" i="40" s="1"/>
  <c r="AY90" i="40"/>
  <c r="AQ90" i="40"/>
  <c r="AP90" i="40"/>
  <c r="AO90" i="40"/>
  <c r="AN90" i="40"/>
  <c r="AM90" i="40"/>
  <c r="AL90" i="40"/>
  <c r="AK90" i="40"/>
  <c r="AJ90" i="40"/>
  <c r="AI90" i="40"/>
  <c r="AG90" i="40"/>
  <c r="AF90" i="40"/>
  <c r="AE90" i="40"/>
  <c r="AA90" i="40"/>
  <c r="Z90" i="40"/>
  <c r="Y90" i="40"/>
  <c r="X90" i="40"/>
  <c r="W90" i="40"/>
  <c r="V90" i="40"/>
  <c r="U90" i="40"/>
  <c r="T90" i="40"/>
  <c r="S90" i="40"/>
  <c r="AY89" i="40"/>
  <c r="AV89" i="40"/>
  <c r="AR89" i="40"/>
  <c r="BB89" i="40" s="1"/>
  <c r="AQ89" i="40"/>
  <c r="AG89" i="40"/>
  <c r="AA89" i="40"/>
  <c r="W89" i="40"/>
  <c r="R89" i="40"/>
  <c r="AY88" i="40"/>
  <c r="AV88" i="40"/>
  <c r="AV90" i="40" s="1"/>
  <c r="AR88" i="40"/>
  <c r="AQ88" i="40"/>
  <c r="AG88" i="40"/>
  <c r="AA88" i="40"/>
  <c r="W88" i="40"/>
  <c r="R88" i="40"/>
  <c r="R90" i="40" s="1"/>
  <c r="AP87" i="40"/>
  <c r="AO87" i="40"/>
  <c r="AN87" i="40"/>
  <c r="AM87" i="40"/>
  <c r="AL87" i="40"/>
  <c r="AK87" i="40"/>
  <c r="AJ87" i="40"/>
  <c r="AI87" i="40"/>
  <c r="AF87" i="40"/>
  <c r="AE87" i="40"/>
  <c r="Z87" i="40"/>
  <c r="Y87" i="40"/>
  <c r="X87" i="40"/>
  <c r="V87" i="40"/>
  <c r="U87" i="40"/>
  <c r="T87" i="40"/>
  <c r="S87" i="40"/>
  <c r="BA86" i="40"/>
  <c r="AV86" i="40"/>
  <c r="AS86" i="40"/>
  <c r="AZ86" i="40" s="1"/>
  <c r="AR86" i="40"/>
  <c r="BB86" i="40" s="1"/>
  <c r="AQ86" i="40"/>
  <c r="AG86" i="40"/>
  <c r="AY86" i="40" s="1"/>
  <c r="AD86" i="40"/>
  <c r="AX86" i="40" s="1"/>
  <c r="AA86" i="40"/>
  <c r="W86" i="40"/>
  <c r="R86" i="40"/>
  <c r="BA85" i="40"/>
  <c r="AU85" i="40"/>
  <c r="AR85" i="40"/>
  <c r="BB85" i="40" s="1"/>
  <c r="AQ85" i="40"/>
  <c r="AS85" i="40" s="1"/>
  <c r="AZ85" i="40" s="1"/>
  <c r="AG85" i="40"/>
  <c r="AY85" i="40" s="1"/>
  <c r="AA85" i="40"/>
  <c r="AV85" i="40" s="1"/>
  <c r="W85" i="40"/>
  <c r="R85" i="40"/>
  <c r="AY84" i="40"/>
  <c r="AS84" i="40"/>
  <c r="AZ84" i="40" s="1"/>
  <c r="AR84" i="40"/>
  <c r="BB84" i="40" s="1"/>
  <c r="AQ84" i="40"/>
  <c r="BA84" i="40" s="1"/>
  <c r="AG84" i="40"/>
  <c r="AD84" i="40"/>
  <c r="AX84" i="40" s="1"/>
  <c r="AA84" i="40"/>
  <c r="AV84" i="40" s="1"/>
  <c r="R84" i="40"/>
  <c r="W84" i="40" s="1"/>
  <c r="AR83" i="40"/>
  <c r="AQ83" i="40"/>
  <c r="BA83" i="40" s="1"/>
  <c r="AG83" i="40"/>
  <c r="AY83" i="40" s="1"/>
  <c r="AC83" i="40"/>
  <c r="AW83" i="40" s="1"/>
  <c r="AA83" i="40"/>
  <c r="AV83" i="40" s="1"/>
  <c r="W83" i="40"/>
  <c r="AB83" i="40" s="1"/>
  <c r="R83" i="40"/>
  <c r="AY82" i="40"/>
  <c r="AR82" i="40"/>
  <c r="BB82" i="40" s="1"/>
  <c r="AQ82" i="40"/>
  <c r="AS82" i="40" s="1"/>
  <c r="AZ82" i="40" s="1"/>
  <c r="AG82" i="40"/>
  <c r="AA82" i="40"/>
  <c r="AV82" i="40" s="1"/>
  <c r="R82" i="40"/>
  <c r="W82" i="40" s="1"/>
  <c r="AU81" i="40"/>
  <c r="AR81" i="40"/>
  <c r="BB81" i="40" s="1"/>
  <c r="AQ81" i="40"/>
  <c r="AS81" i="40" s="1"/>
  <c r="AZ81" i="40" s="1"/>
  <c r="AG81" i="40"/>
  <c r="AA81" i="40"/>
  <c r="AA87" i="40" s="1"/>
  <c r="W81" i="40"/>
  <c r="R81" i="40"/>
  <c r="AP80" i="40"/>
  <c r="AO80" i="40"/>
  <c r="AN80" i="40"/>
  <c r="AM80" i="40"/>
  <c r="AL80" i="40"/>
  <c r="AK80" i="40"/>
  <c r="AJ80" i="40"/>
  <c r="AI80" i="40"/>
  <c r="AF80" i="40"/>
  <c r="AE80" i="40"/>
  <c r="Z80" i="40"/>
  <c r="Y80" i="40"/>
  <c r="X80" i="40"/>
  <c r="V80" i="40"/>
  <c r="U80" i="40"/>
  <c r="T80" i="40"/>
  <c r="S80" i="40"/>
  <c r="BA79" i="40"/>
  <c r="AV79" i="40"/>
  <c r="AS79" i="40"/>
  <c r="AZ79" i="40" s="1"/>
  <c r="AR79" i="40"/>
  <c r="BB79" i="40" s="1"/>
  <c r="AQ79" i="40"/>
  <c r="AG79" i="40"/>
  <c r="AY79" i="40" s="1"/>
  <c r="AA79" i="40"/>
  <c r="W79" i="40"/>
  <c r="R79" i="40"/>
  <c r="BA78" i="40"/>
  <c r="AZ78" i="40"/>
  <c r="AR78" i="40"/>
  <c r="AS78" i="40" s="1"/>
  <c r="AQ78" i="40"/>
  <c r="AG78" i="40"/>
  <c r="AY78" i="40" s="1"/>
  <c r="AD78" i="40"/>
  <c r="AX78" i="40" s="1"/>
  <c r="AA78" i="40"/>
  <c r="AV78" i="40" s="1"/>
  <c r="W78" i="40"/>
  <c r="R78" i="40"/>
  <c r="AV77" i="40"/>
  <c r="AR77" i="40"/>
  <c r="BB77" i="40" s="1"/>
  <c r="AQ77" i="40"/>
  <c r="AS77" i="40" s="1"/>
  <c r="AZ77" i="40" s="1"/>
  <c r="AG77" i="40"/>
  <c r="AY77" i="40" s="1"/>
  <c r="AA77" i="40"/>
  <c r="R77" i="40"/>
  <c r="W77" i="40" s="1"/>
  <c r="AY76" i="40"/>
  <c r="AR76" i="40"/>
  <c r="BB76" i="40" s="1"/>
  <c r="AQ76" i="40"/>
  <c r="AG76" i="40"/>
  <c r="AA76" i="40"/>
  <c r="AV76" i="40" s="1"/>
  <c r="R76" i="40"/>
  <c r="W76" i="40" s="1"/>
  <c r="AU76" i="40" s="1"/>
  <c r="AY75" i="40"/>
  <c r="AR75" i="40"/>
  <c r="BB75" i="40" s="1"/>
  <c r="AQ75" i="40"/>
  <c r="AG75" i="40"/>
  <c r="AA75" i="40"/>
  <c r="AV75" i="40" s="1"/>
  <c r="R75" i="40"/>
  <c r="W75" i="40" s="1"/>
  <c r="AU75" i="40" s="1"/>
  <c r="AY74" i="40"/>
  <c r="AY80" i="40" s="1"/>
  <c r="AR74" i="40"/>
  <c r="AR80" i="40" s="1"/>
  <c r="AQ74" i="40"/>
  <c r="AG74" i="40"/>
  <c r="AA74" i="40"/>
  <c r="AV74" i="40" s="1"/>
  <c r="R74" i="40"/>
  <c r="AQ73" i="40"/>
  <c r="AP73" i="40"/>
  <c r="AO73" i="40"/>
  <c r="AN73" i="40"/>
  <c r="AM73" i="40"/>
  <c r="AL73" i="40"/>
  <c r="AK73" i="40"/>
  <c r="AJ73" i="40"/>
  <c r="AI73" i="40"/>
  <c r="AF73" i="40"/>
  <c r="AE73" i="40"/>
  <c r="Z73" i="40"/>
  <c r="Y73" i="40"/>
  <c r="X73" i="40"/>
  <c r="V73" i="40"/>
  <c r="U73" i="40"/>
  <c r="S73" i="40"/>
  <c r="AV72" i="40"/>
  <c r="AR72" i="40"/>
  <c r="AQ72" i="40"/>
  <c r="BA72" i="40" s="1"/>
  <c r="AG72" i="40"/>
  <c r="AY72" i="40" s="1"/>
  <c r="AD72" i="40"/>
  <c r="AX72" i="40" s="1"/>
  <c r="AA72" i="40"/>
  <c r="W72" i="40"/>
  <c r="R72" i="40"/>
  <c r="AV71" i="40"/>
  <c r="AR71" i="40"/>
  <c r="BB71" i="40" s="1"/>
  <c r="AQ71" i="40"/>
  <c r="BA71" i="40" s="1"/>
  <c r="AG71" i="40"/>
  <c r="AY71" i="40" s="1"/>
  <c r="AD71" i="40"/>
  <c r="AX71" i="40" s="1"/>
  <c r="AA71" i="40"/>
  <c r="W71" i="40"/>
  <c r="R71" i="40"/>
  <c r="AV70" i="40"/>
  <c r="AR70" i="40"/>
  <c r="AQ70" i="40"/>
  <c r="BA70" i="40" s="1"/>
  <c r="AG70" i="40"/>
  <c r="AY70" i="40" s="1"/>
  <c r="AA70" i="40"/>
  <c r="W70" i="40"/>
  <c r="T70" i="40"/>
  <c r="T174" i="40" s="1"/>
  <c r="R70" i="40"/>
  <c r="BA69" i="40"/>
  <c r="AS69" i="40"/>
  <c r="AZ69" i="40" s="1"/>
  <c r="AR69" i="40"/>
  <c r="BB69" i="40" s="1"/>
  <c r="AQ69" i="40"/>
  <c r="AG69" i="40"/>
  <c r="AY69" i="40" s="1"/>
  <c r="AA69" i="40"/>
  <c r="AV69" i="40" s="1"/>
  <c r="R69" i="40"/>
  <c r="W69" i="40" s="1"/>
  <c r="BA68" i="40"/>
  <c r="AS68" i="40"/>
  <c r="AZ68" i="40" s="1"/>
  <c r="AR68" i="40"/>
  <c r="BB68" i="40" s="1"/>
  <c r="AQ68" i="40"/>
  <c r="AG68" i="40"/>
  <c r="AY68" i="40" s="1"/>
  <c r="AA68" i="40"/>
  <c r="AV68" i="40" s="1"/>
  <c r="R68" i="40"/>
  <c r="W68" i="40" s="1"/>
  <c r="BA67" i="40"/>
  <c r="BA73" i="40" s="1"/>
  <c r="AS67" i="40"/>
  <c r="AR67" i="40"/>
  <c r="AQ67" i="40"/>
  <c r="AG67" i="40"/>
  <c r="AA67" i="40"/>
  <c r="AV67" i="40" s="1"/>
  <c r="AV73" i="40" s="1"/>
  <c r="R67" i="40"/>
  <c r="R73" i="40" s="1"/>
  <c r="BA66" i="40"/>
  <c r="AQ66" i="40"/>
  <c r="AP66" i="40"/>
  <c r="AO66" i="40"/>
  <c r="AN66" i="40"/>
  <c r="AM66" i="40"/>
  <c r="AL66" i="40"/>
  <c r="AK66" i="40"/>
  <c r="AJ66" i="40"/>
  <c r="AI66" i="40"/>
  <c r="AG66" i="40"/>
  <c r="AF66" i="40"/>
  <c r="AE66" i="40"/>
  <c r="AA66" i="40"/>
  <c r="Z66" i="40"/>
  <c r="Y66" i="40"/>
  <c r="X66" i="40"/>
  <c r="V66" i="40"/>
  <c r="U66" i="40"/>
  <c r="T66" i="40"/>
  <c r="S66" i="40"/>
  <c r="BB65" i="40"/>
  <c r="BA65" i="40"/>
  <c r="AX65" i="40"/>
  <c r="AV65" i="40"/>
  <c r="AR65" i="40"/>
  <c r="AS65" i="40" s="1"/>
  <c r="AZ65" i="40" s="1"/>
  <c r="AQ65" i="40"/>
  <c r="AG65" i="40"/>
  <c r="AY65" i="40" s="1"/>
  <c r="AB65" i="40"/>
  <c r="AA65" i="40"/>
  <c r="W65" i="40"/>
  <c r="AD65" i="40" s="1"/>
  <c r="R65" i="40"/>
  <c r="BB64" i="40"/>
  <c r="BA64" i="40"/>
  <c r="AV64" i="40"/>
  <c r="AR64" i="40"/>
  <c r="AS64" i="40" s="1"/>
  <c r="AZ64" i="40" s="1"/>
  <c r="AQ64" i="40"/>
  <c r="AG64" i="40"/>
  <c r="AY64" i="40" s="1"/>
  <c r="AB64" i="40"/>
  <c r="AA64" i="40"/>
  <c r="W64" i="40"/>
  <c r="AD64" i="40" s="1"/>
  <c r="AX64" i="40" s="1"/>
  <c r="R64" i="40"/>
  <c r="BB63" i="40"/>
  <c r="BA63" i="40"/>
  <c r="AX63" i="40"/>
  <c r="AV63" i="40"/>
  <c r="AR63" i="40"/>
  <c r="AS63" i="40" s="1"/>
  <c r="AZ63" i="40" s="1"/>
  <c r="AQ63" i="40"/>
  <c r="AG63" i="40"/>
  <c r="AY63" i="40" s="1"/>
  <c r="AB63" i="40"/>
  <c r="AA63" i="40"/>
  <c r="W63" i="40"/>
  <c r="AD63" i="40" s="1"/>
  <c r="R63" i="40"/>
  <c r="BB62" i="40"/>
  <c r="BA62" i="40"/>
  <c r="AV62" i="40"/>
  <c r="AR62" i="40"/>
  <c r="AS62" i="40" s="1"/>
  <c r="AZ62" i="40" s="1"/>
  <c r="AQ62" i="40"/>
  <c r="AG62" i="40"/>
  <c r="AY62" i="40" s="1"/>
  <c r="AB62" i="40"/>
  <c r="AA62" i="40"/>
  <c r="W62" i="40"/>
  <c r="AD62" i="40" s="1"/>
  <c r="AX62" i="40" s="1"/>
  <c r="R62" i="40"/>
  <c r="BB61" i="40"/>
  <c r="BA61" i="40"/>
  <c r="AX61" i="40"/>
  <c r="AV61" i="40"/>
  <c r="AR61" i="40"/>
  <c r="AS61" i="40" s="1"/>
  <c r="AZ61" i="40" s="1"/>
  <c r="AQ61" i="40"/>
  <c r="AG61" i="40"/>
  <c r="AY61" i="40" s="1"/>
  <c r="AB61" i="40"/>
  <c r="AA61" i="40"/>
  <c r="W61" i="40"/>
  <c r="AD61" i="40" s="1"/>
  <c r="R61" i="40"/>
  <c r="BB60" i="40"/>
  <c r="BA60" i="40"/>
  <c r="AV60" i="40"/>
  <c r="AV66" i="40" s="1"/>
  <c r="AR60" i="40"/>
  <c r="AR66" i="40" s="1"/>
  <c r="AQ60" i="40"/>
  <c r="AG60" i="40"/>
  <c r="AY60" i="40" s="1"/>
  <c r="AB60" i="40"/>
  <c r="AB66" i="40" s="1"/>
  <c r="AA60" i="40"/>
  <c r="W60" i="40"/>
  <c r="W66" i="40" s="1"/>
  <c r="R60" i="40"/>
  <c r="R66" i="40" s="1"/>
  <c r="BB59" i="40"/>
  <c r="AR59" i="40"/>
  <c r="AP59" i="40"/>
  <c r="AO59" i="40"/>
  <c r="AN59" i="40"/>
  <c r="AM59" i="40"/>
  <c r="AL59" i="40"/>
  <c r="AK59" i="40"/>
  <c r="AJ59" i="40"/>
  <c r="AI59" i="40"/>
  <c r="AF59" i="40"/>
  <c r="AE59" i="40"/>
  <c r="Z59" i="40"/>
  <c r="Y59" i="40"/>
  <c r="X59" i="40"/>
  <c r="V59" i="40"/>
  <c r="U59" i="40"/>
  <c r="T59" i="40"/>
  <c r="S59" i="40"/>
  <c r="BB58" i="40"/>
  <c r="AY58" i="40"/>
  <c r="AR58" i="40"/>
  <c r="AQ58" i="40"/>
  <c r="AG58" i="40"/>
  <c r="AA58" i="40"/>
  <c r="AV58" i="40" s="1"/>
  <c r="R58" i="40"/>
  <c r="W58" i="40" s="1"/>
  <c r="AU58" i="40" s="1"/>
  <c r="BB57" i="40"/>
  <c r="AY57" i="40"/>
  <c r="AU57" i="40"/>
  <c r="AR57" i="40"/>
  <c r="AQ57" i="40"/>
  <c r="AG57" i="40"/>
  <c r="AC57" i="40"/>
  <c r="AW57" i="40" s="1"/>
  <c r="AA57" i="40"/>
  <c r="AV57" i="40" s="1"/>
  <c r="R57" i="40"/>
  <c r="W57" i="40" s="1"/>
  <c r="BB56" i="40"/>
  <c r="AY56" i="40"/>
  <c r="AU56" i="40"/>
  <c r="AR56" i="40"/>
  <c r="AQ56" i="40"/>
  <c r="AG56" i="40"/>
  <c r="AC56" i="40"/>
  <c r="AW56" i="40" s="1"/>
  <c r="AA56" i="40"/>
  <c r="AV56" i="40" s="1"/>
  <c r="R56" i="40"/>
  <c r="W56" i="40" s="1"/>
  <c r="BB55" i="40"/>
  <c r="AY55" i="40"/>
  <c r="AY171" i="40" s="1"/>
  <c r="AR55" i="40"/>
  <c r="AQ55" i="40"/>
  <c r="AG55" i="40"/>
  <c r="AA55" i="40"/>
  <c r="R55" i="40"/>
  <c r="BB54" i="40"/>
  <c r="AU54" i="40"/>
  <c r="AR54" i="40"/>
  <c r="AQ54" i="40"/>
  <c r="AG54" i="40"/>
  <c r="AG59" i="40" s="1"/>
  <c r="AA54" i="40"/>
  <c r="R54" i="40"/>
  <c r="W54" i="40" s="1"/>
  <c r="AY53" i="40"/>
  <c r="AQ53" i="40"/>
  <c r="AP53" i="40"/>
  <c r="AO53" i="40"/>
  <c r="AN53" i="40"/>
  <c r="AM53" i="40"/>
  <c r="AL53" i="40"/>
  <c r="AK53" i="40"/>
  <c r="AJ53" i="40"/>
  <c r="AI53" i="40"/>
  <c r="AG53" i="40"/>
  <c r="AF53" i="40"/>
  <c r="AE53" i="40"/>
  <c r="AA53" i="40"/>
  <c r="Z53" i="40"/>
  <c r="Y53" i="40"/>
  <c r="X53" i="40"/>
  <c r="V53" i="40"/>
  <c r="U53" i="40"/>
  <c r="T53" i="40"/>
  <c r="S53" i="40"/>
  <c r="BB52" i="40"/>
  <c r="AY52" i="40"/>
  <c r="AY176" i="40" s="1"/>
  <c r="AV52" i="40"/>
  <c r="AR52" i="40"/>
  <c r="AQ52" i="40"/>
  <c r="AQ176" i="40" s="1"/>
  <c r="AG52" i="40"/>
  <c r="AG176" i="40" s="1"/>
  <c r="AA52" i="40"/>
  <c r="AA176" i="40" s="1"/>
  <c r="W52" i="40"/>
  <c r="R52" i="40"/>
  <c r="R176" i="40" s="1"/>
  <c r="AP51" i="40"/>
  <c r="AO51" i="40"/>
  <c r="AN51" i="40"/>
  <c r="AM51" i="40"/>
  <c r="AL51" i="40"/>
  <c r="AK51" i="40"/>
  <c r="AJ51" i="40"/>
  <c r="AI51" i="40"/>
  <c r="AF51" i="40"/>
  <c r="AE51" i="40"/>
  <c r="Z51" i="40"/>
  <c r="Y51" i="40"/>
  <c r="X51" i="40"/>
  <c r="V51" i="40"/>
  <c r="U51" i="40"/>
  <c r="T51" i="40"/>
  <c r="S51" i="40"/>
  <c r="AU50" i="40"/>
  <c r="AR50" i="40"/>
  <c r="BB50" i="40" s="1"/>
  <c r="AQ50" i="40"/>
  <c r="BA50" i="40" s="1"/>
  <c r="AG50" i="40"/>
  <c r="AY50" i="40" s="1"/>
  <c r="AA50" i="40"/>
  <c r="AV50" i="40" s="1"/>
  <c r="R50" i="40"/>
  <c r="W50" i="40" s="1"/>
  <c r="BA49" i="40"/>
  <c r="AS49" i="40"/>
  <c r="AZ49" i="40" s="1"/>
  <c r="AR49" i="40"/>
  <c r="BB49" i="40" s="1"/>
  <c r="AQ49" i="40"/>
  <c r="AG49" i="40"/>
  <c r="AY49" i="40" s="1"/>
  <c r="AC49" i="40"/>
  <c r="AW49" i="40" s="1"/>
  <c r="AA49" i="40"/>
  <c r="AV49" i="40" s="1"/>
  <c r="R49" i="40"/>
  <c r="W49" i="40" s="1"/>
  <c r="AU49" i="40" s="1"/>
  <c r="BA48" i="40"/>
  <c r="AY48" i="40"/>
  <c r="AR48" i="40"/>
  <c r="BB48" i="40" s="1"/>
  <c r="AQ48" i="40"/>
  <c r="AG48" i="40"/>
  <c r="AC48" i="40"/>
  <c r="AW48" i="40" s="1"/>
  <c r="AA48" i="40"/>
  <c r="AV48" i="40" s="1"/>
  <c r="W48" i="40"/>
  <c r="AB48" i="40" s="1"/>
  <c r="R48" i="40"/>
  <c r="AY47" i="40"/>
  <c r="AR47" i="40"/>
  <c r="BB47" i="40" s="1"/>
  <c r="AQ47" i="40"/>
  <c r="AS47" i="40" s="1"/>
  <c r="AZ47" i="40" s="1"/>
  <c r="AG47" i="40"/>
  <c r="AA47" i="40"/>
  <c r="AV47" i="40" s="1"/>
  <c r="R47" i="40"/>
  <c r="W47" i="40" s="1"/>
  <c r="AR46" i="40"/>
  <c r="BB46" i="40" s="1"/>
  <c r="BB51" i="40" s="1"/>
  <c r="AQ46" i="40"/>
  <c r="AS46" i="40" s="1"/>
  <c r="AZ46" i="40" s="1"/>
  <c r="AG46" i="40"/>
  <c r="AY46" i="40" s="1"/>
  <c r="AA46" i="40"/>
  <c r="AV46" i="40" s="1"/>
  <c r="W46" i="40"/>
  <c r="AB46" i="40" s="1"/>
  <c r="R46" i="40"/>
  <c r="AY45" i="40"/>
  <c r="AS45" i="40"/>
  <c r="AZ45" i="40" s="1"/>
  <c r="AR45" i="40"/>
  <c r="BB45" i="40" s="1"/>
  <c r="AQ45" i="40"/>
  <c r="AG45" i="40"/>
  <c r="AA45" i="40"/>
  <c r="R45" i="40"/>
  <c r="W45" i="40" s="1"/>
  <c r="AQ44" i="40"/>
  <c r="AP44" i="40"/>
  <c r="AO44" i="40"/>
  <c r="AN44" i="40"/>
  <c r="AM44" i="40"/>
  <c r="AL44" i="40"/>
  <c r="AK44" i="40"/>
  <c r="AJ44" i="40"/>
  <c r="AI44" i="40"/>
  <c r="AF44" i="40"/>
  <c r="AE44" i="40"/>
  <c r="Z44" i="40"/>
  <c r="Y44" i="40"/>
  <c r="X44" i="40"/>
  <c r="V44" i="40"/>
  <c r="U44" i="40"/>
  <c r="T44" i="40"/>
  <c r="S44" i="40"/>
  <c r="BA43" i="40"/>
  <c r="AR43" i="40"/>
  <c r="BB43" i="40" s="1"/>
  <c r="AQ43" i="40"/>
  <c r="AG43" i="40"/>
  <c r="AY43" i="40" s="1"/>
  <c r="AD43" i="40"/>
  <c r="AX43" i="40" s="1"/>
  <c r="AA43" i="40"/>
  <c r="AV43" i="40" s="1"/>
  <c r="W43" i="40"/>
  <c r="R43" i="40"/>
  <c r="BA42" i="40"/>
  <c r="AV42" i="40"/>
  <c r="AS42" i="40"/>
  <c r="AZ42" i="40" s="1"/>
  <c r="AR42" i="40"/>
  <c r="BB42" i="40" s="1"/>
  <c r="AQ42" i="40"/>
  <c r="AG42" i="40"/>
  <c r="AY42" i="40" s="1"/>
  <c r="AA42" i="40"/>
  <c r="W42" i="40"/>
  <c r="R42" i="40"/>
  <c r="BA41" i="40"/>
  <c r="AR41" i="40"/>
  <c r="AS41" i="40" s="1"/>
  <c r="AZ41" i="40" s="1"/>
  <c r="AQ41" i="40"/>
  <c r="AG41" i="40"/>
  <c r="AY41" i="40" s="1"/>
  <c r="AD41" i="40"/>
  <c r="AX41" i="40" s="1"/>
  <c r="AA41" i="40"/>
  <c r="AV41" i="40" s="1"/>
  <c r="W41" i="40"/>
  <c r="R41" i="40"/>
  <c r="BA40" i="40"/>
  <c r="AV40" i="40"/>
  <c r="AS40" i="40"/>
  <c r="AZ40" i="40" s="1"/>
  <c r="AR40" i="40"/>
  <c r="BB40" i="40" s="1"/>
  <c r="AQ40" i="40"/>
  <c r="AG40" i="40"/>
  <c r="AY40" i="40" s="1"/>
  <c r="AB40" i="40"/>
  <c r="AA40" i="40"/>
  <c r="W40" i="40"/>
  <c r="AD40" i="40" s="1"/>
  <c r="AX40" i="40" s="1"/>
  <c r="R40" i="40"/>
  <c r="BA39" i="40"/>
  <c r="BA44" i="40" s="1"/>
  <c r="AR39" i="40"/>
  <c r="AR44" i="40" s="1"/>
  <c r="AQ39" i="40"/>
  <c r="AG39" i="40"/>
  <c r="AY39" i="40" s="1"/>
  <c r="AY44" i="40" s="1"/>
  <c r="AD39" i="40"/>
  <c r="AA39" i="40"/>
  <c r="AV39" i="40" s="1"/>
  <c r="W39" i="40"/>
  <c r="R39" i="40"/>
  <c r="R44" i="40" s="1"/>
  <c r="AP38" i="40"/>
  <c r="AO38" i="40"/>
  <c r="AN38" i="40"/>
  <c r="AM38" i="40"/>
  <c r="AL38" i="40"/>
  <c r="AK38" i="40"/>
  <c r="AJ38" i="40"/>
  <c r="AI38" i="40"/>
  <c r="AF38" i="40"/>
  <c r="AE38" i="40"/>
  <c r="Z38" i="40"/>
  <c r="Y38" i="40"/>
  <c r="X38" i="40"/>
  <c r="V38" i="40"/>
  <c r="U38" i="40"/>
  <c r="T38" i="40"/>
  <c r="S38" i="40"/>
  <c r="BB37" i="40"/>
  <c r="AS37" i="40"/>
  <c r="AZ37" i="40" s="1"/>
  <c r="AR37" i="40"/>
  <c r="AQ37" i="40"/>
  <c r="BA37" i="40" s="1"/>
  <c r="AG37" i="40"/>
  <c r="AY37" i="40" s="1"/>
  <c r="AA37" i="40"/>
  <c r="AV37" i="40" s="1"/>
  <c r="R37" i="40"/>
  <c r="W37" i="40" s="1"/>
  <c r="AD37" i="40" s="1"/>
  <c r="AX37" i="40" s="1"/>
  <c r="BB36" i="40"/>
  <c r="AS36" i="40"/>
  <c r="AZ36" i="40" s="1"/>
  <c r="AR36" i="40"/>
  <c r="AQ36" i="40"/>
  <c r="BA36" i="40" s="1"/>
  <c r="AG36" i="40"/>
  <c r="AY36" i="40" s="1"/>
  <c r="AA36" i="40"/>
  <c r="AV36" i="40" s="1"/>
  <c r="R36" i="40"/>
  <c r="W36" i="40" s="1"/>
  <c r="AD36" i="40" s="1"/>
  <c r="AX36" i="40" s="1"/>
  <c r="BB35" i="40"/>
  <c r="AS35" i="40"/>
  <c r="AZ35" i="40" s="1"/>
  <c r="AR35" i="40"/>
  <c r="AQ35" i="40"/>
  <c r="BA35" i="40" s="1"/>
  <c r="AG35" i="40"/>
  <c r="AY35" i="40" s="1"/>
  <c r="AA35" i="40"/>
  <c r="AV35" i="40" s="1"/>
  <c r="R35" i="40"/>
  <c r="W35" i="40" s="1"/>
  <c r="AD35" i="40" s="1"/>
  <c r="AX35" i="40" s="1"/>
  <c r="BB34" i="40"/>
  <c r="AS34" i="40"/>
  <c r="AZ34" i="40" s="1"/>
  <c r="AR34" i="40"/>
  <c r="AQ34" i="40"/>
  <c r="BA34" i="40" s="1"/>
  <c r="AG34" i="40"/>
  <c r="AY34" i="40" s="1"/>
  <c r="AA34" i="40"/>
  <c r="AV34" i="40" s="1"/>
  <c r="R34" i="40"/>
  <c r="W34" i="40" s="1"/>
  <c r="BB33" i="40"/>
  <c r="BB170" i="40" s="1"/>
  <c r="BA33" i="40"/>
  <c r="BA38" i="40" s="1"/>
  <c r="AS33" i="40"/>
  <c r="AR33" i="40"/>
  <c r="AR170" i="40" s="1"/>
  <c r="AQ33" i="40"/>
  <c r="AG33" i="40"/>
  <c r="AG170" i="40" s="1"/>
  <c r="AA33" i="40"/>
  <c r="AB33" i="40" s="1"/>
  <c r="W33" i="40"/>
  <c r="AU33" i="40" s="1"/>
  <c r="R33" i="40"/>
  <c r="R170" i="40" s="1"/>
  <c r="AP32" i="40"/>
  <c r="AO32" i="40"/>
  <c r="AN32" i="40"/>
  <c r="AM32" i="40"/>
  <c r="AL32" i="40"/>
  <c r="AK32" i="40"/>
  <c r="AJ32" i="40"/>
  <c r="AI32" i="40"/>
  <c r="AG32" i="40"/>
  <c r="AF32" i="40"/>
  <c r="AE32" i="40"/>
  <c r="Z32" i="40"/>
  <c r="Y32" i="40"/>
  <c r="X32" i="40"/>
  <c r="V32" i="40"/>
  <c r="U32" i="40"/>
  <c r="T32" i="40"/>
  <c r="S32" i="40"/>
  <c r="BB31" i="40"/>
  <c r="AY31" i="40"/>
  <c r="AV31" i="40"/>
  <c r="AR31" i="40"/>
  <c r="AQ31" i="40"/>
  <c r="BA31" i="40" s="1"/>
  <c r="AG31" i="40"/>
  <c r="AB31" i="40"/>
  <c r="AA31" i="40"/>
  <c r="W31" i="40"/>
  <c r="AD31" i="40" s="1"/>
  <c r="AX31" i="40" s="1"/>
  <c r="R31" i="40"/>
  <c r="BB30" i="40"/>
  <c r="AY30" i="40"/>
  <c r="AV30" i="40"/>
  <c r="AR30" i="40"/>
  <c r="AQ30" i="40"/>
  <c r="AG30" i="40"/>
  <c r="AB30" i="40"/>
  <c r="AA30" i="40"/>
  <c r="AA175" i="40" s="1"/>
  <c r="W30" i="40"/>
  <c r="AU30" i="40" s="1"/>
  <c r="R30" i="40"/>
  <c r="BB29" i="40"/>
  <c r="AV29" i="40"/>
  <c r="AR29" i="40"/>
  <c r="AS29" i="40" s="1"/>
  <c r="AZ29" i="40" s="1"/>
  <c r="AQ29" i="40"/>
  <c r="BA29" i="40" s="1"/>
  <c r="AG29" i="40"/>
  <c r="AY29" i="40" s="1"/>
  <c r="AB29" i="40"/>
  <c r="AA29" i="40"/>
  <c r="W29" i="40"/>
  <c r="AD29" i="40" s="1"/>
  <c r="AX29" i="40" s="1"/>
  <c r="R29" i="40"/>
  <c r="BB28" i="40"/>
  <c r="BB172" i="40" s="1"/>
  <c r="AR28" i="40"/>
  <c r="AR172" i="40" s="1"/>
  <c r="AQ28" i="40"/>
  <c r="AQ172" i="40" s="1"/>
  <c r="AG28" i="40"/>
  <c r="AG172" i="40" s="1"/>
  <c r="AA28" i="40"/>
  <c r="AA172" i="40" s="1"/>
  <c r="R28" i="40"/>
  <c r="R172" i="40" s="1"/>
  <c r="BB27" i="40"/>
  <c r="AR27" i="40"/>
  <c r="AQ27" i="40"/>
  <c r="BA27" i="40" s="1"/>
  <c r="AG27" i="40"/>
  <c r="AY27" i="40" s="1"/>
  <c r="AA27" i="40"/>
  <c r="AV27" i="40" s="1"/>
  <c r="R27" i="40"/>
  <c r="W27" i="40" s="1"/>
  <c r="BB26" i="40"/>
  <c r="AR26" i="40"/>
  <c r="AQ26" i="40"/>
  <c r="AQ169" i="40" s="1"/>
  <c r="AG26" i="40"/>
  <c r="AY26" i="40" s="1"/>
  <c r="AA26" i="40"/>
  <c r="AA32" i="40" s="1"/>
  <c r="R26" i="40"/>
  <c r="AP25" i="40"/>
  <c r="AO25" i="40"/>
  <c r="AN25" i="40"/>
  <c r="AM25" i="40"/>
  <c r="AL25" i="40"/>
  <c r="AK25" i="40"/>
  <c r="AJ25" i="40"/>
  <c r="AI25" i="40"/>
  <c r="AG25" i="40"/>
  <c r="AF25" i="40"/>
  <c r="AE25" i="40"/>
  <c r="Z25" i="40"/>
  <c r="Y25" i="40"/>
  <c r="X25" i="40"/>
  <c r="V25" i="40"/>
  <c r="U25" i="40"/>
  <c r="T25" i="40"/>
  <c r="S25" i="40"/>
  <c r="AY24" i="40"/>
  <c r="AY177" i="40" s="1"/>
  <c r="AR24" i="40"/>
  <c r="AR177" i="40" s="1"/>
  <c r="AQ24" i="40"/>
  <c r="AQ177" i="40" s="1"/>
  <c r="AG24" i="40"/>
  <c r="AG177" i="40" s="1"/>
  <c r="AA24" i="40"/>
  <c r="AA177" i="40" s="1"/>
  <c r="R24" i="40"/>
  <c r="R177" i="40" s="1"/>
  <c r="BA23" i="40"/>
  <c r="AQ23" i="40"/>
  <c r="AP23" i="40"/>
  <c r="AO23" i="40"/>
  <c r="AN23" i="40"/>
  <c r="AM23" i="40"/>
  <c r="AL23" i="40"/>
  <c r="AK23" i="40"/>
  <c r="AJ23" i="40"/>
  <c r="AI23" i="40"/>
  <c r="AG23" i="40"/>
  <c r="AF23" i="40"/>
  <c r="AE23" i="40"/>
  <c r="AA23" i="40"/>
  <c r="Z23" i="40"/>
  <c r="Y23" i="40"/>
  <c r="X23" i="40"/>
  <c r="V23" i="40"/>
  <c r="U23" i="40"/>
  <c r="T23" i="40"/>
  <c r="S23" i="40"/>
  <c r="BA22" i="40"/>
  <c r="AV22" i="40"/>
  <c r="AR22" i="40"/>
  <c r="BB22" i="40" s="1"/>
  <c r="AQ22" i="40"/>
  <c r="AG22" i="40"/>
  <c r="AY22" i="40" s="1"/>
  <c r="AA22" i="40"/>
  <c r="W22" i="40"/>
  <c r="AU22" i="40" s="1"/>
  <c r="R22" i="40"/>
  <c r="BA21" i="40"/>
  <c r="AV21" i="40"/>
  <c r="AR21" i="40"/>
  <c r="BB21" i="40" s="1"/>
  <c r="AQ21" i="40"/>
  <c r="AG21" i="40"/>
  <c r="AY21" i="40" s="1"/>
  <c r="AA21" i="40"/>
  <c r="W21" i="40"/>
  <c r="AU21" i="40" s="1"/>
  <c r="R21" i="40"/>
  <c r="BA20" i="40"/>
  <c r="AV20" i="40"/>
  <c r="AV23" i="40" s="1"/>
  <c r="AR20" i="40"/>
  <c r="BB20" i="40" s="1"/>
  <c r="BB23" i="40" s="1"/>
  <c r="AQ20" i="40"/>
  <c r="AG20" i="40"/>
  <c r="AY20" i="40" s="1"/>
  <c r="AY23" i="40" s="1"/>
  <c r="AA20" i="40"/>
  <c r="W20" i="40"/>
  <c r="AU20" i="40" s="1"/>
  <c r="AU23" i="40" s="1"/>
  <c r="R20" i="40"/>
  <c r="R23" i="40" s="1"/>
  <c r="BB19" i="40"/>
  <c r="AR19" i="40"/>
  <c r="AP19" i="40"/>
  <c r="AO19" i="40"/>
  <c r="AN19" i="40"/>
  <c r="AM19" i="40"/>
  <c r="AL19" i="40"/>
  <c r="AK19" i="40"/>
  <c r="AJ19" i="40"/>
  <c r="AI19" i="40"/>
  <c r="AF19" i="40"/>
  <c r="AE19" i="40"/>
  <c r="Z19" i="40"/>
  <c r="Y19" i="40"/>
  <c r="X19" i="40"/>
  <c r="V19" i="40"/>
  <c r="U19" i="40"/>
  <c r="T19" i="40"/>
  <c r="S19" i="40"/>
  <c r="BB18" i="40"/>
  <c r="BA18" i="40"/>
  <c r="AS18" i="40"/>
  <c r="AZ18" i="40" s="1"/>
  <c r="AR18" i="40"/>
  <c r="AQ18" i="40"/>
  <c r="AG18" i="40"/>
  <c r="AY18" i="40" s="1"/>
  <c r="AA18" i="40"/>
  <c r="AV18" i="40" s="1"/>
  <c r="R18" i="40"/>
  <c r="W18" i="40" s="1"/>
  <c r="BB17" i="40"/>
  <c r="BA17" i="40"/>
  <c r="AS17" i="40"/>
  <c r="AZ17" i="40" s="1"/>
  <c r="AR17" i="40"/>
  <c r="AQ17" i="40"/>
  <c r="AG17" i="40"/>
  <c r="AY17" i="40" s="1"/>
  <c r="AA17" i="40"/>
  <c r="AV17" i="40" s="1"/>
  <c r="R17" i="40"/>
  <c r="W17" i="40" s="1"/>
  <c r="BB16" i="40"/>
  <c r="BA16" i="40"/>
  <c r="BA19" i="40" s="1"/>
  <c r="AS16" i="40"/>
  <c r="AZ16" i="40" s="1"/>
  <c r="AZ19" i="40" s="1"/>
  <c r="AR16" i="40"/>
  <c r="AQ16" i="40"/>
  <c r="AQ19" i="40" s="1"/>
  <c r="AG16" i="40"/>
  <c r="AY16" i="40" s="1"/>
  <c r="AY19" i="40" s="1"/>
  <c r="AA16" i="40"/>
  <c r="AA19" i="40" s="1"/>
  <c r="R16" i="40"/>
  <c r="W16" i="40" s="1"/>
  <c r="AY15" i="40"/>
  <c r="AQ15" i="40"/>
  <c r="AP15" i="40"/>
  <c r="AO15" i="40"/>
  <c r="AN15" i="40"/>
  <c r="AM15" i="40"/>
  <c r="AL15" i="40"/>
  <c r="AK15" i="40"/>
  <c r="AJ15" i="40"/>
  <c r="AI15" i="40"/>
  <c r="AG15" i="40"/>
  <c r="AF15" i="40"/>
  <c r="AE15" i="40"/>
  <c r="AA15" i="40"/>
  <c r="Z15" i="40"/>
  <c r="Y15" i="40"/>
  <c r="X15" i="40"/>
  <c r="V15" i="40"/>
  <c r="U15" i="40"/>
  <c r="T15" i="40"/>
  <c r="S15" i="40"/>
  <c r="BB14" i="40"/>
  <c r="AY14" i="40"/>
  <c r="AV14" i="40"/>
  <c r="AR14" i="40"/>
  <c r="AQ14" i="40"/>
  <c r="AG14" i="40"/>
  <c r="AB14" i="40"/>
  <c r="AA14" i="40"/>
  <c r="W14" i="40"/>
  <c r="AU14" i="40" s="1"/>
  <c r="R14" i="40"/>
  <c r="BB13" i="40"/>
  <c r="AY13" i="40"/>
  <c r="AV13" i="40"/>
  <c r="AR13" i="40"/>
  <c r="AQ13" i="40"/>
  <c r="BA13" i="40" s="1"/>
  <c r="AG13" i="40"/>
  <c r="AB13" i="40"/>
  <c r="AA13" i="40"/>
  <c r="W13" i="40"/>
  <c r="AD13" i="40" s="1"/>
  <c r="AX13" i="40" s="1"/>
  <c r="R13" i="40"/>
  <c r="BB12" i="40"/>
  <c r="BB15" i="40" s="1"/>
  <c r="AY12" i="40"/>
  <c r="AV12" i="40"/>
  <c r="AR12" i="40"/>
  <c r="AQ12" i="40"/>
  <c r="AG12" i="40"/>
  <c r="AB12" i="40"/>
  <c r="AA12" i="40"/>
  <c r="W12" i="40"/>
  <c r="AU12" i="40" s="1"/>
  <c r="R12" i="40"/>
  <c r="AP136" i="39"/>
  <c r="AO136" i="39"/>
  <c r="AN136" i="39"/>
  <c r="AM136" i="39"/>
  <c r="AL136" i="39"/>
  <c r="AK136" i="39"/>
  <c r="AJ136" i="39"/>
  <c r="AI136" i="39"/>
  <c r="AF136" i="39"/>
  <c r="AE136" i="39"/>
  <c r="Z136" i="39"/>
  <c r="Y136" i="39"/>
  <c r="X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P135" i="39"/>
  <c r="AO135" i="39"/>
  <c r="AN135" i="39"/>
  <c r="AM135" i="39"/>
  <c r="AL135" i="39"/>
  <c r="AK135" i="39"/>
  <c r="AJ135" i="39"/>
  <c r="AI135" i="39"/>
  <c r="AF135" i="39"/>
  <c r="AE135" i="39"/>
  <c r="Z135" i="39"/>
  <c r="Y135" i="39"/>
  <c r="X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P134" i="39"/>
  <c r="AO134" i="39"/>
  <c r="AN134" i="39"/>
  <c r="AM134" i="39"/>
  <c r="AL134" i="39"/>
  <c r="AK134" i="39"/>
  <c r="AJ134" i="39"/>
  <c r="AI134" i="39"/>
  <c r="AF134" i="39"/>
  <c r="AE134" i="39"/>
  <c r="Z134" i="39"/>
  <c r="Y134" i="39"/>
  <c r="X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AP133" i="39"/>
  <c r="AO133" i="39"/>
  <c r="AN133" i="39"/>
  <c r="AM133" i="39"/>
  <c r="AL133" i="39"/>
  <c r="AK133" i="39"/>
  <c r="AJ133" i="39"/>
  <c r="AI133" i="39"/>
  <c r="AF133" i="39"/>
  <c r="AE133" i="39"/>
  <c r="Z133" i="39"/>
  <c r="Y133" i="39"/>
  <c r="X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P130" i="39"/>
  <c r="AO130" i="39"/>
  <c r="AN130" i="39"/>
  <c r="AM130" i="39"/>
  <c r="AL130" i="39"/>
  <c r="AK130" i="39"/>
  <c r="AJ130" i="39"/>
  <c r="AI130" i="39"/>
  <c r="AF130" i="39"/>
  <c r="AE130" i="39"/>
  <c r="Z130" i="39"/>
  <c r="Y130" i="39"/>
  <c r="X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P129" i="39"/>
  <c r="AO129" i="39"/>
  <c r="AN129" i="39"/>
  <c r="AM129" i="39"/>
  <c r="AL129" i="39"/>
  <c r="AK129" i="39"/>
  <c r="AJ129" i="39"/>
  <c r="AI129" i="39"/>
  <c r="AF129" i="39"/>
  <c r="AE129" i="39"/>
  <c r="Z129" i="39"/>
  <c r="Y129" i="39"/>
  <c r="X129" i="39"/>
  <c r="V129" i="39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P128" i="39"/>
  <c r="AO128" i="39"/>
  <c r="AN128" i="39"/>
  <c r="AM128" i="39"/>
  <c r="AL128" i="39"/>
  <c r="AK128" i="39"/>
  <c r="AJ128" i="39"/>
  <c r="AI128" i="39"/>
  <c r="AF128" i="39"/>
  <c r="AE128" i="39"/>
  <c r="Z128" i="39"/>
  <c r="Y128" i="39"/>
  <c r="X128" i="39"/>
  <c r="V128" i="39"/>
  <c r="U128" i="39"/>
  <c r="T128" i="39"/>
  <c r="S128" i="39"/>
  <c r="Q128" i="39"/>
  <c r="P128" i="39"/>
  <c r="O128" i="39"/>
  <c r="N128" i="39"/>
  <c r="M128" i="39"/>
  <c r="L128" i="39"/>
  <c r="K128" i="39"/>
  <c r="J128" i="39"/>
  <c r="I128" i="39"/>
  <c r="AP127" i="39"/>
  <c r="AP126" i="39" s="1"/>
  <c r="AO127" i="39"/>
  <c r="AN127" i="39"/>
  <c r="AN126" i="39" s="1"/>
  <c r="AM127" i="39"/>
  <c r="AM126" i="39" s="1"/>
  <c r="AL127" i="39"/>
  <c r="AL126" i="39" s="1"/>
  <c r="AK127" i="39"/>
  <c r="AJ127" i="39"/>
  <c r="AJ126" i="39" s="1"/>
  <c r="AI127" i="39"/>
  <c r="AF127" i="39"/>
  <c r="AF126" i="39" s="1"/>
  <c r="AE127" i="39"/>
  <c r="Z127" i="39"/>
  <c r="Z126" i="39" s="1"/>
  <c r="Y127" i="39"/>
  <c r="X127" i="39"/>
  <c r="X126" i="39" s="1"/>
  <c r="V127" i="39"/>
  <c r="V126" i="39" s="1"/>
  <c r="U127" i="39"/>
  <c r="T127" i="39"/>
  <c r="T126" i="39" s="1"/>
  <c r="S127" i="39"/>
  <c r="Q127" i="39"/>
  <c r="P127" i="39"/>
  <c r="P126" i="39" s="1"/>
  <c r="O127" i="39"/>
  <c r="N127" i="39"/>
  <c r="N126" i="39" s="1"/>
  <c r="M127" i="39"/>
  <c r="L127" i="39"/>
  <c r="L126" i="39" s="1"/>
  <c r="K127" i="39"/>
  <c r="J127" i="39"/>
  <c r="J126" i="39" s="1"/>
  <c r="I127" i="39"/>
  <c r="Q123" i="39"/>
  <c r="P123" i="39"/>
  <c r="O123" i="39"/>
  <c r="N123" i="39"/>
  <c r="M123" i="39"/>
  <c r="L123" i="39"/>
  <c r="K123" i="39"/>
  <c r="J123" i="39"/>
  <c r="I123" i="39"/>
  <c r="AP122" i="39"/>
  <c r="AO122" i="39"/>
  <c r="AN122" i="39"/>
  <c r="AM122" i="39"/>
  <c r="AL122" i="39"/>
  <c r="AK122" i="39"/>
  <c r="AJ122" i="39"/>
  <c r="AI122" i="39"/>
  <c r="AF122" i="39"/>
  <c r="AE122" i="39"/>
  <c r="AA122" i="39"/>
  <c r="Z122" i="39"/>
  <c r="Y122" i="39"/>
  <c r="X122" i="39"/>
  <c r="V122" i="39"/>
  <c r="U122" i="39"/>
  <c r="T122" i="39"/>
  <c r="S122" i="39"/>
  <c r="AV121" i="39"/>
  <c r="AR121" i="39"/>
  <c r="BB121" i="39" s="1"/>
  <c r="AQ121" i="39"/>
  <c r="BA121" i="39" s="1"/>
  <c r="AG121" i="39"/>
  <c r="AY121" i="39" s="1"/>
  <c r="AA121" i="39"/>
  <c r="W121" i="39"/>
  <c r="AD121" i="39" s="1"/>
  <c r="AX121" i="39" s="1"/>
  <c r="R121" i="39"/>
  <c r="AV120" i="39"/>
  <c r="AR120" i="39"/>
  <c r="BB120" i="39" s="1"/>
  <c r="AQ120" i="39"/>
  <c r="BA120" i="39" s="1"/>
  <c r="AG120" i="39"/>
  <c r="AY120" i="39" s="1"/>
  <c r="AA120" i="39"/>
  <c r="W120" i="39"/>
  <c r="R120" i="39"/>
  <c r="AR119" i="39"/>
  <c r="BB119" i="39" s="1"/>
  <c r="AQ119" i="39"/>
  <c r="BA119" i="39" s="1"/>
  <c r="AG119" i="39"/>
  <c r="AY119" i="39" s="1"/>
  <c r="AA119" i="39"/>
  <c r="AV119" i="39" s="1"/>
  <c r="R119" i="39"/>
  <c r="W119" i="39" s="1"/>
  <c r="AC119" i="39" s="1"/>
  <c r="AW119" i="39" s="1"/>
  <c r="BA118" i="39"/>
  <c r="BA122" i="39" s="1"/>
  <c r="AR118" i="39"/>
  <c r="AQ118" i="39"/>
  <c r="AG118" i="39"/>
  <c r="AG122" i="39" s="1"/>
  <c r="AA118" i="39"/>
  <c r="AV118" i="39" s="1"/>
  <c r="R118" i="39"/>
  <c r="AQ117" i="39"/>
  <c r="AP117" i="39"/>
  <c r="AO117" i="39"/>
  <c r="AN117" i="39"/>
  <c r="AM117" i="39"/>
  <c r="AL117" i="39"/>
  <c r="AK117" i="39"/>
  <c r="AJ117" i="39"/>
  <c r="AI117" i="39"/>
  <c r="AG117" i="39"/>
  <c r="AF117" i="39"/>
  <c r="AE117" i="39"/>
  <c r="AA117" i="39"/>
  <c r="Z117" i="39"/>
  <c r="Y117" i="39"/>
  <c r="X117" i="39"/>
  <c r="V117" i="39"/>
  <c r="U117" i="39"/>
  <c r="T117" i="39"/>
  <c r="S117" i="39"/>
  <c r="BB116" i="39"/>
  <c r="AV116" i="39"/>
  <c r="AR116" i="39"/>
  <c r="AS116" i="39" s="1"/>
  <c r="AZ116" i="39" s="1"/>
  <c r="AQ116" i="39"/>
  <c r="BA116" i="39" s="1"/>
  <c r="AG116" i="39"/>
  <c r="AY116" i="39" s="1"/>
  <c r="AA116" i="39"/>
  <c r="W116" i="39"/>
  <c r="AB116" i="39" s="1"/>
  <c r="R116" i="39"/>
  <c r="BB115" i="39"/>
  <c r="AV115" i="39"/>
  <c r="AV117" i="39" s="1"/>
  <c r="AR115" i="39"/>
  <c r="AR117" i="39" s="1"/>
  <c r="AQ115" i="39"/>
  <c r="BA115" i="39" s="1"/>
  <c r="BA117" i="39" s="1"/>
  <c r="AG115" i="39"/>
  <c r="AY115" i="39" s="1"/>
  <c r="AY117" i="39" s="1"/>
  <c r="AA115" i="39"/>
  <c r="W115" i="39"/>
  <c r="R115" i="39"/>
  <c r="R117" i="39" s="1"/>
  <c r="AR114" i="39"/>
  <c r="AP114" i="39"/>
  <c r="AO114" i="39"/>
  <c r="AN114" i="39"/>
  <c r="AM114" i="39"/>
  <c r="AL114" i="39"/>
  <c r="AK114" i="39"/>
  <c r="AJ114" i="39"/>
  <c r="AI114" i="39"/>
  <c r="AF114" i="39"/>
  <c r="AE114" i="39"/>
  <c r="Z114" i="39"/>
  <c r="Y114" i="39"/>
  <c r="X114" i="39"/>
  <c r="V114" i="39"/>
  <c r="U114" i="39"/>
  <c r="T114" i="39"/>
  <c r="S114" i="39"/>
  <c r="AU113" i="39"/>
  <c r="AR113" i="39"/>
  <c r="BB113" i="39" s="1"/>
  <c r="AQ113" i="39"/>
  <c r="BA113" i="39" s="1"/>
  <c r="AG113" i="39"/>
  <c r="AY113" i="39" s="1"/>
  <c r="AA113" i="39"/>
  <c r="AV113" i="39" s="1"/>
  <c r="R113" i="39"/>
  <c r="W113" i="39" s="1"/>
  <c r="AC113" i="39" s="1"/>
  <c r="AW113" i="39" s="1"/>
  <c r="AR112" i="39"/>
  <c r="BB112" i="39" s="1"/>
  <c r="AQ112" i="39"/>
  <c r="BA112" i="39" s="1"/>
  <c r="AG112" i="39"/>
  <c r="AY112" i="39" s="1"/>
  <c r="AA112" i="39"/>
  <c r="AV112" i="39" s="1"/>
  <c r="R112" i="39"/>
  <c r="W112" i="39" s="1"/>
  <c r="AC112" i="39" s="1"/>
  <c r="AW112" i="39" s="1"/>
  <c r="BA111" i="39"/>
  <c r="AU111" i="39"/>
  <c r="AS111" i="39"/>
  <c r="AZ111" i="39" s="1"/>
  <c r="AR111" i="39"/>
  <c r="BB111" i="39" s="1"/>
  <c r="AQ111" i="39"/>
  <c r="AG111" i="39"/>
  <c r="AY111" i="39" s="1"/>
  <c r="AC111" i="39"/>
  <c r="AW111" i="39" s="1"/>
  <c r="AA111" i="39"/>
  <c r="AV111" i="39" s="1"/>
  <c r="R111" i="39"/>
  <c r="W111" i="39" s="1"/>
  <c r="BA110" i="39"/>
  <c r="AY110" i="39"/>
  <c r="AR110" i="39"/>
  <c r="BB110" i="39" s="1"/>
  <c r="AQ110" i="39"/>
  <c r="AS110" i="39" s="1"/>
  <c r="AZ110" i="39" s="1"/>
  <c r="AG110" i="39"/>
  <c r="AA110" i="39"/>
  <c r="AV110" i="39" s="1"/>
  <c r="R110" i="39"/>
  <c r="W110" i="39" s="1"/>
  <c r="AC110" i="39" s="1"/>
  <c r="AW110" i="39" s="1"/>
  <c r="AU109" i="39"/>
  <c r="AR109" i="39"/>
  <c r="BB109" i="39" s="1"/>
  <c r="BB114" i="39" s="1"/>
  <c r="AQ109" i="39"/>
  <c r="BA109" i="39" s="1"/>
  <c r="AG109" i="39"/>
  <c r="AY109" i="39" s="1"/>
  <c r="AA109" i="39"/>
  <c r="AV109" i="39" s="1"/>
  <c r="R109" i="39"/>
  <c r="W109" i="39" s="1"/>
  <c r="AC109" i="39" s="1"/>
  <c r="AW109" i="39" s="1"/>
  <c r="AW108" i="39"/>
  <c r="AW114" i="39" s="1"/>
  <c r="AR108" i="39"/>
  <c r="BB108" i="39" s="1"/>
  <c r="AQ108" i="39"/>
  <c r="AQ114" i="39" s="1"/>
  <c r="AG108" i="39"/>
  <c r="AY108" i="39" s="1"/>
  <c r="AA108" i="39"/>
  <c r="R108" i="39"/>
  <c r="W108" i="39" s="1"/>
  <c r="AC108" i="39" s="1"/>
  <c r="AP107" i="39"/>
  <c r="AO107" i="39"/>
  <c r="AN107" i="39"/>
  <c r="AM107" i="39"/>
  <c r="AL107" i="39"/>
  <c r="AK107" i="39"/>
  <c r="AJ107" i="39"/>
  <c r="AI107" i="39"/>
  <c r="AF107" i="39"/>
  <c r="AE107" i="39"/>
  <c r="Z107" i="39"/>
  <c r="Y107" i="39"/>
  <c r="X107" i="39"/>
  <c r="V107" i="39"/>
  <c r="U107" i="39"/>
  <c r="T107" i="39"/>
  <c r="S107" i="39"/>
  <c r="BB106" i="39"/>
  <c r="AV106" i="39"/>
  <c r="AR106" i="39"/>
  <c r="AQ106" i="39"/>
  <c r="BA106" i="39" s="1"/>
  <c r="AG106" i="39"/>
  <c r="AY106" i="39" s="1"/>
  <c r="AB106" i="39"/>
  <c r="AA106" i="39"/>
  <c r="W106" i="39"/>
  <c r="R106" i="39"/>
  <c r="BB105" i="39"/>
  <c r="AR105" i="39"/>
  <c r="AQ105" i="39"/>
  <c r="AG105" i="39"/>
  <c r="AY105" i="39" s="1"/>
  <c r="AA105" i="39"/>
  <c r="AV105" i="39" s="1"/>
  <c r="R105" i="39"/>
  <c r="W105" i="39" s="1"/>
  <c r="BB104" i="39"/>
  <c r="AS104" i="39"/>
  <c r="AZ104" i="39" s="1"/>
  <c r="AR104" i="39"/>
  <c r="AQ104" i="39"/>
  <c r="BA104" i="39" s="1"/>
  <c r="AG104" i="39"/>
  <c r="AY104" i="39" s="1"/>
  <c r="AC104" i="39"/>
  <c r="AW104" i="39" s="1"/>
  <c r="AA104" i="39"/>
  <c r="AV104" i="39" s="1"/>
  <c r="R104" i="39"/>
  <c r="W104" i="39" s="1"/>
  <c r="BB103" i="39"/>
  <c r="AR103" i="39"/>
  <c r="AQ103" i="39"/>
  <c r="AS103" i="39" s="1"/>
  <c r="AZ103" i="39" s="1"/>
  <c r="AG103" i="39"/>
  <c r="AY103" i="39" s="1"/>
  <c r="AA103" i="39"/>
  <c r="AV103" i="39" s="1"/>
  <c r="R103" i="39"/>
  <c r="W103" i="39" s="1"/>
  <c r="BB102" i="39"/>
  <c r="AS102" i="39"/>
  <c r="AZ102" i="39" s="1"/>
  <c r="AR102" i="39"/>
  <c r="AQ102" i="39"/>
  <c r="BA102" i="39" s="1"/>
  <c r="AG102" i="39"/>
  <c r="AY102" i="39" s="1"/>
  <c r="AC102" i="39"/>
  <c r="AW102" i="39" s="1"/>
  <c r="AA102" i="39"/>
  <c r="AV102" i="39" s="1"/>
  <c r="R102" i="39"/>
  <c r="W102" i="39" s="1"/>
  <c r="BB101" i="39"/>
  <c r="AR101" i="39"/>
  <c r="AQ101" i="39"/>
  <c r="AG101" i="39"/>
  <c r="AG107" i="39" s="1"/>
  <c r="AA101" i="39"/>
  <c r="R101" i="39"/>
  <c r="AP100" i="39"/>
  <c r="AO100" i="39"/>
  <c r="AN100" i="39"/>
  <c r="AM100" i="39"/>
  <c r="AL100" i="39"/>
  <c r="AK100" i="39"/>
  <c r="AJ100" i="39"/>
  <c r="AI100" i="39"/>
  <c r="AG100" i="39"/>
  <c r="AF100" i="39"/>
  <c r="AE100" i="39"/>
  <c r="AA100" i="39"/>
  <c r="Z100" i="39"/>
  <c r="Y100" i="39"/>
  <c r="X100" i="39"/>
  <c r="V100" i="39"/>
  <c r="U100" i="39"/>
  <c r="T100" i="39"/>
  <c r="S100" i="39"/>
  <c r="BB99" i="39"/>
  <c r="AY99" i="39"/>
  <c r="AV99" i="39"/>
  <c r="AR99" i="39"/>
  <c r="AQ99" i="39"/>
  <c r="BA99" i="39" s="1"/>
  <c r="AG99" i="39"/>
  <c r="AD99" i="39"/>
  <c r="AX99" i="39" s="1"/>
  <c r="AA99" i="39"/>
  <c r="W99" i="39"/>
  <c r="AB99" i="39" s="1"/>
  <c r="R99" i="39"/>
  <c r="AY98" i="39"/>
  <c r="AV98" i="39"/>
  <c r="AR98" i="39"/>
  <c r="BB98" i="39" s="1"/>
  <c r="AQ98" i="39"/>
  <c r="AG98" i="39"/>
  <c r="AD98" i="39"/>
  <c r="AX98" i="39" s="1"/>
  <c r="AA98" i="39"/>
  <c r="W98" i="39"/>
  <c r="AC98" i="39" s="1"/>
  <c r="AW98" i="39" s="1"/>
  <c r="R98" i="39"/>
  <c r="BB97" i="39"/>
  <c r="AY97" i="39"/>
  <c r="AV97" i="39"/>
  <c r="AR97" i="39"/>
  <c r="AQ97" i="39"/>
  <c r="AG97" i="39"/>
  <c r="AC97" i="39"/>
  <c r="AW97" i="39" s="1"/>
  <c r="AA97" i="39"/>
  <c r="R97" i="39"/>
  <c r="W97" i="39" s="1"/>
  <c r="AY96" i="39"/>
  <c r="AV96" i="39"/>
  <c r="AR96" i="39"/>
  <c r="BB96" i="39" s="1"/>
  <c r="AQ96" i="39"/>
  <c r="AG96" i="39"/>
  <c r="AD96" i="39"/>
  <c r="AX96" i="39" s="1"/>
  <c r="AA96" i="39"/>
  <c r="W96" i="39"/>
  <c r="AC96" i="39" s="1"/>
  <c r="AW96" i="39" s="1"/>
  <c r="R96" i="39"/>
  <c r="BB95" i="39"/>
  <c r="AY95" i="39"/>
  <c r="AY100" i="39" s="1"/>
  <c r="AV95" i="39"/>
  <c r="AR95" i="39"/>
  <c r="AQ95" i="39"/>
  <c r="AQ100" i="39" s="1"/>
  <c r="AG95" i="39"/>
  <c r="AC95" i="39"/>
  <c r="AW95" i="39" s="1"/>
  <c r="AA95" i="39"/>
  <c r="R95" i="39"/>
  <c r="W95" i="39" s="1"/>
  <c r="AY94" i="39"/>
  <c r="AV94" i="39"/>
  <c r="AR94" i="39"/>
  <c r="AQ94" i="39"/>
  <c r="AG94" i="39"/>
  <c r="AD94" i="39"/>
  <c r="AA94" i="39"/>
  <c r="W94" i="39"/>
  <c r="R94" i="39"/>
  <c r="AP93" i="39"/>
  <c r="AO93" i="39"/>
  <c r="AN93" i="39"/>
  <c r="AM93" i="39"/>
  <c r="AL93" i="39"/>
  <c r="AK93" i="39"/>
  <c r="AJ93" i="39"/>
  <c r="AI93" i="39"/>
  <c r="AF93" i="39"/>
  <c r="AE93" i="39"/>
  <c r="Z93" i="39"/>
  <c r="Y93" i="39"/>
  <c r="X93" i="39"/>
  <c r="V93" i="39"/>
  <c r="U93" i="39"/>
  <c r="T93" i="39"/>
  <c r="S93" i="39"/>
  <c r="AY92" i="39"/>
  <c r="AV92" i="39"/>
  <c r="AR92" i="39"/>
  <c r="BB92" i="39" s="1"/>
  <c r="AQ92" i="39"/>
  <c r="AS92" i="39" s="1"/>
  <c r="AZ92" i="39" s="1"/>
  <c r="AG92" i="39"/>
  <c r="AA92" i="39"/>
  <c r="R92" i="39"/>
  <c r="W92" i="39" s="1"/>
  <c r="AR91" i="39"/>
  <c r="AQ91" i="39"/>
  <c r="BA91" i="39" s="1"/>
  <c r="AG91" i="39"/>
  <c r="AY91" i="39" s="1"/>
  <c r="AA91" i="39"/>
  <c r="AV91" i="39" s="1"/>
  <c r="W91" i="39"/>
  <c r="R91" i="39"/>
  <c r="AY90" i="39"/>
  <c r="AV90" i="39"/>
  <c r="AR90" i="39"/>
  <c r="BB90" i="39" s="1"/>
  <c r="AQ90" i="39"/>
  <c r="AS90" i="39" s="1"/>
  <c r="AZ90" i="39" s="1"/>
  <c r="AG90" i="39"/>
  <c r="AA90" i="39"/>
  <c r="R90" i="39"/>
  <c r="W90" i="39" s="1"/>
  <c r="AR89" i="39"/>
  <c r="BB89" i="39" s="1"/>
  <c r="AQ89" i="39"/>
  <c r="BA89" i="39" s="1"/>
  <c r="AG89" i="39"/>
  <c r="AY89" i="39" s="1"/>
  <c r="AA89" i="39"/>
  <c r="AV89" i="39" s="1"/>
  <c r="W89" i="39"/>
  <c r="R89" i="39"/>
  <c r="AY88" i="39"/>
  <c r="AV88" i="39"/>
  <c r="AR88" i="39"/>
  <c r="BB88" i="39" s="1"/>
  <c r="AQ88" i="39"/>
  <c r="AQ93" i="39" s="1"/>
  <c r="AG88" i="39"/>
  <c r="AA88" i="39"/>
  <c r="AA93" i="39" s="1"/>
  <c r="R88" i="39"/>
  <c r="W88" i="39" s="1"/>
  <c r="AR87" i="39"/>
  <c r="AQ87" i="39"/>
  <c r="BA87" i="39" s="1"/>
  <c r="AG87" i="39"/>
  <c r="AA87" i="39"/>
  <c r="AV87" i="39" s="1"/>
  <c r="W87" i="39"/>
  <c r="R87" i="39"/>
  <c r="AY86" i="39"/>
  <c r="AQ86" i="39"/>
  <c r="AP86" i="39"/>
  <c r="AO86" i="39"/>
  <c r="AN86" i="39"/>
  <c r="AM86" i="39"/>
  <c r="AL86" i="39"/>
  <c r="AK86" i="39"/>
  <c r="AJ86" i="39"/>
  <c r="AI86" i="39"/>
  <c r="AF86" i="39"/>
  <c r="AE86" i="39"/>
  <c r="Z86" i="39"/>
  <c r="Y86" i="39"/>
  <c r="X86" i="39"/>
  <c r="V86" i="39"/>
  <c r="U86" i="39"/>
  <c r="T86" i="39"/>
  <c r="S86" i="39"/>
  <c r="BA85" i="39"/>
  <c r="AV85" i="39"/>
  <c r="AS85" i="39"/>
  <c r="AZ85" i="39" s="1"/>
  <c r="AR85" i="39"/>
  <c r="BB85" i="39" s="1"/>
  <c r="AQ85" i="39"/>
  <c r="AG85" i="39"/>
  <c r="AY85" i="39" s="1"/>
  <c r="AA85" i="39"/>
  <c r="W85" i="39"/>
  <c r="R85" i="39"/>
  <c r="BA84" i="39"/>
  <c r="AZ84" i="39"/>
  <c r="AR84" i="39"/>
  <c r="AS84" i="39" s="1"/>
  <c r="AQ84" i="39"/>
  <c r="AG84" i="39"/>
  <c r="AY84" i="39" s="1"/>
  <c r="AD84" i="39"/>
  <c r="AX84" i="39" s="1"/>
  <c r="AA84" i="39"/>
  <c r="AV84" i="39" s="1"/>
  <c r="W84" i="39"/>
  <c r="R84" i="39"/>
  <c r="BA83" i="39"/>
  <c r="AV83" i="39"/>
  <c r="AS83" i="39"/>
  <c r="AZ83" i="39" s="1"/>
  <c r="AR83" i="39"/>
  <c r="BB83" i="39" s="1"/>
  <c r="AQ83" i="39"/>
  <c r="AG83" i="39"/>
  <c r="AY83" i="39" s="1"/>
  <c r="AA83" i="39"/>
  <c r="W83" i="39"/>
  <c r="R83" i="39"/>
  <c r="BA82" i="39"/>
  <c r="AZ82" i="39"/>
  <c r="AR82" i="39"/>
  <c r="AS82" i="39" s="1"/>
  <c r="AQ82" i="39"/>
  <c r="AG82" i="39"/>
  <c r="AY82" i="39" s="1"/>
  <c r="AD82" i="39"/>
  <c r="AX82" i="39" s="1"/>
  <c r="AA82" i="39"/>
  <c r="W82" i="39"/>
  <c r="R82" i="39"/>
  <c r="BA81" i="39"/>
  <c r="BA86" i="39" s="1"/>
  <c r="AV81" i="39"/>
  <c r="AS81" i="39"/>
  <c r="AZ81" i="39" s="1"/>
  <c r="AR81" i="39"/>
  <c r="BB81" i="39" s="1"/>
  <c r="AQ81" i="39"/>
  <c r="AG81" i="39"/>
  <c r="AY81" i="39" s="1"/>
  <c r="AA81" i="39"/>
  <c r="W81" i="39"/>
  <c r="R81" i="39"/>
  <c r="BA80" i="39"/>
  <c r="AR80" i="39"/>
  <c r="AQ80" i="39"/>
  <c r="AG80" i="39"/>
  <c r="AY80" i="39" s="1"/>
  <c r="AD80" i="39"/>
  <c r="AA80" i="39"/>
  <c r="W80" i="39"/>
  <c r="R80" i="39"/>
  <c r="R86" i="39" s="1"/>
  <c r="AP79" i="39"/>
  <c r="AO79" i="39"/>
  <c r="AN79" i="39"/>
  <c r="AM79" i="39"/>
  <c r="AL79" i="39"/>
  <c r="AK79" i="39"/>
  <c r="AJ79" i="39"/>
  <c r="AI79" i="39"/>
  <c r="AG79" i="39"/>
  <c r="AF79" i="39"/>
  <c r="AE79" i="39"/>
  <c r="AA79" i="39"/>
  <c r="Z79" i="39"/>
  <c r="Y79" i="39"/>
  <c r="X79" i="39"/>
  <c r="V79" i="39"/>
  <c r="U79" i="39"/>
  <c r="T79" i="39"/>
  <c r="S79" i="39"/>
  <c r="AY78" i="39"/>
  <c r="AX78" i="39"/>
  <c r="AV78" i="39"/>
  <c r="AR78" i="39"/>
  <c r="BB78" i="39" s="1"/>
  <c r="AQ78" i="39"/>
  <c r="AH78" i="39"/>
  <c r="AT78" i="39" s="1"/>
  <c r="AG78" i="39"/>
  <c r="AD78" i="39"/>
  <c r="AB78" i="39"/>
  <c r="AA78" i="39"/>
  <c r="W78" i="39"/>
  <c r="AC78" i="39" s="1"/>
  <c r="AW78" i="39" s="1"/>
  <c r="R78" i="39"/>
  <c r="BB77" i="39"/>
  <c r="AY77" i="39"/>
  <c r="AV77" i="39"/>
  <c r="AR77" i="39"/>
  <c r="AQ77" i="39"/>
  <c r="AG77" i="39"/>
  <c r="AA77" i="39"/>
  <c r="R77" i="39"/>
  <c r="W77" i="39" s="1"/>
  <c r="AY76" i="39"/>
  <c r="AX76" i="39"/>
  <c r="AV76" i="39"/>
  <c r="AR76" i="39"/>
  <c r="BB76" i="39" s="1"/>
  <c r="AQ76" i="39"/>
  <c r="AH76" i="39"/>
  <c r="AT76" i="39" s="1"/>
  <c r="AG76" i="39"/>
  <c r="AD76" i="39"/>
  <c r="AB76" i="39"/>
  <c r="AA76" i="39"/>
  <c r="W76" i="39"/>
  <c r="AC76" i="39" s="1"/>
  <c r="AW76" i="39" s="1"/>
  <c r="R76" i="39"/>
  <c r="BB75" i="39"/>
  <c r="AY75" i="39"/>
  <c r="AY79" i="39" s="1"/>
  <c r="AV75" i="39"/>
  <c r="AR75" i="39"/>
  <c r="AQ75" i="39"/>
  <c r="AG75" i="39"/>
  <c r="AA75" i="39"/>
  <c r="R75" i="39"/>
  <c r="W75" i="39" s="1"/>
  <c r="AY74" i="39"/>
  <c r="AV74" i="39"/>
  <c r="AR74" i="39"/>
  <c r="BB74" i="39" s="1"/>
  <c r="AQ74" i="39"/>
  <c r="AG74" i="39"/>
  <c r="AC74" i="39"/>
  <c r="AW74" i="39" s="1"/>
  <c r="AA74" i="39"/>
  <c r="R74" i="39"/>
  <c r="W74" i="39" s="1"/>
  <c r="AY73" i="39"/>
  <c r="AV73" i="39"/>
  <c r="AV79" i="39" s="1"/>
  <c r="AR73" i="39"/>
  <c r="AR79" i="39" s="1"/>
  <c r="AQ73" i="39"/>
  <c r="AG73" i="39"/>
  <c r="AA73" i="39"/>
  <c r="W73" i="39"/>
  <c r="R73" i="39"/>
  <c r="AP72" i="39"/>
  <c r="AO72" i="39"/>
  <c r="AN72" i="39"/>
  <c r="AM72" i="39"/>
  <c r="AL72" i="39"/>
  <c r="AK72" i="39"/>
  <c r="AJ72" i="39"/>
  <c r="AI72" i="39"/>
  <c r="AF72" i="39"/>
  <c r="AE72" i="39"/>
  <c r="AA72" i="39"/>
  <c r="Z72" i="39"/>
  <c r="Y72" i="39"/>
  <c r="X72" i="39"/>
  <c r="V72" i="39"/>
  <c r="U72" i="39"/>
  <c r="T72" i="39"/>
  <c r="S72" i="39"/>
  <c r="AY71" i="39"/>
  <c r="AR71" i="39"/>
  <c r="BB71" i="39" s="1"/>
  <c r="AQ71" i="39"/>
  <c r="BA71" i="39" s="1"/>
  <c r="AG71" i="39"/>
  <c r="AA71" i="39"/>
  <c r="AV71" i="39" s="1"/>
  <c r="R71" i="39"/>
  <c r="W71" i="39" s="1"/>
  <c r="AY70" i="39"/>
  <c r="AU70" i="39"/>
  <c r="AR70" i="39"/>
  <c r="BB70" i="39" s="1"/>
  <c r="AQ70" i="39"/>
  <c r="AG70" i="39"/>
  <c r="AC70" i="39"/>
  <c r="AW70" i="39" s="1"/>
  <c r="AA70" i="39"/>
  <c r="AV70" i="39" s="1"/>
  <c r="R70" i="39"/>
  <c r="W70" i="39" s="1"/>
  <c r="AY69" i="39"/>
  <c r="AU69" i="39"/>
  <c r="AR69" i="39"/>
  <c r="BB69" i="39" s="1"/>
  <c r="AQ69" i="39"/>
  <c r="AG69" i="39"/>
  <c r="AC69" i="39"/>
  <c r="AW69" i="39" s="1"/>
  <c r="AA69" i="39"/>
  <c r="AV69" i="39" s="1"/>
  <c r="R69" i="39"/>
  <c r="W69" i="39" s="1"/>
  <c r="AY68" i="39"/>
  <c r="AU68" i="39"/>
  <c r="AR68" i="39"/>
  <c r="BB68" i="39" s="1"/>
  <c r="AQ68" i="39"/>
  <c r="AG68" i="39"/>
  <c r="AC68" i="39"/>
  <c r="AW68" i="39" s="1"/>
  <c r="AA68" i="39"/>
  <c r="AV68" i="39" s="1"/>
  <c r="R68" i="39"/>
  <c r="W68" i="39" s="1"/>
  <c r="AY67" i="39"/>
  <c r="AU67" i="39"/>
  <c r="AR67" i="39"/>
  <c r="BB67" i="39" s="1"/>
  <c r="AQ67" i="39"/>
  <c r="AG67" i="39"/>
  <c r="AC67" i="39"/>
  <c r="AW67" i="39" s="1"/>
  <c r="AA67" i="39"/>
  <c r="AV67" i="39" s="1"/>
  <c r="R67" i="39"/>
  <c r="W67" i="39" s="1"/>
  <c r="AY66" i="39"/>
  <c r="AY72" i="39" s="1"/>
  <c r="AR66" i="39"/>
  <c r="BB66" i="39" s="1"/>
  <c r="BB72" i="39" s="1"/>
  <c r="AQ66" i="39"/>
  <c r="AG66" i="39"/>
  <c r="AG72" i="39" s="1"/>
  <c r="AA66" i="39"/>
  <c r="AV66" i="39" s="1"/>
  <c r="AV72" i="39" s="1"/>
  <c r="R66" i="39"/>
  <c r="AQ65" i="39"/>
  <c r="AP65" i="39"/>
  <c r="AO65" i="39"/>
  <c r="AN65" i="39"/>
  <c r="AM65" i="39"/>
  <c r="AL65" i="39"/>
  <c r="AK65" i="39"/>
  <c r="AJ65" i="39"/>
  <c r="AI65" i="39"/>
  <c r="AF65" i="39"/>
  <c r="AE65" i="39"/>
  <c r="AA65" i="39"/>
  <c r="Z65" i="39"/>
  <c r="Y65" i="39"/>
  <c r="X65" i="39"/>
  <c r="W65" i="39"/>
  <c r="V65" i="39"/>
  <c r="U65" i="39"/>
  <c r="T65" i="39"/>
  <c r="S65" i="39"/>
  <c r="BA64" i="39"/>
  <c r="AV64" i="39"/>
  <c r="AR64" i="39"/>
  <c r="AQ64" i="39"/>
  <c r="AG64" i="39"/>
  <c r="AY64" i="39" s="1"/>
  <c r="AA64" i="39"/>
  <c r="W64" i="39"/>
  <c r="AD64" i="39" s="1"/>
  <c r="AX64" i="39" s="1"/>
  <c r="R64" i="39"/>
  <c r="BA63" i="39"/>
  <c r="AV63" i="39"/>
  <c r="AR63" i="39"/>
  <c r="AQ63" i="39"/>
  <c r="AG63" i="39"/>
  <c r="AY63" i="39" s="1"/>
  <c r="AA63" i="39"/>
  <c r="W63" i="39"/>
  <c r="R63" i="39"/>
  <c r="BA62" i="39"/>
  <c r="AV62" i="39"/>
  <c r="AR62" i="39"/>
  <c r="AQ62" i="39"/>
  <c r="AG62" i="39"/>
  <c r="AY62" i="39" s="1"/>
  <c r="AA62" i="39"/>
  <c r="W62" i="39"/>
  <c r="AD62" i="39" s="1"/>
  <c r="AX62" i="39" s="1"/>
  <c r="R62" i="39"/>
  <c r="BA61" i="39"/>
  <c r="AV61" i="39"/>
  <c r="AR61" i="39"/>
  <c r="AQ61" i="39"/>
  <c r="AG61" i="39"/>
  <c r="AY61" i="39" s="1"/>
  <c r="AA61" i="39"/>
  <c r="W61" i="39"/>
  <c r="R61" i="39"/>
  <c r="BA60" i="39"/>
  <c r="AV60" i="39"/>
  <c r="AR60" i="39"/>
  <c r="AQ60" i="39"/>
  <c r="AG60" i="39"/>
  <c r="AY60" i="39" s="1"/>
  <c r="AA60" i="39"/>
  <c r="W60" i="39"/>
  <c r="AD60" i="39" s="1"/>
  <c r="AX60" i="39" s="1"/>
  <c r="R60" i="39"/>
  <c r="BA59" i="39"/>
  <c r="BA65" i="39" s="1"/>
  <c r="AV59" i="39"/>
  <c r="AV65" i="39" s="1"/>
  <c r="AR59" i="39"/>
  <c r="AQ59" i="39"/>
  <c r="AG59" i="39"/>
  <c r="AY59" i="39" s="1"/>
  <c r="AY65" i="39" s="1"/>
  <c r="AA59" i="39"/>
  <c r="W59" i="39"/>
  <c r="R59" i="39"/>
  <c r="R65" i="39" s="1"/>
  <c r="AR58" i="39"/>
  <c r="AP58" i="39"/>
  <c r="AO58" i="39"/>
  <c r="AN58" i="39"/>
  <c r="AM58" i="39"/>
  <c r="AL58" i="39"/>
  <c r="AK58" i="39"/>
  <c r="AJ58" i="39"/>
  <c r="AI58" i="39"/>
  <c r="AF58" i="39"/>
  <c r="AE58" i="39"/>
  <c r="Z58" i="39"/>
  <c r="Y58" i="39"/>
  <c r="X58" i="39"/>
  <c r="V58" i="39"/>
  <c r="U58" i="39"/>
  <c r="T58" i="39"/>
  <c r="S58" i="39"/>
  <c r="BB57" i="39"/>
  <c r="BB58" i="39" s="1"/>
  <c r="BA57" i="39"/>
  <c r="BA58" i="39" s="1"/>
  <c r="AS57" i="39"/>
  <c r="AR57" i="39"/>
  <c r="AQ57" i="39"/>
  <c r="AQ58" i="39" s="1"/>
  <c r="AG57" i="39"/>
  <c r="AA57" i="39"/>
  <c r="R57" i="39"/>
  <c r="W57" i="39" s="1"/>
  <c r="AP56" i="39"/>
  <c r="AO56" i="39"/>
  <c r="AN56" i="39"/>
  <c r="AM56" i="39"/>
  <c r="AL56" i="39"/>
  <c r="AK56" i="39"/>
  <c r="AJ56" i="39"/>
  <c r="AI56" i="39"/>
  <c r="AG56" i="39"/>
  <c r="AF56" i="39"/>
  <c r="AE56" i="39"/>
  <c r="AA56" i="39"/>
  <c r="Z56" i="39"/>
  <c r="Y56" i="39"/>
  <c r="X56" i="39"/>
  <c r="V56" i="39"/>
  <c r="U56" i="39"/>
  <c r="T56" i="39"/>
  <c r="S56" i="39"/>
  <c r="BB55" i="39"/>
  <c r="AY55" i="39"/>
  <c r="AV55" i="39"/>
  <c r="AR55" i="39"/>
  <c r="AQ55" i="39"/>
  <c r="BA55" i="39" s="1"/>
  <c r="AG55" i="39"/>
  <c r="AB55" i="39"/>
  <c r="AA55" i="39"/>
  <c r="R55" i="39"/>
  <c r="W55" i="39" s="1"/>
  <c r="BB54" i="39"/>
  <c r="AY54" i="39"/>
  <c r="AV54" i="39"/>
  <c r="AR54" i="39"/>
  <c r="AQ54" i="39"/>
  <c r="BA54" i="39" s="1"/>
  <c r="AG54" i="39"/>
  <c r="AB54" i="39"/>
  <c r="AA54" i="39"/>
  <c r="R54" i="39"/>
  <c r="W54" i="39" s="1"/>
  <c r="BB53" i="39"/>
  <c r="AY53" i="39"/>
  <c r="AX53" i="39"/>
  <c r="AV53" i="39"/>
  <c r="AR53" i="39"/>
  <c r="AQ53" i="39"/>
  <c r="BA53" i="39" s="1"/>
  <c r="AG53" i="39"/>
  <c r="AB53" i="39"/>
  <c r="AA53" i="39"/>
  <c r="W53" i="39"/>
  <c r="AD53" i="39" s="1"/>
  <c r="R53" i="39"/>
  <c r="BB52" i="39"/>
  <c r="AY52" i="39"/>
  <c r="AV52" i="39"/>
  <c r="AR52" i="39"/>
  <c r="AQ52" i="39"/>
  <c r="BA52" i="39" s="1"/>
  <c r="AG52" i="39"/>
  <c r="AB52" i="39"/>
  <c r="AA52" i="39"/>
  <c r="W52" i="39"/>
  <c r="AD52" i="39" s="1"/>
  <c r="AX52" i="39" s="1"/>
  <c r="R52" i="39"/>
  <c r="BB51" i="39"/>
  <c r="BB56" i="39" s="1"/>
  <c r="AY51" i="39"/>
  <c r="AY56" i="39" s="1"/>
  <c r="AV51" i="39"/>
  <c r="AV56" i="39" s="1"/>
  <c r="AR51" i="39"/>
  <c r="AR56" i="39" s="1"/>
  <c r="AQ51" i="39"/>
  <c r="BA51" i="39" s="1"/>
  <c r="BA56" i="39" s="1"/>
  <c r="AG51" i="39"/>
  <c r="AB51" i="39"/>
  <c r="AA51" i="39"/>
  <c r="W51" i="39"/>
  <c r="W56" i="39" s="1"/>
  <c r="R51" i="39"/>
  <c r="R56" i="39" s="1"/>
  <c r="AP50" i="39"/>
  <c r="AO50" i="39"/>
  <c r="AN50" i="39"/>
  <c r="AM50" i="39"/>
  <c r="AL50" i="39"/>
  <c r="AK50" i="39"/>
  <c r="AJ50" i="39"/>
  <c r="AI50" i="39"/>
  <c r="AF50" i="39"/>
  <c r="AE50" i="39"/>
  <c r="Z50" i="39"/>
  <c r="Y50" i="39"/>
  <c r="X50" i="39"/>
  <c r="V50" i="39"/>
  <c r="U50" i="39"/>
  <c r="T50" i="39"/>
  <c r="S50" i="39"/>
  <c r="AY49" i="39"/>
  <c r="AR49" i="39"/>
  <c r="BB49" i="39" s="1"/>
  <c r="AQ49" i="39"/>
  <c r="AG49" i="39"/>
  <c r="AA49" i="39"/>
  <c r="AV49" i="39" s="1"/>
  <c r="R49" i="39"/>
  <c r="W49" i="39" s="1"/>
  <c r="AY48" i="39"/>
  <c r="AR48" i="39"/>
  <c r="BB48" i="39" s="1"/>
  <c r="AQ48" i="39"/>
  <c r="AG48" i="39"/>
  <c r="AA48" i="39"/>
  <c r="AV48" i="39" s="1"/>
  <c r="R48" i="39"/>
  <c r="W48" i="39" s="1"/>
  <c r="AY47" i="39"/>
  <c r="AY50" i="39" s="1"/>
  <c r="AR47" i="39"/>
  <c r="BB47" i="39" s="1"/>
  <c r="BB50" i="39" s="1"/>
  <c r="AQ47" i="39"/>
  <c r="AG47" i="39"/>
  <c r="AG50" i="39" s="1"/>
  <c r="AA47" i="39"/>
  <c r="AA50" i="39" s="1"/>
  <c r="R47" i="39"/>
  <c r="W47" i="39" s="1"/>
  <c r="AY46" i="39"/>
  <c r="AQ46" i="39"/>
  <c r="AP46" i="39"/>
  <c r="AO46" i="39"/>
  <c r="AN46" i="39"/>
  <c r="AM46" i="39"/>
  <c r="AL46" i="39"/>
  <c r="AK46" i="39"/>
  <c r="AJ46" i="39"/>
  <c r="AI46" i="39"/>
  <c r="AF46" i="39"/>
  <c r="AE46" i="39"/>
  <c r="AA46" i="39"/>
  <c r="Z46" i="39"/>
  <c r="Y46" i="39"/>
  <c r="X46" i="39"/>
  <c r="V46" i="39"/>
  <c r="U46" i="39"/>
  <c r="T46" i="39"/>
  <c r="S46" i="39"/>
  <c r="BA45" i="39"/>
  <c r="BA46" i="39" s="1"/>
  <c r="AV45" i="39"/>
  <c r="AV46" i="39" s="1"/>
  <c r="AR45" i="39"/>
  <c r="AQ45" i="39"/>
  <c r="AG45" i="39"/>
  <c r="AY45" i="39" s="1"/>
  <c r="AD45" i="39"/>
  <c r="AA45" i="39"/>
  <c r="W45" i="39"/>
  <c r="R45" i="39"/>
  <c r="R46" i="39" s="1"/>
  <c r="AR44" i="39"/>
  <c r="AP44" i="39"/>
  <c r="AO44" i="39"/>
  <c r="AN44" i="39"/>
  <c r="AM44" i="39"/>
  <c r="AL44" i="39"/>
  <c r="AK44" i="39"/>
  <c r="AJ44" i="39"/>
  <c r="AI44" i="39"/>
  <c r="AF44" i="39"/>
  <c r="AE44" i="39"/>
  <c r="Z44" i="39"/>
  <c r="Y44" i="39"/>
  <c r="X44" i="39"/>
  <c r="V44" i="39"/>
  <c r="U44" i="39"/>
  <c r="T44" i="39"/>
  <c r="S44" i="39"/>
  <c r="BB43" i="39"/>
  <c r="BB135" i="39" s="1"/>
  <c r="BA43" i="39"/>
  <c r="AS43" i="39"/>
  <c r="AR43" i="39"/>
  <c r="AR135" i="39" s="1"/>
  <c r="AQ43" i="39"/>
  <c r="AQ135" i="39" s="1"/>
  <c r="AG43" i="39"/>
  <c r="AA43" i="39"/>
  <c r="R43" i="39"/>
  <c r="AP42" i="39"/>
  <c r="AO42" i="39"/>
  <c r="AN42" i="39"/>
  <c r="AM42" i="39"/>
  <c r="AL42" i="39"/>
  <c r="AK42" i="39"/>
  <c r="AJ42" i="39"/>
  <c r="AI42" i="39"/>
  <c r="AF42" i="39"/>
  <c r="AE42" i="39"/>
  <c r="Z42" i="39"/>
  <c r="Y42" i="39"/>
  <c r="X42" i="39"/>
  <c r="V42" i="39"/>
  <c r="U42" i="39"/>
  <c r="T42" i="39"/>
  <c r="S42" i="39"/>
  <c r="BB41" i="39"/>
  <c r="AV41" i="39"/>
  <c r="AR41" i="39"/>
  <c r="AQ41" i="39"/>
  <c r="BA41" i="39" s="1"/>
  <c r="AG41" i="39"/>
  <c r="AY41" i="39" s="1"/>
  <c r="AB41" i="39"/>
  <c r="AA41" i="39"/>
  <c r="W41" i="39"/>
  <c r="AD41" i="39" s="1"/>
  <c r="AX41" i="39" s="1"/>
  <c r="R41" i="39"/>
  <c r="BB40" i="39"/>
  <c r="AV40" i="39"/>
  <c r="AR40" i="39"/>
  <c r="AQ40" i="39"/>
  <c r="BA40" i="39" s="1"/>
  <c r="AG40" i="39"/>
  <c r="AY40" i="39" s="1"/>
  <c r="AB40" i="39"/>
  <c r="AA40" i="39"/>
  <c r="W40" i="39"/>
  <c r="AD40" i="39" s="1"/>
  <c r="AX40" i="39" s="1"/>
  <c r="R40" i="39"/>
  <c r="BB39" i="39"/>
  <c r="AV39" i="39"/>
  <c r="AR39" i="39"/>
  <c r="AQ39" i="39"/>
  <c r="BA39" i="39" s="1"/>
  <c r="AG39" i="39"/>
  <c r="AY39" i="39" s="1"/>
  <c r="AB39" i="39"/>
  <c r="AA39" i="39"/>
  <c r="W39" i="39"/>
  <c r="AD39" i="39" s="1"/>
  <c r="AX39" i="39" s="1"/>
  <c r="R39" i="39"/>
  <c r="BB38" i="39"/>
  <c r="AV38" i="39"/>
  <c r="AR38" i="39"/>
  <c r="AQ38" i="39"/>
  <c r="BA38" i="39" s="1"/>
  <c r="AG38" i="39"/>
  <c r="AY38" i="39" s="1"/>
  <c r="AB38" i="39"/>
  <c r="AA38" i="39"/>
  <c r="W38" i="39"/>
  <c r="AD38" i="39" s="1"/>
  <c r="AX38" i="39" s="1"/>
  <c r="R38" i="39"/>
  <c r="BB37" i="39"/>
  <c r="BB129" i="39" s="1"/>
  <c r="AR37" i="39"/>
  <c r="AQ37" i="39"/>
  <c r="AQ129" i="39" s="1"/>
  <c r="AG37" i="39"/>
  <c r="AG129" i="39" s="1"/>
  <c r="AA37" i="39"/>
  <c r="AA129" i="39" s="1"/>
  <c r="R37" i="39"/>
  <c r="R129" i="39" s="1"/>
  <c r="AP36" i="39"/>
  <c r="AO36" i="39"/>
  <c r="AN36" i="39"/>
  <c r="AM36" i="39"/>
  <c r="AL36" i="39"/>
  <c r="AK36" i="39"/>
  <c r="AJ36" i="39"/>
  <c r="AI36" i="39"/>
  <c r="AG36" i="39"/>
  <c r="AF36" i="39"/>
  <c r="AE36" i="39"/>
  <c r="AA36" i="39"/>
  <c r="Z36" i="39"/>
  <c r="Y36" i="39"/>
  <c r="X36" i="39"/>
  <c r="V36" i="39"/>
  <c r="U36" i="39"/>
  <c r="T36" i="39"/>
  <c r="S36" i="39"/>
  <c r="AY35" i="39"/>
  <c r="AV35" i="39"/>
  <c r="AR35" i="39"/>
  <c r="BB35" i="39" s="1"/>
  <c r="AQ35" i="39"/>
  <c r="BA35" i="39" s="1"/>
  <c r="AG35" i="39"/>
  <c r="AA35" i="39"/>
  <c r="R35" i="39"/>
  <c r="W35" i="39" s="1"/>
  <c r="AY34" i="39"/>
  <c r="AV34" i="39"/>
  <c r="AR34" i="39"/>
  <c r="BB34" i="39" s="1"/>
  <c r="AQ34" i="39"/>
  <c r="BA34" i="39" s="1"/>
  <c r="AG34" i="39"/>
  <c r="AA34" i="39"/>
  <c r="R34" i="39"/>
  <c r="W34" i="39" s="1"/>
  <c r="AY33" i="39"/>
  <c r="AV33" i="39"/>
  <c r="AR33" i="39"/>
  <c r="BB33" i="39" s="1"/>
  <c r="AQ33" i="39"/>
  <c r="BA33" i="39" s="1"/>
  <c r="AG33" i="39"/>
  <c r="AA33" i="39"/>
  <c r="R33" i="39"/>
  <c r="W33" i="39" s="1"/>
  <c r="AY32" i="39"/>
  <c r="AV32" i="39"/>
  <c r="AR32" i="39"/>
  <c r="BB32" i="39" s="1"/>
  <c r="AQ32" i="39"/>
  <c r="BA32" i="39" s="1"/>
  <c r="AG32" i="39"/>
  <c r="AA32" i="39"/>
  <c r="R32" i="39"/>
  <c r="W32" i="39" s="1"/>
  <c r="AY31" i="39"/>
  <c r="AY36" i="39" s="1"/>
  <c r="AV31" i="39"/>
  <c r="AV36" i="39" s="1"/>
  <c r="AR31" i="39"/>
  <c r="BB31" i="39" s="1"/>
  <c r="AQ31" i="39"/>
  <c r="BA31" i="39" s="1"/>
  <c r="BA36" i="39" s="1"/>
  <c r="AG31" i="39"/>
  <c r="AA31" i="39"/>
  <c r="R31" i="39"/>
  <c r="W31" i="39" s="1"/>
  <c r="AQ30" i="39"/>
  <c r="AP30" i="39"/>
  <c r="AO30" i="39"/>
  <c r="AN30" i="39"/>
  <c r="AM30" i="39"/>
  <c r="AL30" i="39"/>
  <c r="AK30" i="39"/>
  <c r="AJ30" i="39"/>
  <c r="AI30" i="39"/>
  <c r="AF30" i="39"/>
  <c r="AE30" i="39"/>
  <c r="AA30" i="39"/>
  <c r="Z30" i="39"/>
  <c r="Y30" i="39"/>
  <c r="X30" i="39"/>
  <c r="V30" i="39"/>
  <c r="U30" i="39"/>
  <c r="T30" i="39"/>
  <c r="S30" i="39"/>
  <c r="BA29" i="39"/>
  <c r="AV29" i="39"/>
  <c r="AR29" i="39"/>
  <c r="BB29" i="39" s="1"/>
  <c r="AQ29" i="39"/>
  <c r="AG29" i="39"/>
  <c r="AY29" i="39" s="1"/>
  <c r="AA29" i="39"/>
  <c r="W29" i="39"/>
  <c r="AU29" i="39" s="1"/>
  <c r="R29" i="39"/>
  <c r="BA28" i="39"/>
  <c r="AV28" i="39"/>
  <c r="AR28" i="39"/>
  <c r="BB28" i="39" s="1"/>
  <c r="AQ28" i="39"/>
  <c r="AG28" i="39"/>
  <c r="AY28" i="39" s="1"/>
  <c r="AA28" i="39"/>
  <c r="W28" i="39"/>
  <c r="AU28" i="39" s="1"/>
  <c r="R28" i="39"/>
  <c r="BA27" i="39"/>
  <c r="AV27" i="39"/>
  <c r="AR27" i="39"/>
  <c r="BB27" i="39" s="1"/>
  <c r="AQ27" i="39"/>
  <c r="AG27" i="39"/>
  <c r="AY27" i="39" s="1"/>
  <c r="AA27" i="39"/>
  <c r="W27" i="39"/>
  <c r="AU27" i="39" s="1"/>
  <c r="R27" i="39"/>
  <c r="BA26" i="39"/>
  <c r="AV26" i="39"/>
  <c r="AR26" i="39"/>
  <c r="BB26" i="39" s="1"/>
  <c r="AQ26" i="39"/>
  <c r="AG26" i="39"/>
  <c r="AY26" i="39" s="1"/>
  <c r="AA26" i="39"/>
  <c r="W26" i="39"/>
  <c r="R26" i="39"/>
  <c r="BA25" i="39"/>
  <c r="AV25" i="39"/>
  <c r="AR25" i="39"/>
  <c r="AQ25" i="39"/>
  <c r="AQ130" i="39" s="1"/>
  <c r="AG25" i="39"/>
  <c r="AG130" i="39" s="1"/>
  <c r="AD25" i="39"/>
  <c r="AA25" i="39"/>
  <c r="AA130" i="39" s="1"/>
  <c r="W25" i="39"/>
  <c r="R25" i="39"/>
  <c r="R130" i="39" s="1"/>
  <c r="AR24" i="39"/>
  <c r="AQ24" i="39"/>
  <c r="AP24" i="39"/>
  <c r="AO24" i="39"/>
  <c r="AN24" i="39"/>
  <c r="AM24" i="39"/>
  <c r="AL24" i="39"/>
  <c r="AK24" i="39"/>
  <c r="AJ24" i="39"/>
  <c r="AI24" i="39"/>
  <c r="AF24" i="39"/>
  <c r="AE24" i="39"/>
  <c r="Z24" i="39"/>
  <c r="Y24" i="39"/>
  <c r="X24" i="39"/>
  <c r="V24" i="39"/>
  <c r="U24" i="39"/>
  <c r="T24" i="39"/>
  <c r="S24" i="39"/>
  <c r="BB23" i="39"/>
  <c r="BA23" i="39"/>
  <c r="AS23" i="39"/>
  <c r="AZ23" i="39" s="1"/>
  <c r="AR23" i="39"/>
  <c r="AQ23" i="39"/>
  <c r="AG23" i="39"/>
  <c r="AY23" i="39" s="1"/>
  <c r="AA23" i="39"/>
  <c r="W23" i="39"/>
  <c r="AD23" i="39" s="1"/>
  <c r="AX23" i="39" s="1"/>
  <c r="R23" i="39"/>
  <c r="BB22" i="39"/>
  <c r="BA22" i="39"/>
  <c r="AS22" i="39"/>
  <c r="AR22" i="39"/>
  <c r="AQ22" i="39"/>
  <c r="AG22" i="39"/>
  <c r="AA22" i="39"/>
  <c r="W22" i="39"/>
  <c r="AU22" i="39" s="1"/>
  <c r="R22" i="39"/>
  <c r="BB21" i="39"/>
  <c r="BA21" i="39"/>
  <c r="AS21" i="39"/>
  <c r="AZ21" i="39" s="1"/>
  <c r="AR21" i="39"/>
  <c r="AQ21" i="39"/>
  <c r="AG21" i="39"/>
  <c r="AY21" i="39" s="1"/>
  <c r="AA21" i="39"/>
  <c r="W21" i="39"/>
  <c r="AD21" i="39" s="1"/>
  <c r="AX21" i="39" s="1"/>
  <c r="R21" i="39"/>
  <c r="BB20" i="39"/>
  <c r="BA20" i="39"/>
  <c r="AS20" i="39"/>
  <c r="AZ20" i="39" s="1"/>
  <c r="AR20" i="39"/>
  <c r="AQ20" i="39"/>
  <c r="AG20" i="39"/>
  <c r="AY20" i="39" s="1"/>
  <c r="AA20" i="39"/>
  <c r="W20" i="39"/>
  <c r="AD20" i="39" s="1"/>
  <c r="AX20" i="39" s="1"/>
  <c r="R20" i="39"/>
  <c r="BB19" i="39"/>
  <c r="BA19" i="39"/>
  <c r="AS19" i="39"/>
  <c r="AR19" i="39"/>
  <c r="AQ19" i="39"/>
  <c r="AG19" i="39"/>
  <c r="AA19" i="39"/>
  <c r="W19" i="39"/>
  <c r="AU19" i="39" s="1"/>
  <c r="R19" i="39"/>
  <c r="BA18" i="39"/>
  <c r="AS18" i="39"/>
  <c r="AR18" i="39"/>
  <c r="AP18" i="39"/>
  <c r="AO18" i="39"/>
  <c r="AN18" i="39"/>
  <c r="AM18" i="39"/>
  <c r="AL18" i="39"/>
  <c r="AK18" i="39"/>
  <c r="AJ18" i="39"/>
  <c r="AI18" i="39"/>
  <c r="AG18" i="39"/>
  <c r="AF18" i="39"/>
  <c r="AE18" i="39"/>
  <c r="Z18" i="39"/>
  <c r="Y18" i="39"/>
  <c r="X18" i="39"/>
  <c r="V18" i="39"/>
  <c r="U18" i="39"/>
  <c r="T18" i="39"/>
  <c r="S18" i="39"/>
  <c r="BB17" i="39"/>
  <c r="BA17" i="39"/>
  <c r="AS17" i="39"/>
  <c r="AZ17" i="39" s="1"/>
  <c r="AR17" i="39"/>
  <c r="AQ17" i="39"/>
  <c r="AG17" i="39"/>
  <c r="AY17" i="39" s="1"/>
  <c r="AY133" i="39" s="1"/>
  <c r="AA17" i="39"/>
  <c r="AV17" i="39" s="1"/>
  <c r="R17" i="39"/>
  <c r="BB16" i="39"/>
  <c r="BA16" i="39"/>
  <c r="AS16" i="39"/>
  <c r="AZ16" i="39" s="1"/>
  <c r="AR16" i="39"/>
  <c r="AQ16" i="39"/>
  <c r="AG16" i="39"/>
  <c r="AY16" i="39" s="1"/>
  <c r="AB16" i="39"/>
  <c r="AA16" i="39"/>
  <c r="AV16" i="39" s="1"/>
  <c r="R16" i="39"/>
  <c r="W16" i="39" s="1"/>
  <c r="BB15" i="39"/>
  <c r="BA15" i="39"/>
  <c r="AS15" i="39"/>
  <c r="AZ15" i="39" s="1"/>
  <c r="AR15" i="39"/>
  <c r="AQ15" i="39"/>
  <c r="AG15" i="39"/>
  <c r="AY15" i="39" s="1"/>
  <c r="AB15" i="39"/>
  <c r="AA15" i="39"/>
  <c r="AV15" i="39" s="1"/>
  <c r="R15" i="39"/>
  <c r="W15" i="39" s="1"/>
  <c r="BB14" i="39"/>
  <c r="BA14" i="39"/>
  <c r="AS14" i="39"/>
  <c r="AZ14" i="39" s="1"/>
  <c r="AR14" i="39"/>
  <c r="AQ14" i="39"/>
  <c r="AQ127" i="39" s="1"/>
  <c r="AG14" i="39"/>
  <c r="AG127" i="39" s="1"/>
  <c r="AA14" i="39"/>
  <c r="AA127" i="39" s="1"/>
  <c r="R14" i="39"/>
  <c r="R127" i="39" s="1"/>
  <c r="BB13" i="39"/>
  <c r="AP13" i="39"/>
  <c r="AO13" i="39"/>
  <c r="AN13" i="39"/>
  <c r="AM13" i="39"/>
  <c r="AL13" i="39"/>
  <c r="AK13" i="39"/>
  <c r="AJ13" i="39"/>
  <c r="AI13" i="39"/>
  <c r="AG13" i="39"/>
  <c r="AF13" i="39"/>
  <c r="AE13" i="39"/>
  <c r="AA13" i="39"/>
  <c r="Z13" i="39"/>
  <c r="Y13" i="39"/>
  <c r="X13" i="39"/>
  <c r="V13" i="39"/>
  <c r="U13" i="39"/>
  <c r="T13" i="39"/>
  <c r="S13" i="39"/>
  <c r="R13" i="39"/>
  <c r="BB12" i="39"/>
  <c r="AY12" i="39"/>
  <c r="AV12" i="39"/>
  <c r="AR12" i="39"/>
  <c r="AR136" i="39" s="1"/>
  <c r="AQ12" i="39"/>
  <c r="AG12" i="39"/>
  <c r="AG136" i="39" s="1"/>
  <c r="AA12" i="39"/>
  <c r="AA136" i="39" s="1"/>
  <c r="R12" i="39"/>
  <c r="AO146" i="41" l="1"/>
  <c r="I146" i="41"/>
  <c r="U146" i="41"/>
  <c r="Y146" i="41"/>
  <c r="AA145" i="41" s="1"/>
  <c r="AJ146" i="41"/>
  <c r="BB148" i="41"/>
  <c r="BB21" i="41"/>
  <c r="AY153" i="41"/>
  <c r="AD20" i="41"/>
  <c r="AX20" i="41" s="1"/>
  <c r="AU20" i="41"/>
  <c r="AC20" i="41"/>
  <c r="AW20" i="41" s="1"/>
  <c r="AB20" i="41"/>
  <c r="AH14" i="41"/>
  <c r="AT14" i="41" s="1"/>
  <c r="BB154" i="41"/>
  <c r="AY32" i="41"/>
  <c r="AY16" i="41"/>
  <c r="AD18" i="41"/>
  <c r="AX18" i="41" s="1"/>
  <c r="AU18" i="41"/>
  <c r="AC18" i="41"/>
  <c r="AW18" i="41" s="1"/>
  <c r="AB18" i="41"/>
  <c r="AB37" i="41"/>
  <c r="AU37" i="41"/>
  <c r="AC37" i="41"/>
  <c r="AW37" i="41" s="1"/>
  <c r="AD37" i="41"/>
  <c r="AX37" i="41" s="1"/>
  <c r="AD35" i="41"/>
  <c r="AX35" i="41" s="1"/>
  <c r="AU59" i="41"/>
  <c r="AC59" i="41"/>
  <c r="AW59" i="41" s="1"/>
  <c r="AB59" i="41"/>
  <c r="AH59" i="41" s="1"/>
  <c r="AT59" i="41" s="1"/>
  <c r="AV68" i="41"/>
  <c r="AV74" i="41" s="1"/>
  <c r="AY86" i="41"/>
  <c r="AY89" i="41" s="1"/>
  <c r="AG89" i="41"/>
  <c r="AB91" i="41"/>
  <c r="AB95" i="41" s="1"/>
  <c r="AC91" i="41"/>
  <c r="AW91" i="41" s="1"/>
  <c r="AU91" i="41"/>
  <c r="W95" i="41"/>
  <c r="S167" i="40"/>
  <c r="R147" i="41"/>
  <c r="AC12" i="41"/>
  <c r="AC13" i="41"/>
  <c r="AW13" i="41" s="1"/>
  <c r="AU13" i="41"/>
  <c r="AC14" i="41"/>
  <c r="AW14" i="41" s="1"/>
  <c r="AU14" i="41"/>
  <c r="R153" i="41"/>
  <c r="AC15" i="41"/>
  <c r="AH15" i="41" s="1"/>
  <c r="AQ153" i="41"/>
  <c r="AQ146" i="41" s="1"/>
  <c r="R16" i="41"/>
  <c r="V248" i="41"/>
  <c r="Z248" i="41"/>
  <c r="AP248" i="41"/>
  <c r="BB16" i="41"/>
  <c r="AG21" i="41"/>
  <c r="AS22" i="41"/>
  <c r="AS23" i="41"/>
  <c r="AZ23" i="41" s="1"/>
  <c r="AS24" i="41"/>
  <c r="AZ24" i="41" s="1"/>
  <c r="AS25" i="41"/>
  <c r="AZ25" i="41" s="1"/>
  <c r="AS26" i="41"/>
  <c r="AZ26" i="41" s="1"/>
  <c r="AR27" i="41"/>
  <c r="W28" i="41"/>
  <c r="AV28" i="41"/>
  <c r="AA29" i="41"/>
  <c r="AQ29" i="41"/>
  <c r="AY29" i="41"/>
  <c r="AC30" i="41"/>
  <c r="AU30" i="41"/>
  <c r="AC31" i="41"/>
  <c r="AW31" i="41" s="1"/>
  <c r="AU31" i="41"/>
  <c r="AU153" i="41" s="1"/>
  <c r="AB33" i="41"/>
  <c r="BB33" i="41"/>
  <c r="AB34" i="41"/>
  <c r="AH34" i="41" s="1"/>
  <c r="AT34" i="41" s="1"/>
  <c r="W36" i="41"/>
  <c r="W38" i="41" s="1"/>
  <c r="AA38" i="41"/>
  <c r="AM38" i="41"/>
  <c r="AM143" i="41" s="1"/>
  <c r="AQ38" i="41"/>
  <c r="AC39" i="41"/>
  <c r="AU39" i="41"/>
  <c r="AY45" i="41"/>
  <c r="AC40" i="41"/>
  <c r="AW40" i="41" s="1"/>
  <c r="AU40" i="41"/>
  <c r="AC41" i="41"/>
  <c r="AW41" i="41" s="1"/>
  <c r="AU41" i="41"/>
  <c r="AC42" i="41"/>
  <c r="AW42" i="41" s="1"/>
  <c r="AU42" i="41"/>
  <c r="AC43" i="41"/>
  <c r="AW43" i="41" s="1"/>
  <c r="AU43" i="41"/>
  <c r="AU44" i="41"/>
  <c r="W52" i="41"/>
  <c r="AU46" i="41"/>
  <c r="AU52" i="41" s="1"/>
  <c r="AC46" i="41"/>
  <c r="BB46" i="41"/>
  <c r="BB52" i="41" s="1"/>
  <c r="AU48" i="41"/>
  <c r="AC48" i="41"/>
  <c r="AW48" i="41" s="1"/>
  <c r="AU50" i="41"/>
  <c r="AC50" i="41"/>
  <c r="AW50" i="41" s="1"/>
  <c r="AG60" i="41"/>
  <c r="AY53" i="41"/>
  <c r="AY60" i="41" s="1"/>
  <c r="AU56" i="41"/>
  <c r="AC56" i="41"/>
  <c r="AW56" i="41" s="1"/>
  <c r="AB56" i="41"/>
  <c r="AB61" i="41"/>
  <c r="W63" i="41"/>
  <c r="AD61" i="41"/>
  <c r="BA61" i="41"/>
  <c r="AS61" i="41"/>
  <c r="AQ63" i="41"/>
  <c r="AD67" i="41"/>
  <c r="AX64" i="41"/>
  <c r="AX67" i="41" s="1"/>
  <c r="AY74" i="41"/>
  <c r="AR74" i="41"/>
  <c r="AB92" i="41"/>
  <c r="AU92" i="41"/>
  <c r="AD92" i="41"/>
  <c r="AX92" i="41" s="1"/>
  <c r="AC92" i="41"/>
  <c r="AW92" i="41" s="1"/>
  <c r="AB93" i="41"/>
  <c r="AU93" i="41"/>
  <c r="AD93" i="41"/>
  <c r="AX93" i="41" s="1"/>
  <c r="AC93" i="41"/>
  <c r="AW93" i="41" s="1"/>
  <c r="AB94" i="41"/>
  <c r="AU94" i="41"/>
  <c r="AD94" i="41"/>
  <c r="AX94" i="41" s="1"/>
  <c r="AC94" i="41"/>
  <c r="AW94" i="41" s="1"/>
  <c r="W107" i="41"/>
  <c r="R111" i="41"/>
  <c r="AD22" i="41"/>
  <c r="AD24" i="41"/>
  <c r="AX24" i="41" s="1"/>
  <c r="AD26" i="41"/>
  <c r="AX26" i="41" s="1"/>
  <c r="W27" i="41"/>
  <c r="AZ53" i="41"/>
  <c r="AD12" i="41"/>
  <c r="AR147" i="41"/>
  <c r="W153" i="41"/>
  <c r="AD15" i="41"/>
  <c r="AV153" i="41"/>
  <c r="S248" i="41"/>
  <c r="W16" i="41"/>
  <c r="AE248" i="41"/>
  <c r="AI248" i="41"/>
  <c r="R148" i="41"/>
  <c r="AY17" i="41"/>
  <c r="R154" i="41"/>
  <c r="AQ154" i="41"/>
  <c r="AY19" i="41"/>
  <c r="AY154" i="41" s="1"/>
  <c r="R21" i="41"/>
  <c r="AB22" i="41"/>
  <c r="AB23" i="41"/>
  <c r="AB24" i="41"/>
  <c r="AH24" i="41" s="1"/>
  <c r="AT24" i="41" s="1"/>
  <c r="AB25" i="41"/>
  <c r="AB26" i="41"/>
  <c r="AS28" i="41"/>
  <c r="BA28" i="41"/>
  <c r="AD30" i="41"/>
  <c r="AV30" i="41"/>
  <c r="AV32" i="41" s="1"/>
  <c r="AC33" i="41"/>
  <c r="AY33" i="41"/>
  <c r="AC34" i="41"/>
  <c r="AW34" i="41" s="1"/>
  <c r="AU34" i="41"/>
  <c r="AB35" i="41"/>
  <c r="AH35" i="41" s="1"/>
  <c r="AT35" i="41" s="1"/>
  <c r="AS35" i="41"/>
  <c r="AZ35" i="41" s="1"/>
  <c r="AS36" i="41"/>
  <c r="AZ36" i="41" s="1"/>
  <c r="AS37" i="41"/>
  <c r="AZ37" i="41" s="1"/>
  <c r="T38" i="41"/>
  <c r="AR38" i="41"/>
  <c r="AD39" i="41"/>
  <c r="AV52" i="41"/>
  <c r="BA60" i="41"/>
  <c r="AU57" i="41"/>
  <c r="AC57" i="41"/>
  <c r="AW57" i="41" s="1"/>
  <c r="AB57" i="41"/>
  <c r="AH57" i="41" s="1"/>
  <c r="AT57" i="41" s="1"/>
  <c r="AD59" i="41"/>
  <c r="AX59" i="41" s="1"/>
  <c r="AB62" i="41"/>
  <c r="AH62" i="41" s="1"/>
  <c r="AT62" i="41" s="1"/>
  <c r="AD62" i="41"/>
  <c r="AX62" i="41" s="1"/>
  <c r="BA62" i="41"/>
  <c r="AS62" i="41"/>
  <c r="AZ62" i="41" s="1"/>
  <c r="AQ74" i="41"/>
  <c r="AS68" i="41"/>
  <c r="BA68" i="41"/>
  <c r="BA74" i="41" s="1"/>
  <c r="BA72" i="41"/>
  <c r="AC78" i="41"/>
  <c r="AW78" i="41" s="1"/>
  <c r="AU78" i="41"/>
  <c r="AB78" i="41"/>
  <c r="AU86" i="41"/>
  <c r="AC86" i="41"/>
  <c r="AD86" i="41"/>
  <c r="W89" i="41"/>
  <c r="AB86" i="41"/>
  <c r="BB89" i="41"/>
  <c r="BB90" i="41"/>
  <c r="BB95" i="41" s="1"/>
  <c r="AR95" i="41"/>
  <c r="AD91" i="41"/>
  <c r="AX91" i="41" s="1"/>
  <c r="AD156" i="41"/>
  <c r="AD97" i="41"/>
  <c r="AX96" i="41"/>
  <c r="AR156" i="41"/>
  <c r="AR97" i="41"/>
  <c r="AS96" i="41"/>
  <c r="BB96" i="41"/>
  <c r="AH12" i="41"/>
  <c r="AD23" i="41"/>
  <c r="AX23" i="41" s="1"/>
  <c r="AD25" i="41"/>
  <c r="AX25" i="41" s="1"/>
  <c r="R29" i="41"/>
  <c r="AH30" i="41"/>
  <c r="AU35" i="41"/>
  <c r="AR67" i="41"/>
  <c r="AS64" i="41"/>
  <c r="AB71" i="41"/>
  <c r="AD71" i="41"/>
  <c r="AX71" i="41" s="1"/>
  <c r="AC71" i="41"/>
  <c r="AW71" i="41" s="1"/>
  <c r="AD77" i="41"/>
  <c r="AX77" i="41" s="1"/>
  <c r="AC77" i="41"/>
  <c r="AW77" i="41" s="1"/>
  <c r="AU77" i="41"/>
  <c r="AB77" i="41"/>
  <c r="AD99" i="41"/>
  <c r="AX99" i="41" s="1"/>
  <c r="AU99" i="41"/>
  <c r="AB99" i="41"/>
  <c r="AC99" i="41"/>
  <c r="AW99" i="41" s="1"/>
  <c r="AC110" i="41"/>
  <c r="AW110" i="41" s="1"/>
  <c r="AU110" i="41"/>
  <c r="AB110" i="41"/>
  <c r="AD110" i="41"/>
  <c r="AX110" i="41" s="1"/>
  <c r="AA147" i="41"/>
  <c r="AG147" i="41"/>
  <c r="AG146" i="41" s="1"/>
  <c r="AS12" i="41"/>
  <c r="AA153" i="41"/>
  <c r="AG153" i="41"/>
  <c r="AS15" i="41"/>
  <c r="T248" i="41"/>
  <c r="X248" i="41"/>
  <c r="AB16" i="41"/>
  <c r="AF248" i="41"/>
  <c r="AJ248" i="41"/>
  <c r="AR16" i="41"/>
  <c r="AV16" i="41"/>
  <c r="W17" i="41"/>
  <c r="AR148" i="41"/>
  <c r="AV17" i="41"/>
  <c r="AZ17" i="41"/>
  <c r="W19" i="41"/>
  <c r="AR154" i="41"/>
  <c r="AV19" i="41"/>
  <c r="AV154" i="41" s="1"/>
  <c r="AZ19" i="41"/>
  <c r="AA21" i="41"/>
  <c r="AA248" i="41" s="1"/>
  <c r="AQ21" i="41"/>
  <c r="AQ248" i="41" s="1"/>
  <c r="AC22" i="41"/>
  <c r="AC23" i="41"/>
  <c r="AW23" i="41" s="1"/>
  <c r="AC24" i="41"/>
  <c r="AW24" i="41" s="1"/>
  <c r="AC25" i="41"/>
  <c r="AW25" i="41" s="1"/>
  <c r="AC26" i="41"/>
  <c r="AW26" i="41" s="1"/>
  <c r="W150" i="41"/>
  <c r="AD33" i="41"/>
  <c r="AV33" i="41"/>
  <c r="AZ33" i="41"/>
  <c r="AG38" i="41"/>
  <c r="BA38" i="41"/>
  <c r="AA45" i="41"/>
  <c r="AS39" i="41"/>
  <c r="BA39" i="41"/>
  <c r="BA45" i="41" s="1"/>
  <c r="AS40" i="41"/>
  <c r="AZ40" i="41" s="1"/>
  <c r="AS41" i="41"/>
  <c r="AZ41" i="41" s="1"/>
  <c r="AS42" i="41"/>
  <c r="AZ42" i="41" s="1"/>
  <c r="AS43" i="41"/>
  <c r="AZ43" i="41" s="1"/>
  <c r="AB44" i="41"/>
  <c r="AH44" i="41" s="1"/>
  <c r="AT44" i="41" s="1"/>
  <c r="AB46" i="41"/>
  <c r="AX46" i="41"/>
  <c r="AX52" i="41" s="1"/>
  <c r="AU47" i="41"/>
  <c r="AC47" i="41"/>
  <c r="AB48" i="41"/>
  <c r="AU49" i="41"/>
  <c r="AC49" i="41"/>
  <c r="AB50" i="41"/>
  <c r="AH50" i="41" s="1"/>
  <c r="AT50" i="41" s="1"/>
  <c r="AU51" i="41"/>
  <c r="AC51" i="41"/>
  <c r="AR60" i="41"/>
  <c r="AD54" i="41"/>
  <c r="AX54" i="41" s="1"/>
  <c r="AU54" i="41"/>
  <c r="AC54" i="41"/>
  <c r="AW54" i="41" s="1"/>
  <c r="AB54" i="41"/>
  <c r="AD55" i="41"/>
  <c r="AX55" i="41" s="1"/>
  <c r="AU55" i="41"/>
  <c r="AC55" i="41"/>
  <c r="AW55" i="41" s="1"/>
  <c r="AB55" i="41"/>
  <c r="AD56" i="41"/>
  <c r="AX56" i="41" s="1"/>
  <c r="AU58" i="41"/>
  <c r="AC58" i="41"/>
  <c r="AW58" i="41" s="1"/>
  <c r="AB58" i="41"/>
  <c r="AA60" i="41"/>
  <c r="AC61" i="41"/>
  <c r="AU61" i="41"/>
  <c r="AU63" i="41" s="1"/>
  <c r="R63" i="41"/>
  <c r="BB64" i="41"/>
  <c r="BB147" i="41" s="1"/>
  <c r="AB66" i="41"/>
  <c r="AB68" i="41"/>
  <c r="AU68" i="41"/>
  <c r="AD68" i="41"/>
  <c r="W74" i="41"/>
  <c r="AC68" i="41"/>
  <c r="BB74" i="41"/>
  <c r="AB70" i="41"/>
  <c r="AC70" i="41"/>
  <c r="AW70" i="41" s="1"/>
  <c r="AU70" i="41"/>
  <c r="AB72" i="41"/>
  <c r="AH72" i="41" s="1"/>
  <c r="AT72" i="41" s="1"/>
  <c r="AU72" i="41"/>
  <c r="AD72" i="41"/>
  <c r="AX72" i="41" s="1"/>
  <c r="AC72" i="41"/>
  <c r="AW72" i="41" s="1"/>
  <c r="R74" i="41"/>
  <c r="R248" i="41" s="1"/>
  <c r="R81" i="41"/>
  <c r="W75" i="41"/>
  <c r="BA75" i="41"/>
  <c r="AS75" i="41"/>
  <c r="AQ81" i="41"/>
  <c r="AU79" i="41"/>
  <c r="AB79" i="41"/>
  <c r="AD79" i="41"/>
  <c r="AX79" i="41" s="1"/>
  <c r="BA79" i="41"/>
  <c r="AS79" i="41"/>
  <c r="AZ79" i="41" s="1"/>
  <c r="AA85" i="41"/>
  <c r="AV82" i="41"/>
  <c r="AV85" i="41" s="1"/>
  <c r="AY85" i="41"/>
  <c r="AS89" i="41"/>
  <c r="AZ86" i="41"/>
  <c r="AZ89" i="41" s="1"/>
  <c r="AC95" i="41"/>
  <c r="AW90" i="41"/>
  <c r="AW95" i="41" s="1"/>
  <c r="AC125" i="41"/>
  <c r="AW125" i="41" s="1"/>
  <c r="AU125" i="41"/>
  <c r="AB125" i="41"/>
  <c r="AH125" i="41" s="1"/>
  <c r="AT125" i="41" s="1"/>
  <c r="AD125" i="41"/>
  <c r="AX125" i="41" s="1"/>
  <c r="W126" i="41"/>
  <c r="BB53" i="41"/>
  <c r="BB60" i="41" s="1"/>
  <c r="AS56" i="41"/>
  <c r="AZ56" i="41" s="1"/>
  <c r="AS57" i="41"/>
  <c r="AZ57" i="41" s="1"/>
  <c r="AS58" i="41"/>
  <c r="AZ58" i="41" s="1"/>
  <c r="AS59" i="41"/>
  <c r="AZ59" i="41" s="1"/>
  <c r="AV61" i="41"/>
  <c r="AV63" i="41" s="1"/>
  <c r="AU64" i="41"/>
  <c r="AC64" i="41"/>
  <c r="AD69" i="41"/>
  <c r="AX69" i="41" s="1"/>
  <c r="AS69" i="41"/>
  <c r="AZ69" i="41" s="1"/>
  <c r="AD73" i="41"/>
  <c r="AX73" i="41" s="1"/>
  <c r="AS73" i="41"/>
  <c r="AZ73" i="41" s="1"/>
  <c r="AR81" i="41"/>
  <c r="AC76" i="41"/>
  <c r="BA76" i="41"/>
  <c r="BA150" i="41" s="1"/>
  <c r="AS76" i="41"/>
  <c r="AZ76" i="41" s="1"/>
  <c r="AC80" i="41"/>
  <c r="BA80" i="41"/>
  <c r="BA154" i="41" s="1"/>
  <c r="AS80" i="41"/>
  <c r="AZ80" i="41" s="1"/>
  <c r="AB82" i="41"/>
  <c r="BA82" i="41"/>
  <c r="BA85" i="41" s="1"/>
  <c r="AB83" i="41"/>
  <c r="AH83" i="41" s="1"/>
  <c r="AT83" i="41" s="1"/>
  <c r="AU83" i="41"/>
  <c r="AU85" i="41" s="1"/>
  <c r="AB84" i="41"/>
  <c r="AH84" i="41" s="1"/>
  <c r="AT84" i="41" s="1"/>
  <c r="AU84" i="41"/>
  <c r="AU87" i="41"/>
  <c r="AC87" i="41"/>
  <c r="AW87" i="41" s="1"/>
  <c r="AR89" i="41"/>
  <c r="AD90" i="41"/>
  <c r="AS90" i="41"/>
  <c r="AY90" i="41"/>
  <c r="AY95" i="41" s="1"/>
  <c r="BA92" i="41"/>
  <c r="BA95" i="41" s="1"/>
  <c r="AS92" i="41"/>
  <c r="AZ92" i="41" s="1"/>
  <c r="BA93" i="41"/>
  <c r="AS93" i="41"/>
  <c r="AZ93" i="41" s="1"/>
  <c r="BA94" i="41"/>
  <c r="AS94" i="41"/>
  <c r="AZ94" i="41" s="1"/>
  <c r="AQ95" i="41"/>
  <c r="AZ98" i="41"/>
  <c r="AZ101" i="41" s="1"/>
  <c r="AS101" i="41"/>
  <c r="AC106" i="41"/>
  <c r="AW106" i="41" s="1"/>
  <c r="AU106" i="41"/>
  <c r="AB106" i="41"/>
  <c r="AD106" i="41"/>
  <c r="AX106" i="41" s="1"/>
  <c r="BB111" i="41"/>
  <c r="AY126" i="41"/>
  <c r="AV126" i="41"/>
  <c r="AU65" i="41"/>
  <c r="AC65" i="41"/>
  <c r="AW65" i="41" s="1"/>
  <c r="BB66" i="41"/>
  <c r="BB153" i="41" s="1"/>
  <c r="AH69" i="41"/>
  <c r="AT69" i="41" s="1"/>
  <c r="AU69" i="41"/>
  <c r="AU73" i="41"/>
  <c r="BA77" i="41"/>
  <c r="AS77" i="41"/>
  <c r="AZ77" i="41" s="1"/>
  <c r="AU88" i="41"/>
  <c r="AC88" i="41"/>
  <c r="AW88" i="41" s="1"/>
  <c r="AA89" i="41"/>
  <c r="AH90" i="41"/>
  <c r="AU90" i="41"/>
  <c r="AU95" i="41" s="1"/>
  <c r="AG101" i="41"/>
  <c r="AY98" i="41"/>
  <c r="AY101" i="41" s="1"/>
  <c r="R104" i="41"/>
  <c r="W102" i="41"/>
  <c r="AI143" i="41"/>
  <c r="AS46" i="41"/>
  <c r="AS47" i="41"/>
  <c r="AZ47" i="41" s="1"/>
  <c r="AS48" i="41"/>
  <c r="AZ48" i="41" s="1"/>
  <c r="AS49" i="41"/>
  <c r="AZ49" i="41" s="1"/>
  <c r="AS50" i="41"/>
  <c r="AZ50" i="41" s="1"/>
  <c r="AS51" i="41"/>
  <c r="AZ51" i="41" s="1"/>
  <c r="W53" i="41"/>
  <c r="AB64" i="41"/>
  <c r="AV64" i="41"/>
  <c r="AV67" i="41" s="1"/>
  <c r="AU66" i="41"/>
  <c r="AC66" i="41"/>
  <c r="AW66" i="41" s="1"/>
  <c r="W67" i="41"/>
  <c r="AG74" i="41"/>
  <c r="AG248" i="41" s="1"/>
  <c r="AS71" i="41"/>
  <c r="AZ71" i="41" s="1"/>
  <c r="BA78" i="41"/>
  <c r="BA153" i="41" s="1"/>
  <c r="AS78" i="41"/>
  <c r="AZ78" i="41" s="1"/>
  <c r="W85" i="41"/>
  <c r="AD82" i="41"/>
  <c r="R85" i="41"/>
  <c r="AS85" i="41"/>
  <c r="AB87" i="41"/>
  <c r="AH87" i="41" s="1"/>
  <c r="AT87" i="41" s="1"/>
  <c r="W156" i="41"/>
  <c r="AU96" i="41"/>
  <c r="AC96" i="41"/>
  <c r="W97" i="41"/>
  <c r="AB96" i="41"/>
  <c r="BA101" i="41"/>
  <c r="BA107" i="41"/>
  <c r="AS107" i="41"/>
  <c r="AZ107" i="41" s="1"/>
  <c r="AQ111" i="41"/>
  <c r="AA126" i="41"/>
  <c r="AV96" i="41"/>
  <c r="R101" i="41"/>
  <c r="W98" i="41"/>
  <c r="AQ101" i="41"/>
  <c r="AD100" i="41"/>
  <c r="AX100" i="41" s="1"/>
  <c r="AU100" i="41"/>
  <c r="AC100" i="41"/>
  <c r="AW100" i="41" s="1"/>
  <c r="AB100" i="41"/>
  <c r="AB103" i="41"/>
  <c r="AD103" i="41"/>
  <c r="AX103" i="41" s="1"/>
  <c r="AC103" i="41"/>
  <c r="AW103" i="41" s="1"/>
  <c r="AD105" i="41"/>
  <c r="AC105" i="41"/>
  <c r="W111" i="41"/>
  <c r="AU105" i="41"/>
  <c r="AB105" i="41"/>
  <c r="AD109" i="41"/>
  <c r="AX109" i="41" s="1"/>
  <c r="AC109" i="41"/>
  <c r="AW109" i="41" s="1"/>
  <c r="AU109" i="41"/>
  <c r="AB109" i="41"/>
  <c r="S143" i="41"/>
  <c r="AC118" i="41"/>
  <c r="AD126" i="41"/>
  <c r="AX119" i="41"/>
  <c r="AX126" i="41" s="1"/>
  <c r="AD124" i="41"/>
  <c r="AX124" i="41" s="1"/>
  <c r="AC124" i="41"/>
  <c r="AW124" i="41" s="1"/>
  <c r="AU124" i="41"/>
  <c r="AB124" i="41"/>
  <c r="AD128" i="41"/>
  <c r="AX128" i="41" s="1"/>
  <c r="AC128" i="41"/>
  <c r="AW128" i="41" s="1"/>
  <c r="AB128" i="41"/>
  <c r="AU128" i="41"/>
  <c r="Z143" i="41"/>
  <c r="AA97" i="41"/>
  <c r="AV98" i="41"/>
  <c r="AV101" i="41" s="1"/>
  <c r="AA101" i="41"/>
  <c r="BB101" i="41"/>
  <c r="AS104" i="41"/>
  <c r="AZ102" i="41"/>
  <c r="AU103" i="41"/>
  <c r="AW112" i="41"/>
  <c r="AW118" i="41" s="1"/>
  <c r="AN143" i="41"/>
  <c r="AU121" i="41"/>
  <c r="AC121" i="41"/>
  <c r="AW121" i="41" s="1"/>
  <c r="AD121" i="41"/>
  <c r="AX121" i="41" s="1"/>
  <c r="AB121" i="41"/>
  <c r="AH121" i="41" s="1"/>
  <c r="AT121" i="41" s="1"/>
  <c r="BA122" i="41"/>
  <c r="AQ126" i="41"/>
  <c r="AY96" i="41"/>
  <c r="R97" i="41"/>
  <c r="AG104" i="41"/>
  <c r="AQ104" i="41"/>
  <c r="AC108" i="41"/>
  <c r="AW108" i="41" s="1"/>
  <c r="BA108" i="41"/>
  <c r="AS108" i="41"/>
  <c r="AZ108" i="41" s="1"/>
  <c r="W118" i="41"/>
  <c r="AD112" i="41"/>
  <c r="AS112" i="41"/>
  <c r="AS113" i="41"/>
  <c r="AZ113" i="41" s="1"/>
  <c r="AS114" i="41"/>
  <c r="AZ114" i="41" s="1"/>
  <c r="AS115" i="41"/>
  <c r="AZ115" i="41" s="1"/>
  <c r="AS116" i="41"/>
  <c r="AZ116" i="41" s="1"/>
  <c r="AS117" i="41"/>
  <c r="AZ117" i="41" s="1"/>
  <c r="R118" i="41"/>
  <c r="BB119" i="41"/>
  <c r="AD122" i="41"/>
  <c r="AX122" i="41" s="1"/>
  <c r="AR122" i="41"/>
  <c r="BB122" i="41" s="1"/>
  <c r="AC123" i="41"/>
  <c r="AW123" i="41" s="1"/>
  <c r="BA123" i="41"/>
  <c r="BA126" i="41" s="1"/>
  <c r="AS123" i="41"/>
  <c r="AZ123" i="41" s="1"/>
  <c r="AG126" i="41"/>
  <c r="AG143" i="41" s="1"/>
  <c r="BA127" i="41"/>
  <c r="AS127" i="41"/>
  <c r="AQ130" i="41"/>
  <c r="AB129" i="41"/>
  <c r="AH129" i="41" s="1"/>
  <c r="AT129" i="41" s="1"/>
  <c r="AD129" i="41"/>
  <c r="AX129" i="41" s="1"/>
  <c r="AS129" i="41"/>
  <c r="AZ129" i="41" s="1"/>
  <c r="BA129" i="41"/>
  <c r="W135" i="41"/>
  <c r="BB135" i="41"/>
  <c r="V143" i="41"/>
  <c r="AV102" i="41"/>
  <c r="AV104" i="41" s="1"/>
  <c r="AR104" i="41"/>
  <c r="BA105" i="41"/>
  <c r="AS105" i="41"/>
  <c r="AV111" i="41"/>
  <c r="BA109" i="41"/>
  <c r="AS109" i="41"/>
  <c r="AZ109" i="41" s="1"/>
  <c r="AA118" i="41"/>
  <c r="AV112" i="41"/>
  <c r="AV118" i="41" s="1"/>
  <c r="AU119" i="41"/>
  <c r="AC119" i="41"/>
  <c r="AH119" i="41" s="1"/>
  <c r="BB120" i="41"/>
  <c r="AH122" i="41"/>
  <c r="AT122" i="41" s="1"/>
  <c r="BA124" i="41"/>
  <c r="AS124" i="41"/>
  <c r="AZ124" i="41" s="1"/>
  <c r="BA128" i="41"/>
  <c r="AS128" i="41"/>
  <c r="AZ128" i="41" s="1"/>
  <c r="AC132" i="41"/>
  <c r="AW132" i="41" s="1"/>
  <c r="AU132" i="41"/>
  <c r="AB132" i="41"/>
  <c r="AW136" i="41"/>
  <c r="AY142" i="41"/>
  <c r="BA141" i="41"/>
  <c r="AS141" i="41"/>
  <c r="AZ141" i="41" s="1"/>
  <c r="AZ142" i="41" s="1"/>
  <c r="X143" i="41"/>
  <c r="AA144" i="41" s="1"/>
  <c r="AL143" i="41"/>
  <c r="L146" i="41"/>
  <c r="P146" i="41"/>
  <c r="O145" i="41" s="1"/>
  <c r="AS103" i="41"/>
  <c r="AZ103" i="41" s="1"/>
  <c r="AR111" i="41"/>
  <c r="BA106" i="41"/>
  <c r="AS106" i="41"/>
  <c r="AZ106" i="41" s="1"/>
  <c r="BA110" i="41"/>
  <c r="AS110" i="41"/>
  <c r="AZ110" i="41" s="1"/>
  <c r="AB112" i="41"/>
  <c r="BA112" i="41"/>
  <c r="BA118" i="41" s="1"/>
  <c r="AB113" i="41"/>
  <c r="AH113" i="41" s="1"/>
  <c r="AT113" i="41" s="1"/>
  <c r="AB114" i="41"/>
  <c r="AH114" i="41" s="1"/>
  <c r="AT114" i="41" s="1"/>
  <c r="AB115" i="41"/>
  <c r="AH115" i="41" s="1"/>
  <c r="AT115" i="41" s="1"/>
  <c r="AB116" i="41"/>
  <c r="AH116" i="41" s="1"/>
  <c r="AT116" i="41" s="1"/>
  <c r="AB117" i="41"/>
  <c r="AH117" i="41" s="1"/>
  <c r="AT117" i="41" s="1"/>
  <c r="AU120" i="41"/>
  <c r="AC120" i="41"/>
  <c r="AW120" i="41" s="1"/>
  <c r="AU122" i="41"/>
  <c r="BA125" i="41"/>
  <c r="AS125" i="41"/>
  <c r="AZ125" i="41" s="1"/>
  <c r="R130" i="41"/>
  <c r="W127" i="41"/>
  <c r="AF143" i="41"/>
  <c r="AU133" i="41"/>
  <c r="AB133" i="41"/>
  <c r="AD133" i="41"/>
  <c r="AX133" i="41" s="1"/>
  <c r="BA133" i="41"/>
  <c r="AS133" i="41"/>
  <c r="AZ133" i="41" s="1"/>
  <c r="AA142" i="41"/>
  <c r="AV136" i="41"/>
  <c r="AV142" i="41" s="1"/>
  <c r="AB141" i="41"/>
  <c r="AH141" i="41" s="1"/>
  <c r="AT141" i="41" s="1"/>
  <c r="AS142" i="41"/>
  <c r="AE146" i="41"/>
  <c r="AG145" i="41" s="1"/>
  <c r="AV127" i="41"/>
  <c r="AV130" i="41" s="1"/>
  <c r="AB131" i="41"/>
  <c r="AU131" i="41"/>
  <c r="AC134" i="41"/>
  <c r="AW134" i="41" s="1"/>
  <c r="BA134" i="41"/>
  <c r="AS134" i="41"/>
  <c r="AZ134" i="41" s="1"/>
  <c r="AB136" i="41"/>
  <c r="AQ142" i="41"/>
  <c r="AU136" i="41"/>
  <c r="BA136" i="41"/>
  <c r="BA142" i="41" s="1"/>
  <c r="AB137" i="41"/>
  <c r="AU137" i="41"/>
  <c r="AB138" i="41"/>
  <c r="AU138" i="41"/>
  <c r="AU150" i="41" s="1"/>
  <c r="AB139" i="41"/>
  <c r="AH139" i="41" s="1"/>
  <c r="AT139" i="41" s="1"/>
  <c r="AU139" i="41"/>
  <c r="AD140" i="41"/>
  <c r="AX140" i="41" s="1"/>
  <c r="AC140" i="41"/>
  <c r="AW140" i="41" s="1"/>
  <c r="R142" i="41"/>
  <c r="AJ143" i="41"/>
  <c r="AC131" i="41"/>
  <c r="BA131" i="41"/>
  <c r="BA135" i="41" s="1"/>
  <c r="AS131" i="41"/>
  <c r="AV135" i="41"/>
  <c r="AE143" i="41"/>
  <c r="AQ135" i="41"/>
  <c r="AC137" i="41"/>
  <c r="AW137" i="41" s="1"/>
  <c r="AC138" i="41"/>
  <c r="AW138" i="41" s="1"/>
  <c r="AC139" i="41"/>
  <c r="AW139" i="41" s="1"/>
  <c r="AK143" i="41"/>
  <c r="AO143" i="41"/>
  <c r="S146" i="41"/>
  <c r="T146" i="41"/>
  <c r="AD131" i="41"/>
  <c r="AR135" i="41"/>
  <c r="BA132" i="41"/>
  <c r="AS132" i="41"/>
  <c r="AZ132" i="41" s="1"/>
  <c r="W142" i="41"/>
  <c r="AD136" i="41"/>
  <c r="AD141" i="41"/>
  <c r="AX141" i="41" s="1"/>
  <c r="AC141" i="41"/>
  <c r="AW141" i="41" s="1"/>
  <c r="T143" i="41"/>
  <c r="Y143" i="41"/>
  <c r="AP143" i="41"/>
  <c r="K146" i="41"/>
  <c r="O146" i="41"/>
  <c r="AI146" i="41"/>
  <c r="AM146" i="41"/>
  <c r="U143" i="41"/>
  <c r="O167" i="40"/>
  <c r="AI167" i="40"/>
  <c r="AM167" i="40"/>
  <c r="AR166" i="40" s="1"/>
  <c r="AE167" i="40"/>
  <c r="AG166" i="40" s="1"/>
  <c r="W19" i="40"/>
  <c r="AD16" i="40"/>
  <c r="AU16" i="40"/>
  <c r="AC16" i="40"/>
  <c r="AB16" i="40"/>
  <c r="AD18" i="40"/>
  <c r="AX18" i="40" s="1"/>
  <c r="AU18" i="40"/>
  <c r="AC18" i="40"/>
  <c r="AW18" i="40" s="1"/>
  <c r="AB18" i="40"/>
  <c r="AH64" i="40"/>
  <c r="AT64" i="40" s="1"/>
  <c r="AV44" i="40"/>
  <c r="AB47" i="40"/>
  <c r="AH47" i="40" s="1"/>
  <c r="AT47" i="40" s="1"/>
  <c r="AU47" i="40"/>
  <c r="AD47" i="40"/>
  <c r="AX47" i="40" s="1"/>
  <c r="AC47" i="40"/>
  <c r="AW47" i="40" s="1"/>
  <c r="AU15" i="40"/>
  <c r="AY32" i="40"/>
  <c r="AD27" i="40"/>
  <c r="AX27" i="40" s="1"/>
  <c r="AU27" i="40"/>
  <c r="AC27" i="40"/>
  <c r="AW27" i="40" s="1"/>
  <c r="AB27" i="40"/>
  <c r="AH27" i="40" s="1"/>
  <c r="AT27" i="40" s="1"/>
  <c r="AD34" i="40"/>
  <c r="AX34" i="40" s="1"/>
  <c r="AU34" i="40"/>
  <c r="AU170" i="40" s="1"/>
  <c r="AC34" i="40"/>
  <c r="AW34" i="40" s="1"/>
  <c r="AB34" i="40"/>
  <c r="AD17" i="40"/>
  <c r="AX17" i="40" s="1"/>
  <c r="AU17" i="40"/>
  <c r="AC17" i="40"/>
  <c r="AW17" i="40" s="1"/>
  <c r="AB17" i="40"/>
  <c r="AH17" i="40" s="1"/>
  <c r="AT17" i="40" s="1"/>
  <c r="W51" i="40"/>
  <c r="AB45" i="40"/>
  <c r="AC45" i="40"/>
  <c r="AU45" i="40"/>
  <c r="AD45" i="40"/>
  <c r="AZ87" i="40"/>
  <c r="AD20" i="40"/>
  <c r="W23" i="40"/>
  <c r="AS170" i="40"/>
  <c r="R38" i="40"/>
  <c r="AS38" i="40"/>
  <c r="AH46" i="40"/>
  <c r="AT46" i="40" s="1"/>
  <c r="AU46" i="40"/>
  <c r="BA47" i="40"/>
  <c r="R51" i="40"/>
  <c r="W176" i="40"/>
  <c r="AU52" i="40"/>
  <c r="AC52" i="40"/>
  <c r="BA58" i="40"/>
  <c r="AS58" i="40"/>
  <c r="AZ58" i="40" s="1"/>
  <c r="AQ80" i="40"/>
  <c r="BA74" i="40"/>
  <c r="AS74" i="40"/>
  <c r="BA75" i="40"/>
  <c r="AS75" i="40"/>
  <c r="AZ75" i="40" s="1"/>
  <c r="BA76" i="40"/>
  <c r="AS76" i="40"/>
  <c r="AZ76" i="40" s="1"/>
  <c r="AU77" i="40"/>
  <c r="AB77" i="40"/>
  <c r="AD77" i="40"/>
  <c r="AX77" i="40" s="1"/>
  <c r="BB83" i="40"/>
  <c r="AS83" i="40"/>
  <c r="AZ83" i="40" s="1"/>
  <c r="K126" i="39"/>
  <c r="O126" i="39"/>
  <c r="S126" i="39"/>
  <c r="AI126" i="39"/>
  <c r="R168" i="40"/>
  <c r="AC12" i="40"/>
  <c r="AQ168" i="40"/>
  <c r="AC13" i="40"/>
  <c r="AW13" i="40" s="1"/>
  <c r="AU13" i="40"/>
  <c r="R174" i="40"/>
  <c r="AC14" i="40"/>
  <c r="AQ174" i="40"/>
  <c r="R15" i="40"/>
  <c r="AG19" i="40"/>
  <c r="AS19" i="40"/>
  <c r="AS20" i="40"/>
  <c r="AS21" i="40"/>
  <c r="AZ21" i="40" s="1"/>
  <c r="AS22" i="40"/>
  <c r="AZ22" i="40" s="1"/>
  <c r="AR23" i="40"/>
  <c r="W24" i="40"/>
  <c r="AV24" i="40"/>
  <c r="AA25" i="40"/>
  <c r="AQ25" i="40"/>
  <c r="AY25" i="40"/>
  <c r="R169" i="40"/>
  <c r="AY28" i="40"/>
  <c r="AY172" i="40" s="1"/>
  <c r="AC29" i="40"/>
  <c r="AW29" i="40" s="1"/>
  <c r="AU29" i="40"/>
  <c r="R175" i="40"/>
  <c r="AC30" i="40"/>
  <c r="AQ175" i="40"/>
  <c r="AY175" i="40"/>
  <c r="AC31" i="40"/>
  <c r="AW31" i="40" s="1"/>
  <c r="AU31" i="40"/>
  <c r="R32" i="40"/>
  <c r="BB32" i="40"/>
  <c r="AG38" i="40"/>
  <c r="AU39" i="40"/>
  <c r="AC39" i="40"/>
  <c r="AS39" i="40"/>
  <c r="AX39" i="40"/>
  <c r="AB41" i="40"/>
  <c r="AU43" i="40"/>
  <c r="AC43" i="40"/>
  <c r="AW43" i="40" s="1"/>
  <c r="AS43" i="40"/>
  <c r="AZ43" i="40" s="1"/>
  <c r="W44" i="40"/>
  <c r="AA44" i="40"/>
  <c r="AG51" i="40"/>
  <c r="BA46" i="40"/>
  <c r="AD48" i="40"/>
  <c r="AX48" i="40" s="1"/>
  <c r="AS48" i="40"/>
  <c r="AZ48" i="40" s="1"/>
  <c r="AZ51" i="40" s="1"/>
  <c r="AD50" i="40"/>
  <c r="AX50" i="40" s="1"/>
  <c r="AB50" i="40"/>
  <c r="AR51" i="40"/>
  <c r="AV176" i="40"/>
  <c r="AV53" i="40"/>
  <c r="BB176" i="40"/>
  <c r="BB53" i="40"/>
  <c r="AB54" i="40"/>
  <c r="AD54" i="40"/>
  <c r="AQ59" i="40"/>
  <c r="R171" i="40"/>
  <c r="W55" i="40"/>
  <c r="AQ171" i="40"/>
  <c r="BA55" i="40"/>
  <c r="AS55" i="40"/>
  <c r="R59" i="40"/>
  <c r="AY66" i="40"/>
  <c r="BB66" i="40"/>
  <c r="AG73" i="40"/>
  <c r="AY67" i="40"/>
  <c r="AY73" i="40" s="1"/>
  <c r="AU70" i="40"/>
  <c r="AC70" i="40"/>
  <c r="AW70" i="40" s="1"/>
  <c r="AB70" i="40"/>
  <c r="AV80" i="40"/>
  <c r="AB78" i="40"/>
  <c r="AA80" i="40"/>
  <c r="AG87" i="40"/>
  <c r="AY81" i="40"/>
  <c r="AY87" i="40" s="1"/>
  <c r="BA82" i="40"/>
  <c r="R96" i="40"/>
  <c r="AU107" i="40"/>
  <c r="AU108" i="40" s="1"/>
  <c r="AC107" i="40"/>
  <c r="AB107" i="40"/>
  <c r="AD107" i="40"/>
  <c r="W108" i="40"/>
  <c r="BA109" i="40"/>
  <c r="AS109" i="40"/>
  <c r="AQ113" i="40"/>
  <c r="AD21" i="40"/>
  <c r="AX21" i="40" s="1"/>
  <c r="AD22" i="40"/>
  <c r="AX22" i="40" s="1"/>
  <c r="R25" i="40"/>
  <c r="BB39" i="40"/>
  <c r="AU42" i="40"/>
  <c r="AC42" i="40"/>
  <c r="AW42" i="40" s="1"/>
  <c r="AY51" i="40"/>
  <c r="AR125" i="39"/>
  <c r="AD12" i="40"/>
  <c r="AR168" i="40"/>
  <c r="AD14" i="40"/>
  <c r="AR174" i="40"/>
  <c r="AV174" i="40"/>
  <c r="W15" i="40"/>
  <c r="R19" i="40"/>
  <c r="AB20" i="40"/>
  <c r="AB21" i="40"/>
  <c r="AB22" i="40"/>
  <c r="AS24" i="40"/>
  <c r="BA24" i="40"/>
  <c r="AR25" i="40"/>
  <c r="W26" i="40"/>
  <c r="AR169" i="40"/>
  <c r="AV26" i="40"/>
  <c r="W28" i="40"/>
  <c r="AV28" i="40"/>
  <c r="AV172" i="40" s="1"/>
  <c r="AD30" i="40"/>
  <c r="AR175" i="40"/>
  <c r="AV175" i="40"/>
  <c r="AQ32" i="40"/>
  <c r="AC33" i="40"/>
  <c r="AQ170" i="40"/>
  <c r="AQ38" i="40"/>
  <c r="AY33" i="40"/>
  <c r="AB35" i="40"/>
  <c r="AB38" i="40" s="1"/>
  <c r="AU35" i="40"/>
  <c r="AB36" i="40"/>
  <c r="AU36" i="40"/>
  <c r="AB37" i="40"/>
  <c r="AH37" i="40" s="1"/>
  <c r="AT37" i="40" s="1"/>
  <c r="AU37" i="40"/>
  <c r="AU40" i="40"/>
  <c r="AC40" i="40"/>
  <c r="AW40" i="40" s="1"/>
  <c r="BB41" i="40"/>
  <c r="BB174" i="40" s="1"/>
  <c r="AB42" i="40"/>
  <c r="AG44" i="40"/>
  <c r="AA51" i="40"/>
  <c r="AQ51" i="40"/>
  <c r="AV45" i="40"/>
  <c r="AV51" i="40" s="1"/>
  <c r="BA45" i="40"/>
  <c r="BA51" i="40" s="1"/>
  <c r="AC46" i="40"/>
  <c r="AW46" i="40" s="1"/>
  <c r="AH48" i="40"/>
  <c r="AT48" i="40" s="1"/>
  <c r="AU48" i="40"/>
  <c r="AD49" i="40"/>
  <c r="AX49" i="40" s="1"/>
  <c r="AB49" i="40"/>
  <c r="AH49" i="40" s="1"/>
  <c r="AT49" i="40" s="1"/>
  <c r="AB52" i="40"/>
  <c r="W53" i="40"/>
  <c r="AA59" i="40"/>
  <c r="AV54" i="40"/>
  <c r="AV59" i="40" s="1"/>
  <c r="AY54" i="40"/>
  <c r="AY59" i="40" s="1"/>
  <c r="AA171" i="40"/>
  <c r="AV55" i="40"/>
  <c r="AB56" i="40"/>
  <c r="AD56" i="40"/>
  <c r="AX56" i="40" s="1"/>
  <c r="BA56" i="40"/>
  <c r="AS56" i="40"/>
  <c r="AZ56" i="40" s="1"/>
  <c r="AC58" i="40"/>
  <c r="AW58" i="40" s="1"/>
  <c r="AH60" i="40"/>
  <c r="BB70" i="40"/>
  <c r="AS70" i="40"/>
  <c r="AZ70" i="40" s="1"/>
  <c r="AU71" i="40"/>
  <c r="AC71" i="40"/>
  <c r="AW71" i="40" s="1"/>
  <c r="AB71" i="40"/>
  <c r="AA73" i="40"/>
  <c r="AC75" i="40"/>
  <c r="AW75" i="40" s="1"/>
  <c r="AC76" i="40"/>
  <c r="AW76" i="40" s="1"/>
  <c r="AC77" i="40"/>
  <c r="AW77" i="40" s="1"/>
  <c r="AS87" i="40"/>
  <c r="AB82" i="40"/>
  <c r="AH82" i="40" s="1"/>
  <c r="AT82" i="40" s="1"/>
  <c r="AU82" i="40"/>
  <c r="AU87" i="40" s="1"/>
  <c r="AD82" i="40"/>
  <c r="AX82" i="40" s="1"/>
  <c r="AC82" i="40"/>
  <c r="AW82" i="40" s="1"/>
  <c r="AB84" i="40"/>
  <c r="AC84" i="40"/>
  <c r="AW84" i="40" s="1"/>
  <c r="AU84" i="40"/>
  <c r="BA92" i="40"/>
  <c r="AS92" i="40"/>
  <c r="AZ92" i="40" s="1"/>
  <c r="AB109" i="40"/>
  <c r="W113" i="40"/>
  <c r="AD109" i="40"/>
  <c r="AU109" i="40"/>
  <c r="AU113" i="40" s="1"/>
  <c r="AC109" i="40"/>
  <c r="R113" i="40"/>
  <c r="AB129" i="40"/>
  <c r="BB148" i="40"/>
  <c r="BB150" i="40" s="1"/>
  <c r="AS148" i="40"/>
  <c r="AZ148" i="40" s="1"/>
  <c r="AA159" i="40"/>
  <c r="AV154" i="40"/>
  <c r="AV159" i="40" s="1"/>
  <c r="AA170" i="40"/>
  <c r="AA38" i="40"/>
  <c r="AB58" i="40"/>
  <c r="AD58" i="40"/>
  <c r="AX58" i="40" s="1"/>
  <c r="AZ67" i="40"/>
  <c r="AZ73" i="40" s="1"/>
  <c r="BB72" i="40"/>
  <c r="BB175" i="40" s="1"/>
  <c r="AS72" i="40"/>
  <c r="AZ72" i="40" s="1"/>
  <c r="R80" i="40"/>
  <c r="R164" i="40" s="1"/>
  <c r="W74" i="40"/>
  <c r="AB75" i="40"/>
  <c r="AD75" i="40"/>
  <c r="AX75" i="40" s="1"/>
  <c r="AB76" i="40"/>
  <c r="AH76" i="40" s="1"/>
  <c r="AT76" i="40" s="1"/>
  <c r="AD76" i="40"/>
  <c r="AX76" i="40" s="1"/>
  <c r="AU79" i="40"/>
  <c r="AC79" i="40"/>
  <c r="AW79" i="40" s="1"/>
  <c r="AD79" i="40"/>
  <c r="AX79" i="40" s="1"/>
  <c r="AB79" i="40"/>
  <c r="AH114" i="40"/>
  <c r="AC118" i="40"/>
  <c r="W123" i="40"/>
  <c r="AU118" i="40"/>
  <c r="AB118" i="40"/>
  <c r="AD118" i="40"/>
  <c r="AA168" i="40"/>
  <c r="AG168" i="40"/>
  <c r="AS12" i="40"/>
  <c r="BA12" i="40"/>
  <c r="AS13" i="40"/>
  <c r="AZ13" i="40" s="1"/>
  <c r="AA174" i="40"/>
  <c r="AG174" i="40"/>
  <c r="AS14" i="40"/>
  <c r="BA14" i="40"/>
  <c r="AB15" i="40"/>
  <c r="AR15" i="40"/>
  <c r="AV15" i="40"/>
  <c r="AV16" i="40"/>
  <c r="AV19" i="40" s="1"/>
  <c r="AC20" i="40"/>
  <c r="AC21" i="40"/>
  <c r="AW21" i="40" s="1"/>
  <c r="AC22" i="40"/>
  <c r="AW22" i="40" s="1"/>
  <c r="BB24" i="40"/>
  <c r="AA169" i="40"/>
  <c r="AG169" i="40"/>
  <c r="AS26" i="40"/>
  <c r="BA26" i="40"/>
  <c r="AS27" i="40"/>
  <c r="AZ27" i="40" s="1"/>
  <c r="AS28" i="40"/>
  <c r="BA28" i="40"/>
  <c r="BA172" i="40" s="1"/>
  <c r="AG175" i="40"/>
  <c r="AS30" i="40"/>
  <c r="BA30" i="40"/>
  <c r="AS31" i="40"/>
  <c r="AZ31" i="40" s="1"/>
  <c r="AR32" i="40"/>
  <c r="W170" i="40"/>
  <c r="W38" i="40"/>
  <c r="AD33" i="40"/>
  <c r="AV33" i="40"/>
  <c r="AZ33" i="40"/>
  <c r="AC35" i="40"/>
  <c r="AW35" i="40" s="1"/>
  <c r="AC36" i="40"/>
  <c r="AW36" i="40" s="1"/>
  <c r="AC37" i="40"/>
  <c r="AW37" i="40" s="1"/>
  <c r="AR38" i="40"/>
  <c r="BB38" i="40"/>
  <c r="AB39" i="40"/>
  <c r="AU41" i="40"/>
  <c r="AC41" i="40"/>
  <c r="AW41" i="40" s="1"/>
  <c r="AD42" i="40"/>
  <c r="AX42" i="40" s="1"/>
  <c r="AB43" i="40"/>
  <c r="AH43" i="40" s="1"/>
  <c r="AT43" i="40" s="1"/>
  <c r="AD46" i="40"/>
  <c r="AX46" i="40" s="1"/>
  <c r="AC50" i="40"/>
  <c r="AW50" i="40" s="1"/>
  <c r="AS50" i="40"/>
  <c r="AZ50" i="40" s="1"/>
  <c r="AD52" i="40"/>
  <c r="AR176" i="40"/>
  <c r="AR53" i="40"/>
  <c r="AC54" i="40"/>
  <c r="AS54" i="40"/>
  <c r="BA54" i="40"/>
  <c r="AB57" i="40"/>
  <c r="AD57" i="40"/>
  <c r="AX57" i="40" s="1"/>
  <c r="BA57" i="40"/>
  <c r="AS57" i="40"/>
  <c r="AZ57" i="40" s="1"/>
  <c r="AR73" i="40"/>
  <c r="AD68" i="40"/>
  <c r="AX68" i="40" s="1"/>
  <c r="AU68" i="40"/>
  <c r="AC68" i="40"/>
  <c r="AW68" i="40" s="1"/>
  <c r="AB68" i="40"/>
  <c r="AD69" i="40"/>
  <c r="AX69" i="40" s="1"/>
  <c r="AU69" i="40"/>
  <c r="AC69" i="40"/>
  <c r="AW69" i="40" s="1"/>
  <c r="AB69" i="40"/>
  <c r="AD70" i="40"/>
  <c r="AX70" i="40" s="1"/>
  <c r="AU72" i="40"/>
  <c r="AC72" i="40"/>
  <c r="AW72" i="40" s="1"/>
  <c r="AB72" i="40"/>
  <c r="AH72" i="40" s="1"/>
  <c r="AT72" i="40" s="1"/>
  <c r="AG80" i="40"/>
  <c r="BA77" i="40"/>
  <c r="AB81" i="40"/>
  <c r="AD81" i="40"/>
  <c r="AC81" i="40"/>
  <c r="W87" i="40"/>
  <c r="AB85" i="40"/>
  <c r="AD85" i="40"/>
  <c r="AX85" i="40" s="1"/>
  <c r="AC85" i="40"/>
  <c r="AW85" i="40" s="1"/>
  <c r="AB88" i="40"/>
  <c r="AU88" i="40"/>
  <c r="AD88" i="40"/>
  <c r="AC88" i="40"/>
  <c r="AB89" i="40"/>
  <c r="AU89" i="40"/>
  <c r="AD89" i="40"/>
  <c r="AX89" i="40" s="1"/>
  <c r="AC89" i="40"/>
  <c r="AW89" i="40" s="1"/>
  <c r="AB92" i="40"/>
  <c r="AD92" i="40"/>
  <c r="AX92" i="40" s="1"/>
  <c r="AU92" i="40"/>
  <c r="AU96" i="40" s="1"/>
  <c r="AC92" i="40"/>
  <c r="AW92" i="40" s="1"/>
  <c r="AB100" i="40"/>
  <c r="AH145" i="40"/>
  <c r="AT145" i="40" s="1"/>
  <c r="AS145" i="40"/>
  <c r="AZ145" i="40" s="1"/>
  <c r="BB145" i="40"/>
  <c r="BB171" i="40" s="1"/>
  <c r="AS52" i="40"/>
  <c r="BA52" i="40"/>
  <c r="AR171" i="40"/>
  <c r="AC60" i="40"/>
  <c r="AU60" i="40"/>
  <c r="AC61" i="40"/>
  <c r="AW61" i="40" s="1"/>
  <c r="AU61" i="40"/>
  <c r="AC62" i="40"/>
  <c r="AU62" i="40"/>
  <c r="AC63" i="40"/>
  <c r="AU63" i="40"/>
  <c r="AC64" i="40"/>
  <c r="AW64" i="40" s="1"/>
  <c r="AU64" i="40"/>
  <c r="AC65" i="40"/>
  <c r="AW65" i="40" s="1"/>
  <c r="AU65" i="40"/>
  <c r="BB67" i="40"/>
  <c r="BB73" i="40" s="1"/>
  <c r="AS71" i="40"/>
  <c r="AZ71" i="40" s="1"/>
  <c r="T73" i="40"/>
  <c r="T164" i="40" s="1"/>
  <c r="AV81" i="40"/>
  <c r="AV87" i="40" s="1"/>
  <c r="BA81" i="40"/>
  <c r="BA87" i="40" s="1"/>
  <c r="AD83" i="40"/>
  <c r="AX83" i="40" s="1"/>
  <c r="AQ87" i="40"/>
  <c r="BA88" i="40"/>
  <c r="AS88" i="40"/>
  <c r="BA89" i="40"/>
  <c r="AS89" i="40"/>
  <c r="AZ89" i="40" s="1"/>
  <c r="AC91" i="40"/>
  <c r="AB93" i="40"/>
  <c r="AD93" i="40"/>
  <c r="AX93" i="40" s="1"/>
  <c r="BA93" i="40"/>
  <c r="AS93" i="40"/>
  <c r="AZ93" i="40" s="1"/>
  <c r="AC95" i="40"/>
  <c r="AW95" i="40" s="1"/>
  <c r="AY100" i="40"/>
  <c r="AZ100" i="40"/>
  <c r="BB100" i="40"/>
  <c r="BB106" i="40"/>
  <c r="BB107" i="40"/>
  <c r="BB108" i="40" s="1"/>
  <c r="AR108" i="40"/>
  <c r="AB110" i="40"/>
  <c r="AD110" i="40"/>
  <c r="AX110" i="40" s="1"/>
  <c r="BA110" i="40"/>
  <c r="AS110" i="40"/>
  <c r="AZ110" i="40" s="1"/>
  <c r="AC112" i="40"/>
  <c r="AW112" i="40" s="1"/>
  <c r="AZ117" i="40"/>
  <c r="AR123" i="40"/>
  <c r="BB118" i="40"/>
  <c r="BB123" i="40" s="1"/>
  <c r="AU119" i="40"/>
  <c r="AB119" i="40"/>
  <c r="AD119" i="40"/>
  <c r="AX119" i="40" s="1"/>
  <c r="BA119" i="40"/>
  <c r="AS119" i="40"/>
  <c r="AZ119" i="40" s="1"/>
  <c r="AQ123" i="40"/>
  <c r="AH124" i="40"/>
  <c r="AG143" i="40"/>
  <c r="AY140" i="40"/>
  <c r="AY174" i="40" s="1"/>
  <c r="AX150" i="40"/>
  <c r="AB157" i="40"/>
  <c r="AH157" i="40" s="1"/>
  <c r="AT157" i="40" s="1"/>
  <c r="AC157" i="40"/>
  <c r="AW157" i="40" s="1"/>
  <c r="AD157" i="40"/>
  <c r="AX157" i="40" s="1"/>
  <c r="AU157" i="40"/>
  <c r="AF164" i="40"/>
  <c r="AG171" i="40"/>
  <c r="AD60" i="40"/>
  <c r="BB78" i="40"/>
  <c r="BB87" i="40"/>
  <c r="AU83" i="40"/>
  <c r="AU86" i="40"/>
  <c r="AC86" i="40"/>
  <c r="AW86" i="40" s="1"/>
  <c r="AB86" i="40"/>
  <c r="AR87" i="40"/>
  <c r="BB88" i="40"/>
  <c r="BB90" i="40" s="1"/>
  <c r="AR90" i="40"/>
  <c r="AY96" i="40"/>
  <c r="AB94" i="40"/>
  <c r="AD94" i="40"/>
  <c r="AX94" i="40" s="1"/>
  <c r="BA94" i="40"/>
  <c r="AS94" i="40"/>
  <c r="AZ94" i="40" s="1"/>
  <c r="AA106" i="40"/>
  <c r="AV101" i="40"/>
  <c r="AV106" i="40" s="1"/>
  <c r="AZ101" i="40"/>
  <c r="AZ106" i="40" s="1"/>
  <c r="AS106" i="40"/>
  <c r="AB111" i="40"/>
  <c r="AD111" i="40"/>
  <c r="AX111" i="40" s="1"/>
  <c r="BA111" i="40"/>
  <c r="AS111" i="40"/>
  <c r="AZ111" i="40" s="1"/>
  <c r="R117" i="40"/>
  <c r="W116" i="40"/>
  <c r="W174" i="40" s="1"/>
  <c r="AY130" i="40"/>
  <c r="AY136" i="40" s="1"/>
  <c r="AG136" i="40"/>
  <c r="AV136" i="40"/>
  <c r="AY143" i="40"/>
  <c r="AG150" i="40"/>
  <c r="AY144" i="40"/>
  <c r="AY150" i="40" s="1"/>
  <c r="AV150" i="40"/>
  <c r="AY152" i="40"/>
  <c r="AY153" i="40" s="1"/>
  <c r="AG153" i="40"/>
  <c r="R53" i="40"/>
  <c r="AS60" i="40"/>
  <c r="W67" i="40"/>
  <c r="W168" i="40" s="1"/>
  <c r="BB74" i="40"/>
  <c r="BB80" i="40" s="1"/>
  <c r="AU78" i="40"/>
  <c r="AC78" i="40"/>
  <c r="AW78" i="40" s="1"/>
  <c r="R87" i="40"/>
  <c r="AB91" i="40"/>
  <c r="W96" i="40"/>
  <c r="AD91" i="40"/>
  <c r="BA91" i="40"/>
  <c r="AS91" i="40"/>
  <c r="AQ96" i="40"/>
  <c r="AC93" i="40"/>
  <c r="AW93" i="40" s="1"/>
  <c r="AU93" i="40"/>
  <c r="AB95" i="40"/>
  <c r="AH95" i="40" s="1"/>
  <c r="AT95" i="40" s="1"/>
  <c r="AD95" i="40"/>
  <c r="AX95" i="40" s="1"/>
  <c r="BA95" i="40"/>
  <c r="AS95" i="40"/>
  <c r="AZ95" i="40" s="1"/>
  <c r="AY101" i="40"/>
  <c r="AY106" i="40" s="1"/>
  <c r="AG106" i="40"/>
  <c r="AY113" i="40"/>
  <c r="AB112" i="40"/>
  <c r="AD112" i="40"/>
  <c r="AX112" i="40" s="1"/>
  <c r="BA112" i="40"/>
  <c r="AS112" i="40"/>
  <c r="AZ112" i="40" s="1"/>
  <c r="AV117" i="40"/>
  <c r="AX114" i="40"/>
  <c r="BA124" i="40"/>
  <c r="BA126" i="40" s="1"/>
  <c r="AS124" i="40"/>
  <c r="AQ126" i="40"/>
  <c r="AQ143" i="40"/>
  <c r="BA137" i="40"/>
  <c r="AS137" i="40"/>
  <c r="BA138" i="40"/>
  <c r="AS138" i="40"/>
  <c r="AZ138" i="40" s="1"/>
  <c r="BA139" i="40"/>
  <c r="AS139" i="40"/>
  <c r="AZ139" i="40" s="1"/>
  <c r="W142" i="40"/>
  <c r="R143" i="40"/>
  <c r="V164" i="40"/>
  <c r="AV91" i="40"/>
  <c r="AV96" i="40" s="1"/>
  <c r="AC97" i="40"/>
  <c r="AU97" i="40"/>
  <c r="AC98" i="40"/>
  <c r="AU98" i="40"/>
  <c r="AC99" i="40"/>
  <c r="AU99" i="40"/>
  <c r="AB101" i="40"/>
  <c r="AB102" i="40"/>
  <c r="AB103" i="40"/>
  <c r="AB104" i="40"/>
  <c r="AB105" i="40"/>
  <c r="AH105" i="40" s="1"/>
  <c r="AT105" i="40" s="1"/>
  <c r="AS107" i="40"/>
  <c r="AV109" i="40"/>
  <c r="AV113" i="40" s="1"/>
  <c r="AC114" i="40"/>
  <c r="AU114" i="40"/>
  <c r="AY114" i="40"/>
  <c r="AY117" i="40" s="1"/>
  <c r="AC115" i="40"/>
  <c r="AU115" i="40"/>
  <c r="AC120" i="40"/>
  <c r="BA120" i="40"/>
  <c r="AS120" i="40"/>
  <c r="AZ120" i="40" s="1"/>
  <c r="AB121" i="40"/>
  <c r="AH121" i="40" s="1"/>
  <c r="AT121" i="40" s="1"/>
  <c r="AU121" i="40"/>
  <c r="AD122" i="40"/>
  <c r="AX122" i="40" s="1"/>
  <c r="AU122" i="40"/>
  <c r="AY126" i="40"/>
  <c r="AB125" i="40"/>
  <c r="AH125" i="40" s="1"/>
  <c r="AT125" i="40" s="1"/>
  <c r="BA125" i="40"/>
  <c r="AS125" i="40"/>
  <c r="AZ125" i="40" s="1"/>
  <c r="AY129" i="40"/>
  <c r="AU130" i="40"/>
  <c r="AC130" i="40"/>
  <c r="AB130" i="40"/>
  <c r="AU131" i="40"/>
  <c r="AC131" i="40"/>
  <c r="AW131" i="40" s="1"/>
  <c r="AB131" i="40"/>
  <c r="AU132" i="40"/>
  <c r="AC132" i="40"/>
  <c r="AW132" i="40" s="1"/>
  <c r="AB132" i="40"/>
  <c r="AH132" i="40" s="1"/>
  <c r="AT132" i="40" s="1"/>
  <c r="AU133" i="40"/>
  <c r="AC133" i="40"/>
  <c r="AW133" i="40" s="1"/>
  <c r="AB133" i="40"/>
  <c r="AH133" i="40" s="1"/>
  <c r="AT133" i="40" s="1"/>
  <c r="AU134" i="40"/>
  <c r="AC134" i="40"/>
  <c r="AW134" i="40" s="1"/>
  <c r="AB134" i="40"/>
  <c r="AH134" i="40" s="1"/>
  <c r="AT134" i="40" s="1"/>
  <c r="AU135" i="40"/>
  <c r="AC135" i="40"/>
  <c r="AW135" i="40" s="1"/>
  <c r="AB135" i="40"/>
  <c r="AR136" i="40"/>
  <c r="AC137" i="40"/>
  <c r="AR143" i="40"/>
  <c r="BB137" i="40"/>
  <c r="BB143" i="40" s="1"/>
  <c r="AC138" i="40"/>
  <c r="AW138" i="40" s="1"/>
  <c r="AC139" i="40"/>
  <c r="AW139" i="40" s="1"/>
  <c r="AD141" i="40"/>
  <c r="AX141" i="40" s="1"/>
  <c r="AC141" i="40"/>
  <c r="AW141" i="40" s="1"/>
  <c r="AU141" i="40"/>
  <c r="AB141" i="40"/>
  <c r="W150" i="40"/>
  <c r="AU144" i="40"/>
  <c r="AC144" i="40"/>
  <c r="AB144" i="40"/>
  <c r="AB153" i="40"/>
  <c r="AR153" i="40"/>
  <c r="AS151" i="40"/>
  <c r="BB151" i="40"/>
  <c r="BB153" i="40" s="1"/>
  <c r="Y164" i="40"/>
  <c r="U164" i="40"/>
  <c r="AD160" i="40"/>
  <c r="AB160" i="40"/>
  <c r="W163" i="40"/>
  <c r="AU160" i="40"/>
  <c r="AU163" i="40" s="1"/>
  <c r="AH162" i="40"/>
  <c r="AT162" i="40" s="1"/>
  <c r="AD97" i="40"/>
  <c r="AV97" i="40"/>
  <c r="AV100" i="40" s="1"/>
  <c r="AC101" i="40"/>
  <c r="AU101" i="40"/>
  <c r="AC102" i="40"/>
  <c r="AW102" i="40" s="1"/>
  <c r="AU102" i="40"/>
  <c r="AC103" i="40"/>
  <c r="AW103" i="40" s="1"/>
  <c r="AU103" i="40"/>
  <c r="AC104" i="40"/>
  <c r="AW104" i="40" s="1"/>
  <c r="AU104" i="40"/>
  <c r="AC105" i="40"/>
  <c r="AW105" i="40" s="1"/>
  <c r="AU105" i="40"/>
  <c r="BA116" i="40"/>
  <c r="AC121" i="40"/>
  <c r="AW121" i="40" s="1"/>
  <c r="BA121" i="40"/>
  <c r="AS121" i="40"/>
  <c r="AZ121" i="40" s="1"/>
  <c r="AH122" i="40"/>
  <c r="AT122" i="40" s="1"/>
  <c r="W126" i="40"/>
  <c r="AD124" i="40"/>
  <c r="AC125" i="40"/>
  <c r="BB129" i="40"/>
  <c r="AZ130" i="40"/>
  <c r="AZ136" i="40" s="1"/>
  <c r="AD137" i="40"/>
  <c r="AD138" i="40"/>
  <c r="AX138" i="40" s="1"/>
  <c r="AU138" i="40"/>
  <c r="AD139" i="40"/>
  <c r="AX139" i="40" s="1"/>
  <c r="AU139" i="40"/>
  <c r="AD140" i="40"/>
  <c r="AX140" i="40" s="1"/>
  <c r="AC140" i="40"/>
  <c r="AW140" i="40" s="1"/>
  <c r="AU140" i="40"/>
  <c r="AB140" i="40"/>
  <c r="AR150" i="40"/>
  <c r="AH149" i="40"/>
  <c r="AT149" i="40" s="1"/>
  <c r="BB149" i="40"/>
  <c r="AX151" i="40"/>
  <c r="AX153" i="40" s="1"/>
  <c r="AU152" i="40"/>
  <c r="AC152" i="40"/>
  <c r="AW152" i="40" s="1"/>
  <c r="AD152" i="40"/>
  <c r="AX152" i="40" s="1"/>
  <c r="AB152" i="40"/>
  <c r="AH152" i="40" s="1"/>
  <c r="AT152" i="40" s="1"/>
  <c r="W153" i="40"/>
  <c r="AS154" i="40"/>
  <c r="AQ159" i="40"/>
  <c r="BA154" i="40"/>
  <c r="BA155" i="40"/>
  <c r="AS155" i="40"/>
  <c r="AZ155" i="40" s="1"/>
  <c r="AD101" i="40"/>
  <c r="AS117" i="40"/>
  <c r="BA117" i="40"/>
  <c r="AR117" i="40"/>
  <c r="BA118" i="40"/>
  <c r="AS118" i="40"/>
  <c r="AV123" i="40"/>
  <c r="BA122" i="40"/>
  <c r="AS122" i="40"/>
  <c r="AZ122" i="40" s="1"/>
  <c r="AU126" i="40"/>
  <c r="AA129" i="40"/>
  <c r="AV127" i="40"/>
  <c r="AV129" i="40" s="1"/>
  <c r="AS129" i="40"/>
  <c r="AD136" i="40"/>
  <c r="AX130" i="40"/>
  <c r="AX136" i="40" s="1"/>
  <c r="AB137" i="40"/>
  <c r="AH138" i="40"/>
  <c r="AT138" i="40" s="1"/>
  <c r="AH139" i="40"/>
  <c r="AT139" i="40" s="1"/>
  <c r="AS150" i="40"/>
  <c r="AZ144" i="40"/>
  <c r="AZ150" i="40" s="1"/>
  <c r="AU147" i="40"/>
  <c r="AC147" i="40"/>
  <c r="AW147" i="40" s="1"/>
  <c r="AD147" i="40"/>
  <c r="AX147" i="40" s="1"/>
  <c r="AB147" i="40"/>
  <c r="AH147" i="40" s="1"/>
  <c r="AT147" i="40" s="1"/>
  <c r="AU148" i="40"/>
  <c r="AC148" i="40"/>
  <c r="AW148" i="40" s="1"/>
  <c r="AB148" i="40"/>
  <c r="AH148" i="40" s="1"/>
  <c r="AT148" i="40" s="1"/>
  <c r="AB154" i="40"/>
  <c r="W159" i="40"/>
  <c r="AD154" i="40"/>
  <c r="AU154" i="40"/>
  <c r="AC154" i="40"/>
  <c r="BB154" i="40"/>
  <c r="BB159" i="40" s="1"/>
  <c r="AR159" i="40"/>
  <c r="AB156" i="40"/>
  <c r="AD156" i="40"/>
  <c r="AX156" i="40" s="1"/>
  <c r="AC156" i="40"/>
  <c r="AW156" i="40" s="1"/>
  <c r="BA157" i="40"/>
  <c r="X164" i="40"/>
  <c r="AJ164" i="40"/>
  <c r="AR165" i="40" s="1"/>
  <c r="AN164" i="40"/>
  <c r="AC163" i="40"/>
  <c r="AW160" i="40"/>
  <c r="AW163" i="40" s="1"/>
  <c r="Z164" i="40"/>
  <c r="AL164" i="40"/>
  <c r="AP164" i="40"/>
  <c r="T167" i="40"/>
  <c r="AV124" i="40"/>
  <c r="AV126" i="40" s="1"/>
  <c r="AC127" i="40"/>
  <c r="AH127" i="40" s="1"/>
  <c r="AU127" i="40"/>
  <c r="AC128" i="40"/>
  <c r="AU128" i="40"/>
  <c r="AA143" i="40"/>
  <c r="AA150" i="40"/>
  <c r="AU145" i="40"/>
  <c r="AC145" i="40"/>
  <c r="AW145" i="40" s="1"/>
  <c r="AU149" i="40"/>
  <c r="AC149" i="40"/>
  <c r="AW149" i="40" s="1"/>
  <c r="AA153" i="40"/>
  <c r="AO164" i="40"/>
  <c r="AB158" i="40"/>
  <c r="AH158" i="40" s="1"/>
  <c r="AT158" i="40" s="1"/>
  <c r="AD158" i="40"/>
  <c r="AX158" i="40" s="1"/>
  <c r="AS158" i="40"/>
  <c r="AZ158" i="40" s="1"/>
  <c r="S164" i="40"/>
  <c r="AA164" i="40"/>
  <c r="AD127" i="40"/>
  <c r="AU146" i="40"/>
  <c r="AC146" i="40"/>
  <c r="AW146" i="40" s="1"/>
  <c r="AG159" i="40"/>
  <c r="AY154" i="40"/>
  <c r="AY159" i="40" s="1"/>
  <c r="AB155" i="40"/>
  <c r="AH155" i="40" s="1"/>
  <c r="AT155" i="40" s="1"/>
  <c r="AU155" i="40"/>
  <c r="BA160" i="40"/>
  <c r="AQ163" i="40"/>
  <c r="AS160" i="40"/>
  <c r="AA166" i="40"/>
  <c r="U167" i="40"/>
  <c r="AU151" i="40"/>
  <c r="AU153" i="40" s="1"/>
  <c r="AC151" i="40"/>
  <c r="AK164" i="40"/>
  <c r="AR163" i="40"/>
  <c r="AE164" i="40"/>
  <c r="I165" i="40"/>
  <c r="AO167" i="40"/>
  <c r="BA161" i="40"/>
  <c r="AS161" i="40"/>
  <c r="AZ161" i="40" s="1"/>
  <c r="BA162" i="40"/>
  <c r="AS162" i="40"/>
  <c r="AZ162" i="40" s="1"/>
  <c r="AI164" i="40"/>
  <c r="AM164" i="40"/>
  <c r="I167" i="40"/>
  <c r="M167" i="40"/>
  <c r="I166" i="40" s="1"/>
  <c r="Q167" i="40"/>
  <c r="O166" i="40" s="1"/>
  <c r="AE126" i="39"/>
  <c r="AG125" i="39" s="1"/>
  <c r="AZ18" i="39"/>
  <c r="BB18" i="39"/>
  <c r="BA128" i="39"/>
  <c r="BA24" i="39"/>
  <c r="AV20" i="39"/>
  <c r="AB20" i="39"/>
  <c r="AZ22" i="39"/>
  <c r="AB32" i="39"/>
  <c r="AC32" i="39"/>
  <c r="AW32" i="39" s="1"/>
  <c r="AD32" i="39"/>
  <c r="AX32" i="39" s="1"/>
  <c r="AU32" i="39"/>
  <c r="AD15" i="39"/>
  <c r="AX15" i="39" s="1"/>
  <c r="AU15" i="39"/>
  <c r="AC15" i="39"/>
  <c r="AW15" i="39" s="1"/>
  <c r="AD16" i="39"/>
  <c r="AX16" i="39" s="1"/>
  <c r="AU16" i="39"/>
  <c r="AC16" i="39"/>
  <c r="AW16" i="39" s="1"/>
  <c r="AG134" i="39"/>
  <c r="AY22" i="39"/>
  <c r="AY134" i="39" s="1"/>
  <c r="AU25" i="39"/>
  <c r="AC25" i="39"/>
  <c r="AB25" i="39"/>
  <c r="W30" i="39"/>
  <c r="AB31" i="39"/>
  <c r="AU31" i="39"/>
  <c r="AC31" i="39"/>
  <c r="W36" i="39"/>
  <c r="AD31" i="39"/>
  <c r="BB36" i="39"/>
  <c r="AB35" i="39"/>
  <c r="AH35" i="39" s="1"/>
  <c r="AT35" i="39" s="1"/>
  <c r="AD35" i="39"/>
  <c r="AX35" i="39" s="1"/>
  <c r="AU35" i="39"/>
  <c r="AC35" i="39"/>
  <c r="AW35" i="39" s="1"/>
  <c r="AH39" i="39"/>
  <c r="AT39" i="39" s="1"/>
  <c r="R136" i="39"/>
  <c r="W12" i="39"/>
  <c r="AA128" i="39"/>
  <c r="AA24" i="39"/>
  <c r="AV19" i="39"/>
  <c r="AB19" i="39"/>
  <c r="AZ19" i="39"/>
  <c r="AS24" i="39"/>
  <c r="AV21" i="39"/>
  <c r="AV133" i="39" s="1"/>
  <c r="AB21" i="39"/>
  <c r="AV23" i="39"/>
  <c r="AB23" i="39"/>
  <c r="AR130" i="39"/>
  <c r="BB25" i="39"/>
  <c r="AR30" i="39"/>
  <c r="AS25" i="39"/>
  <c r="AB34" i="39"/>
  <c r="AD34" i="39"/>
  <c r="AX34" i="39" s="1"/>
  <c r="AU34" i="39"/>
  <c r="AC34" i="39"/>
  <c r="AW34" i="39" s="1"/>
  <c r="AA134" i="39"/>
  <c r="AV22" i="39"/>
  <c r="AB22" i="39"/>
  <c r="AQ136" i="39"/>
  <c r="BA12" i="39"/>
  <c r="AS12" i="39"/>
  <c r="AQ13" i="39"/>
  <c r="AY136" i="39"/>
  <c r="AY13" i="39"/>
  <c r="AG128" i="39"/>
  <c r="AY19" i="39"/>
  <c r="AG24" i="39"/>
  <c r="AX25" i="39"/>
  <c r="AV30" i="39"/>
  <c r="AU26" i="39"/>
  <c r="AC26" i="39"/>
  <c r="AW26" i="39" s="1"/>
  <c r="AB26" i="39"/>
  <c r="AD26" i="39"/>
  <c r="AX26" i="39" s="1"/>
  <c r="AB33" i="39"/>
  <c r="AU33" i="39"/>
  <c r="AC33" i="39"/>
  <c r="AW33" i="39" s="1"/>
  <c r="AD33" i="39"/>
  <c r="AX33" i="39" s="1"/>
  <c r="AH51" i="39"/>
  <c r="R36" i="39"/>
  <c r="AD46" i="39"/>
  <c r="AX45" i="39"/>
  <c r="AX46" i="39" s="1"/>
  <c r="BB60" i="39"/>
  <c r="AS60" i="39"/>
  <c r="AZ60" i="39" s="1"/>
  <c r="BB64" i="39"/>
  <c r="AS64" i="39"/>
  <c r="AZ64" i="39" s="1"/>
  <c r="AB89" i="39"/>
  <c r="AD89" i="39"/>
  <c r="AX89" i="39" s="1"/>
  <c r="AU89" i="39"/>
  <c r="AC89" i="39"/>
  <c r="AW89" i="39" s="1"/>
  <c r="AV136" i="39"/>
  <c r="AY14" i="39"/>
  <c r="R133" i="39"/>
  <c r="R126" i="39" s="1"/>
  <c r="AQ133" i="39"/>
  <c r="R18" i="39"/>
  <c r="AS26" i="39"/>
  <c r="AZ26" i="39" s="1"/>
  <c r="AS27" i="39"/>
  <c r="AZ27" i="39" s="1"/>
  <c r="AZ133" i="39" s="1"/>
  <c r="AS28" i="39"/>
  <c r="AZ28" i="39" s="1"/>
  <c r="AS29" i="39"/>
  <c r="AZ29" i="39" s="1"/>
  <c r="AQ36" i="39"/>
  <c r="AY37" i="39"/>
  <c r="AC38" i="39"/>
  <c r="AW38" i="39" s="1"/>
  <c r="AU38" i="39"/>
  <c r="AC39" i="39"/>
  <c r="AW39" i="39" s="1"/>
  <c r="AU39" i="39"/>
  <c r="AC40" i="39"/>
  <c r="AW40" i="39" s="1"/>
  <c r="AU40" i="39"/>
  <c r="AC41" i="39"/>
  <c r="AW41" i="39" s="1"/>
  <c r="AU41" i="39"/>
  <c r="R42" i="39"/>
  <c r="AQ42" i="39"/>
  <c r="BB42" i="39"/>
  <c r="AB47" i="39"/>
  <c r="W50" i="39"/>
  <c r="AD47" i="39"/>
  <c r="BA47" i="39"/>
  <c r="BA50" i="39" s="1"/>
  <c r="AS47" i="39"/>
  <c r="AQ50" i="39"/>
  <c r="AB48" i="39"/>
  <c r="AD48" i="39"/>
  <c r="AX48" i="39" s="1"/>
  <c r="BA48" i="39"/>
  <c r="AS48" i="39"/>
  <c r="AZ48" i="39" s="1"/>
  <c r="AB49" i="39"/>
  <c r="AD49" i="39"/>
  <c r="AX49" i="39" s="1"/>
  <c r="BA49" i="39"/>
  <c r="AS49" i="39"/>
  <c r="AZ49" i="39" s="1"/>
  <c r="R50" i="39"/>
  <c r="AU59" i="39"/>
  <c r="AC59" i="39"/>
  <c r="AB59" i="39"/>
  <c r="AU61" i="39"/>
  <c r="AC61" i="39"/>
  <c r="AW61" i="39" s="1"/>
  <c r="AB61" i="39"/>
  <c r="AU63" i="39"/>
  <c r="AC63" i="39"/>
  <c r="AW63" i="39" s="1"/>
  <c r="AB63" i="39"/>
  <c r="AV82" i="39"/>
  <c r="AV130" i="39" s="1"/>
  <c r="AB82" i="39"/>
  <c r="AU83" i="39"/>
  <c r="AC83" i="39"/>
  <c r="AW83" i="39" s="1"/>
  <c r="AD83" i="39"/>
  <c r="AX83" i="39" s="1"/>
  <c r="AB83" i="39"/>
  <c r="AH83" i="39" s="1"/>
  <c r="AT83" i="39" s="1"/>
  <c r="AX94" i="39"/>
  <c r="AS101" i="39"/>
  <c r="AQ107" i="39"/>
  <c r="AB103" i="39"/>
  <c r="AD103" i="39"/>
  <c r="AX103" i="39" s="1"/>
  <c r="AU103" i="39"/>
  <c r="AC103" i="39"/>
  <c r="AW103" i="39" s="1"/>
  <c r="AD27" i="39"/>
  <c r="AX27" i="39" s="1"/>
  <c r="AD28" i="39"/>
  <c r="AX28" i="39" s="1"/>
  <c r="AD29" i="39"/>
  <c r="AX29" i="39" s="1"/>
  <c r="AY57" i="39"/>
  <c r="AY58" i="39" s="1"/>
  <c r="AG58" i="39"/>
  <c r="BB62" i="39"/>
  <c r="BB133" i="39" s="1"/>
  <c r="AS62" i="39"/>
  <c r="AZ62" i="39" s="1"/>
  <c r="AR100" i="39"/>
  <c r="BB94" i="39"/>
  <c r="BB100" i="39" s="1"/>
  <c r="AR13" i="39"/>
  <c r="AV13" i="39"/>
  <c r="W14" i="39"/>
  <c r="AR127" i="39"/>
  <c r="AV14" i="39"/>
  <c r="W17" i="39"/>
  <c r="AR133" i="39"/>
  <c r="AA18" i="39"/>
  <c r="AQ18" i="39"/>
  <c r="R128" i="39"/>
  <c r="AC19" i="39"/>
  <c r="AQ128" i="39"/>
  <c r="AQ126" i="39" s="1"/>
  <c r="AC20" i="39"/>
  <c r="AW20" i="39" s="1"/>
  <c r="AU20" i="39"/>
  <c r="AU128" i="39" s="1"/>
  <c r="AC21" i="39"/>
  <c r="AW21" i="39" s="1"/>
  <c r="AU21" i="39"/>
  <c r="R134" i="39"/>
  <c r="AC22" i="39"/>
  <c r="AQ134" i="39"/>
  <c r="AC23" i="39"/>
  <c r="AW23" i="39" s="1"/>
  <c r="AU23" i="39"/>
  <c r="AU134" i="39" s="1"/>
  <c r="R24" i="39"/>
  <c r="BB24" i="39"/>
  <c r="AB27" i="39"/>
  <c r="AB28" i="39"/>
  <c r="AB29" i="39"/>
  <c r="AG30" i="39"/>
  <c r="BA30" i="39"/>
  <c r="AS31" i="39"/>
  <c r="AS128" i="39" s="1"/>
  <c r="AS32" i="39"/>
  <c r="AZ32" i="39" s="1"/>
  <c r="AS33" i="39"/>
  <c r="AZ33" i="39" s="1"/>
  <c r="AS34" i="39"/>
  <c r="AZ34" i="39" s="1"/>
  <c r="AS35" i="39"/>
  <c r="AZ35" i="39" s="1"/>
  <c r="AR36" i="39"/>
  <c r="W37" i="39"/>
  <c r="AR129" i="39"/>
  <c r="AR42" i="39"/>
  <c r="AV37" i="39"/>
  <c r="AA42" i="39"/>
  <c r="R135" i="39"/>
  <c r="W43" i="39"/>
  <c r="R44" i="39"/>
  <c r="AG135" i="39"/>
  <c r="AY43" i="39"/>
  <c r="AG44" i="39"/>
  <c r="AS135" i="39"/>
  <c r="AZ43" i="39"/>
  <c r="AS44" i="39"/>
  <c r="BA135" i="39"/>
  <c r="BA44" i="39"/>
  <c r="AU45" i="39"/>
  <c r="AU46" i="39" s="1"/>
  <c r="AC45" i="39"/>
  <c r="AB45" i="39"/>
  <c r="W58" i="39"/>
  <c r="AD57" i="39"/>
  <c r="AU57" i="39"/>
  <c r="AU58" i="39" s="1"/>
  <c r="AC57" i="39"/>
  <c r="AB57" i="39"/>
  <c r="BB59" i="39"/>
  <c r="AR65" i="39"/>
  <c r="AS59" i="39"/>
  <c r="BB61" i="39"/>
  <c r="BB128" i="39" s="1"/>
  <c r="AS61" i="39"/>
  <c r="AZ61" i="39" s="1"/>
  <c r="BB63" i="39"/>
  <c r="BB134" i="39" s="1"/>
  <c r="AS63" i="39"/>
  <c r="AZ63" i="39" s="1"/>
  <c r="R72" i="39"/>
  <c r="W66" i="39"/>
  <c r="AQ72" i="39"/>
  <c r="BA66" i="39"/>
  <c r="AS66" i="39"/>
  <c r="AB67" i="39"/>
  <c r="AD67" i="39"/>
  <c r="AX67" i="39" s="1"/>
  <c r="BA67" i="39"/>
  <c r="BA130" i="39" s="1"/>
  <c r="AS67" i="39"/>
  <c r="AZ67" i="39" s="1"/>
  <c r="AB68" i="39"/>
  <c r="AD68" i="39"/>
  <c r="AX68" i="39" s="1"/>
  <c r="BA68" i="39"/>
  <c r="AS68" i="39"/>
  <c r="AZ68" i="39" s="1"/>
  <c r="AB69" i="39"/>
  <c r="AD69" i="39"/>
  <c r="AX69" i="39" s="1"/>
  <c r="BA69" i="39"/>
  <c r="AS69" i="39"/>
  <c r="AZ69" i="39" s="1"/>
  <c r="AB70" i="39"/>
  <c r="AD70" i="39"/>
  <c r="AX70" i="39" s="1"/>
  <c r="AS70" i="39"/>
  <c r="AZ70" i="39" s="1"/>
  <c r="BA70" i="39"/>
  <c r="BA134" i="39" s="1"/>
  <c r="AB71" i="39"/>
  <c r="AU71" i="39"/>
  <c r="AD71" i="39"/>
  <c r="AX71" i="39" s="1"/>
  <c r="AC71" i="39"/>
  <c r="AW71" i="39" s="1"/>
  <c r="AB74" i="39"/>
  <c r="AU74" i="39"/>
  <c r="AD74" i="39"/>
  <c r="AX74" i="39" s="1"/>
  <c r="BA74" i="39"/>
  <c r="AS74" i="39"/>
  <c r="AZ74" i="39" s="1"/>
  <c r="BA75" i="39"/>
  <c r="AS75" i="39"/>
  <c r="AZ75" i="39" s="1"/>
  <c r="BA77" i="39"/>
  <c r="AS77" i="39"/>
  <c r="AZ77" i="39" s="1"/>
  <c r="AV80" i="39"/>
  <c r="AV86" i="39" s="1"/>
  <c r="AA86" i="39"/>
  <c r="AU81" i="39"/>
  <c r="AC81" i="39"/>
  <c r="AW81" i="39" s="1"/>
  <c r="AD81" i="39"/>
  <c r="AX81" i="39" s="1"/>
  <c r="W86" i="39"/>
  <c r="AB81" i="39"/>
  <c r="AB87" i="39"/>
  <c r="AD87" i="39"/>
  <c r="W93" i="39"/>
  <c r="AU87" i="39"/>
  <c r="AC87" i="39"/>
  <c r="AB91" i="39"/>
  <c r="AH91" i="39" s="1"/>
  <c r="AT91" i="39" s="1"/>
  <c r="AD91" i="39"/>
  <c r="AX91" i="39" s="1"/>
  <c r="AU91" i="39"/>
  <c r="AC91" i="39"/>
  <c r="AW91" i="39" s="1"/>
  <c r="AH99" i="39"/>
  <c r="AT99" i="39" s="1"/>
  <c r="R107" i="39"/>
  <c r="W101" i="39"/>
  <c r="BA103" i="39"/>
  <c r="R122" i="39"/>
  <c r="W118" i="39"/>
  <c r="AU85" i="39"/>
  <c r="AC85" i="39"/>
  <c r="AW85" i="39" s="1"/>
  <c r="AD85" i="39"/>
  <c r="AX85" i="39" s="1"/>
  <c r="AB85" i="39"/>
  <c r="AB105" i="39"/>
  <c r="AD105" i="39"/>
  <c r="AX105" i="39" s="1"/>
  <c r="AU105" i="39"/>
  <c r="AC105" i="39"/>
  <c r="AW105" i="39" s="1"/>
  <c r="AA133" i="39"/>
  <c r="AA126" i="39" s="1"/>
  <c r="AG133" i="39"/>
  <c r="AG126" i="39" s="1"/>
  <c r="W128" i="39"/>
  <c r="AD19" i="39"/>
  <c r="AR128" i="39"/>
  <c r="W134" i="39"/>
  <c r="AD22" i="39"/>
  <c r="AR134" i="39"/>
  <c r="W24" i="39"/>
  <c r="AY25" i="39"/>
  <c r="AC27" i="39"/>
  <c r="AW27" i="39" s="1"/>
  <c r="AC28" i="39"/>
  <c r="AW28" i="39" s="1"/>
  <c r="AC29" i="39"/>
  <c r="AW29" i="39" s="1"/>
  <c r="R30" i="39"/>
  <c r="AS37" i="39"/>
  <c r="BA37" i="39"/>
  <c r="AS38" i="39"/>
  <c r="AZ38" i="39" s="1"/>
  <c r="AS39" i="39"/>
  <c r="AZ39" i="39" s="1"/>
  <c r="AS40" i="39"/>
  <c r="AZ40" i="39" s="1"/>
  <c r="AS41" i="39"/>
  <c r="AZ41" i="39" s="1"/>
  <c r="AG42" i="39"/>
  <c r="AA135" i="39"/>
  <c r="AA44" i="39"/>
  <c r="AV43" i="39"/>
  <c r="BB45" i="39"/>
  <c r="BB46" i="39" s="1"/>
  <c r="AR46" i="39"/>
  <c r="AS45" i="39"/>
  <c r="W46" i="39"/>
  <c r="AC47" i="39"/>
  <c r="AU47" i="39"/>
  <c r="AC48" i="39"/>
  <c r="AW48" i="39" s="1"/>
  <c r="AU48" i="39"/>
  <c r="AC49" i="39"/>
  <c r="AW49" i="39" s="1"/>
  <c r="AU49" i="39"/>
  <c r="AB56" i="39"/>
  <c r="AD54" i="39"/>
  <c r="AX54" i="39" s="1"/>
  <c r="AU54" i="39"/>
  <c r="AC54" i="39"/>
  <c r="AW54" i="39" s="1"/>
  <c r="AD55" i="39"/>
  <c r="AX55" i="39" s="1"/>
  <c r="AU55" i="39"/>
  <c r="AC55" i="39"/>
  <c r="AW55" i="39" s="1"/>
  <c r="AA58" i="39"/>
  <c r="AV57" i="39"/>
  <c r="AV58" i="39" s="1"/>
  <c r="AZ57" i="39"/>
  <c r="AZ58" i="39" s="1"/>
  <c r="AS58" i="39"/>
  <c r="AD59" i="39"/>
  <c r="AU60" i="39"/>
  <c r="AC60" i="39"/>
  <c r="AW60" i="39" s="1"/>
  <c r="AB60" i="39"/>
  <c r="AD61" i="39"/>
  <c r="AX61" i="39" s="1"/>
  <c r="AU62" i="39"/>
  <c r="AC62" i="39"/>
  <c r="AW62" i="39" s="1"/>
  <c r="AB62" i="39"/>
  <c r="AD63" i="39"/>
  <c r="AX63" i="39" s="1"/>
  <c r="AU64" i="39"/>
  <c r="AC64" i="39"/>
  <c r="AW64" i="39" s="1"/>
  <c r="AB64" i="39"/>
  <c r="W79" i="39"/>
  <c r="AU73" i="39"/>
  <c r="AB73" i="39"/>
  <c r="AD73" i="39"/>
  <c r="AC73" i="39"/>
  <c r="AU75" i="39"/>
  <c r="AB75" i="39"/>
  <c r="AD75" i="39"/>
  <c r="AX75" i="39" s="1"/>
  <c r="AC75" i="39"/>
  <c r="AW75" i="39" s="1"/>
  <c r="AD77" i="39"/>
  <c r="AX77" i="39" s="1"/>
  <c r="AU77" i="39"/>
  <c r="AB77" i="39"/>
  <c r="AC77" i="39"/>
  <c r="AW77" i="39" s="1"/>
  <c r="R79" i="39"/>
  <c r="AV93" i="39"/>
  <c r="BA101" i="39"/>
  <c r="BA105" i="39"/>
  <c r="AS105" i="39"/>
  <c r="AZ105" i="39" s="1"/>
  <c r="AU115" i="39"/>
  <c r="AC115" i="39"/>
  <c r="W117" i="39"/>
  <c r="AD115" i="39"/>
  <c r="AB115" i="39"/>
  <c r="AV47" i="39"/>
  <c r="AV50" i="39" s="1"/>
  <c r="AC51" i="39"/>
  <c r="AU51" i="39"/>
  <c r="AC52" i="39"/>
  <c r="AW52" i="39" s="1"/>
  <c r="AU52" i="39"/>
  <c r="AC53" i="39"/>
  <c r="AW53" i="39" s="1"/>
  <c r="AU53" i="39"/>
  <c r="AR72" i="39"/>
  <c r="BA73" i="39"/>
  <c r="BA127" i="39" s="1"/>
  <c r="AS73" i="39"/>
  <c r="AQ79" i="39"/>
  <c r="AX80" i="39"/>
  <c r="AR86" i="39"/>
  <c r="AS80" i="39"/>
  <c r="BB87" i="39"/>
  <c r="BB93" i="39" s="1"/>
  <c r="AS87" i="39"/>
  <c r="AR93" i="39"/>
  <c r="AB88" i="39"/>
  <c r="AH88" i="39" s="1"/>
  <c r="AT88" i="39" s="1"/>
  <c r="AU88" i="39"/>
  <c r="AC88" i="39"/>
  <c r="AW88" i="39" s="1"/>
  <c r="AB90" i="39"/>
  <c r="AC90" i="39"/>
  <c r="AW90" i="39" s="1"/>
  <c r="AU90" i="39"/>
  <c r="BB91" i="39"/>
  <c r="AS91" i="39"/>
  <c r="AZ91" i="39" s="1"/>
  <c r="AB92" i="39"/>
  <c r="AH92" i="39" s="1"/>
  <c r="AT92" i="39" s="1"/>
  <c r="AU92" i="39"/>
  <c r="AC92" i="39"/>
  <c r="AW92" i="39" s="1"/>
  <c r="W100" i="39"/>
  <c r="AC94" i="39"/>
  <c r="AU94" i="39"/>
  <c r="AU96" i="39"/>
  <c r="AU98" i="39"/>
  <c r="AY114" i="39"/>
  <c r="S123" i="39"/>
  <c r="AA123" i="39"/>
  <c r="AJ123" i="39"/>
  <c r="AN123" i="39"/>
  <c r="BB44" i="39"/>
  <c r="AG46" i="39"/>
  <c r="AR50" i="39"/>
  <c r="AD51" i="39"/>
  <c r="AQ56" i="39"/>
  <c r="R58" i="39"/>
  <c r="AG65" i="39"/>
  <c r="AS71" i="39"/>
  <c r="AZ71" i="39" s="1"/>
  <c r="BB80" i="39"/>
  <c r="BB82" i="39"/>
  <c r="BB84" i="39"/>
  <c r="BA88" i="39"/>
  <c r="BA93" i="39" s="1"/>
  <c r="BA90" i="39"/>
  <c r="BA92" i="39"/>
  <c r="AD95" i="39"/>
  <c r="AX95" i="39" s="1"/>
  <c r="AU95" i="39"/>
  <c r="AB95" i="39"/>
  <c r="AH95" i="39" s="1"/>
  <c r="AT95" i="39" s="1"/>
  <c r="BA95" i="39"/>
  <c r="AS95" i="39"/>
  <c r="AZ95" i="39" s="1"/>
  <c r="AU97" i="39"/>
  <c r="AB97" i="39"/>
  <c r="AD97" i="39"/>
  <c r="AX97" i="39" s="1"/>
  <c r="BA97" i="39"/>
  <c r="AS97" i="39"/>
  <c r="AZ97" i="39" s="1"/>
  <c r="AB102" i="39"/>
  <c r="AD102" i="39"/>
  <c r="AX102" i="39" s="1"/>
  <c r="AU102" i="39"/>
  <c r="AB104" i="39"/>
  <c r="AD104" i="39"/>
  <c r="AX104" i="39" s="1"/>
  <c r="AU104" i="39"/>
  <c r="AU106" i="39"/>
  <c r="AC106" i="39"/>
  <c r="AW106" i="39" s="1"/>
  <c r="AD106" i="39"/>
  <c r="AX106" i="39" s="1"/>
  <c r="Y126" i="39"/>
  <c r="AA125" i="39" s="1"/>
  <c r="AQ44" i="39"/>
  <c r="AS51" i="39"/>
  <c r="AS52" i="39"/>
  <c r="AZ52" i="39" s="1"/>
  <c r="AS53" i="39"/>
  <c r="AZ53" i="39" s="1"/>
  <c r="AS54" i="39"/>
  <c r="AZ54" i="39" s="1"/>
  <c r="AS55" i="39"/>
  <c r="AZ55" i="39" s="1"/>
  <c r="BB73" i="39"/>
  <c r="BB79" i="39" s="1"/>
  <c r="AU76" i="39"/>
  <c r="AU78" i="39"/>
  <c r="AB80" i="39"/>
  <c r="AB84" i="39"/>
  <c r="R93" i="39"/>
  <c r="AG93" i="39"/>
  <c r="AY87" i="39"/>
  <c r="AY93" i="39" s="1"/>
  <c r="AD88" i="39"/>
  <c r="AX88" i="39" s="1"/>
  <c r="AS88" i="39"/>
  <c r="AZ88" i="39" s="1"/>
  <c r="AD90" i="39"/>
  <c r="AX90" i="39" s="1"/>
  <c r="AD92" i="39"/>
  <c r="AX92" i="39" s="1"/>
  <c r="AB94" i="39"/>
  <c r="AB96" i="39"/>
  <c r="AH96" i="39" s="1"/>
  <c r="AT96" i="39" s="1"/>
  <c r="AB98" i="39"/>
  <c r="AH98" i="39" s="1"/>
  <c r="AT98" i="39" s="1"/>
  <c r="AC114" i="39"/>
  <c r="AQ122" i="39"/>
  <c r="AS118" i="39"/>
  <c r="BA76" i="39"/>
  <c r="BA133" i="39" s="1"/>
  <c r="AS76" i="39"/>
  <c r="AZ76" i="39" s="1"/>
  <c r="AU82" i="39"/>
  <c r="AC82" i="39"/>
  <c r="AW82" i="39" s="1"/>
  <c r="AG86" i="39"/>
  <c r="AS89" i="39"/>
  <c r="AZ89" i="39" s="1"/>
  <c r="R100" i="39"/>
  <c r="BA94" i="39"/>
  <c r="AS94" i="39"/>
  <c r="AV100" i="39"/>
  <c r="BA98" i="39"/>
  <c r="AS98" i="39"/>
  <c r="AZ98" i="39" s="1"/>
  <c r="AA107" i="39"/>
  <c r="AV101" i="39"/>
  <c r="AV107" i="39" s="1"/>
  <c r="AY101" i="39"/>
  <c r="AY107" i="39" s="1"/>
  <c r="AS108" i="39"/>
  <c r="AS112" i="39"/>
  <c r="AZ112" i="39" s="1"/>
  <c r="BB117" i="39"/>
  <c r="Y123" i="39"/>
  <c r="AF123" i="39"/>
  <c r="AL123" i="39"/>
  <c r="AP123" i="39"/>
  <c r="I126" i="39"/>
  <c r="M126" i="39"/>
  <c r="Q126" i="39"/>
  <c r="O125" i="39" s="1"/>
  <c r="BA78" i="39"/>
  <c r="AS78" i="39"/>
  <c r="AZ78" i="39" s="1"/>
  <c r="AU80" i="39"/>
  <c r="AU86" i="39" s="1"/>
  <c r="AC80" i="39"/>
  <c r="AU84" i="39"/>
  <c r="AC84" i="39"/>
  <c r="AW84" i="39" s="1"/>
  <c r="BA96" i="39"/>
  <c r="AS96" i="39"/>
  <c r="AZ96" i="39" s="1"/>
  <c r="AU99" i="39"/>
  <c r="AC99" i="39"/>
  <c r="AW99" i="39" s="1"/>
  <c r="W114" i="39"/>
  <c r="AD108" i="39"/>
  <c r="AB108" i="39"/>
  <c r="AU108" i="39"/>
  <c r="BA108" i="39"/>
  <c r="BA114" i="39" s="1"/>
  <c r="AD110" i="39"/>
  <c r="AX110" i="39" s="1"/>
  <c r="AB110" i="39"/>
  <c r="AU110" i="39"/>
  <c r="AD112" i="39"/>
  <c r="AX112" i="39" s="1"/>
  <c r="AB112" i="39"/>
  <c r="AU112" i="39"/>
  <c r="R114" i="39"/>
  <c r="AU116" i="39"/>
  <c r="AC116" i="39"/>
  <c r="AW116" i="39" s="1"/>
  <c r="AD116" i="39"/>
  <c r="AX116" i="39" s="1"/>
  <c r="AK123" i="39"/>
  <c r="AO123" i="39"/>
  <c r="AS99" i="39"/>
  <c r="AZ99" i="39" s="1"/>
  <c r="AR107" i="39"/>
  <c r="AA114" i="39"/>
  <c r="AV108" i="39"/>
  <c r="AV114" i="39" s="1"/>
  <c r="AS109" i="39"/>
  <c r="AZ109" i="39" s="1"/>
  <c r="AD111" i="39"/>
  <c r="AX111" i="39" s="1"/>
  <c r="AB111" i="39"/>
  <c r="AH111" i="39" s="1"/>
  <c r="AT111" i="39" s="1"/>
  <c r="AS113" i="39"/>
  <c r="AZ113" i="39" s="1"/>
  <c r="AV122" i="39"/>
  <c r="AY118" i="39"/>
  <c r="AY122" i="39" s="1"/>
  <c r="BB107" i="39"/>
  <c r="AG114" i="39"/>
  <c r="AD109" i="39"/>
  <c r="AX109" i="39" s="1"/>
  <c r="AB109" i="39"/>
  <c r="AH109" i="39" s="1"/>
  <c r="AT109" i="39" s="1"/>
  <c r="AD113" i="39"/>
  <c r="AX113" i="39" s="1"/>
  <c r="AB113" i="39"/>
  <c r="U123" i="39"/>
  <c r="AU119" i="39"/>
  <c r="AB119" i="39"/>
  <c r="AH119" i="39" s="1"/>
  <c r="AT119" i="39" s="1"/>
  <c r="AD119" i="39"/>
  <c r="AX119" i="39" s="1"/>
  <c r="AU121" i="39"/>
  <c r="AC121" i="39"/>
  <c r="AW121" i="39" s="1"/>
  <c r="AB121" i="39"/>
  <c r="AH121" i="39" s="1"/>
  <c r="AT121" i="39" s="1"/>
  <c r="AS115" i="39"/>
  <c r="AR122" i="39"/>
  <c r="AU120" i="39"/>
  <c r="AC120" i="39"/>
  <c r="AW120" i="39" s="1"/>
  <c r="AB120" i="39"/>
  <c r="V123" i="39"/>
  <c r="Z123" i="39"/>
  <c r="AI123" i="39"/>
  <c r="AQ124" i="39" s="1"/>
  <c r="AM123" i="39"/>
  <c r="I124" i="39"/>
  <c r="AK126" i="39"/>
  <c r="AO126" i="39"/>
  <c r="AS106" i="39"/>
  <c r="AZ106" i="39" s="1"/>
  <c r="BB118" i="39"/>
  <c r="BB122" i="39" s="1"/>
  <c r="AD120" i="39"/>
  <c r="AX120" i="39" s="1"/>
  <c r="T123" i="39"/>
  <c r="X123" i="39"/>
  <c r="AA124" i="39" s="1"/>
  <c r="AE123" i="39"/>
  <c r="O124" i="39"/>
  <c r="U126" i="39"/>
  <c r="AS119" i="39"/>
  <c r="AZ119" i="39" s="1"/>
  <c r="AS120" i="39"/>
  <c r="AZ120" i="39" s="1"/>
  <c r="AS121" i="39"/>
  <c r="AZ121" i="39" s="1"/>
  <c r="AQ145" i="41" l="1"/>
  <c r="AQ166" i="40"/>
  <c r="AR145" i="41"/>
  <c r="AT15" i="41"/>
  <c r="AT119" i="41"/>
  <c r="AX131" i="41"/>
  <c r="AX135" i="41" s="1"/>
  <c r="AD135" i="41"/>
  <c r="W130" i="41"/>
  <c r="W143" i="41" s="1"/>
  <c r="AB144" i="41" s="1"/>
  <c r="AD127" i="41"/>
  <c r="AC127" i="41"/>
  <c r="AB127" i="41"/>
  <c r="AU127" i="41"/>
  <c r="AU130" i="41" s="1"/>
  <c r="AW142" i="41"/>
  <c r="AU126" i="41"/>
  <c r="AD98" i="41"/>
  <c r="W101" i="41"/>
  <c r="AB98" i="41"/>
  <c r="AU98" i="41"/>
  <c r="AU101" i="41" s="1"/>
  <c r="AC98" i="41"/>
  <c r="AS52" i="41"/>
  <c r="AZ46" i="41"/>
  <c r="AZ52" i="41" s="1"/>
  <c r="AS81" i="41"/>
  <c r="AZ75" i="41"/>
  <c r="AZ81" i="41" s="1"/>
  <c r="AS148" i="41"/>
  <c r="AS150" i="41"/>
  <c r="AH31" i="41"/>
  <c r="AT31" i="41" s="1"/>
  <c r="I145" i="41"/>
  <c r="AG144" i="41"/>
  <c r="AW131" i="41"/>
  <c r="AW135" i="41" s="1"/>
  <c r="AC135" i="41"/>
  <c r="AH138" i="41"/>
  <c r="AT138" i="41" s="1"/>
  <c r="AU142" i="41"/>
  <c r="AH140" i="41"/>
  <c r="AT140" i="41" s="1"/>
  <c r="AA143" i="41"/>
  <c r="AH133" i="41"/>
  <c r="AT133" i="41" s="1"/>
  <c r="AH112" i="41"/>
  <c r="AB118" i="41"/>
  <c r="AC142" i="41"/>
  <c r="AH123" i="41"/>
  <c r="AT123" i="41" s="1"/>
  <c r="AC156" i="41"/>
  <c r="AW96" i="41"/>
  <c r="AC97" i="41"/>
  <c r="AH64" i="41"/>
  <c r="AB67" i="41"/>
  <c r="AH73" i="41"/>
  <c r="AT73" i="41" s="1"/>
  <c r="AX90" i="41"/>
  <c r="AX95" i="41" s="1"/>
  <c r="AD95" i="41"/>
  <c r="AW80" i="41"/>
  <c r="AH80" i="41"/>
  <c r="AT80" i="41" s="1"/>
  <c r="AH79" i="41"/>
  <c r="AT79" i="41" s="1"/>
  <c r="BA81" i="41"/>
  <c r="AC74" i="41"/>
  <c r="AW68" i="41"/>
  <c r="AW74" i="41" s="1"/>
  <c r="AH68" i="41"/>
  <c r="AB74" i="41"/>
  <c r="AH58" i="41"/>
  <c r="AT58" i="41" s="1"/>
  <c r="AH55" i="41"/>
  <c r="AT55" i="41" s="1"/>
  <c r="AH54" i="41"/>
  <c r="AT54" i="41" s="1"/>
  <c r="AW49" i="41"/>
  <c r="AH49" i="41"/>
  <c r="AT49" i="41" s="1"/>
  <c r="AS38" i="41"/>
  <c r="AD150" i="41"/>
  <c r="AX33" i="41"/>
  <c r="W154" i="41"/>
  <c r="AD19" i="41"/>
  <c r="AU19" i="41"/>
  <c r="AC19" i="41"/>
  <c r="AB19" i="41"/>
  <c r="W148" i="41"/>
  <c r="W21" i="41"/>
  <c r="AD17" i="41"/>
  <c r="AU17" i="41"/>
  <c r="AC17" i="41"/>
  <c r="AB17" i="41"/>
  <c r="AS147" i="41"/>
  <c r="AS16" i="41"/>
  <c r="AZ12" i="41"/>
  <c r="AH110" i="41"/>
  <c r="AT110" i="41" s="1"/>
  <c r="AH99" i="41"/>
  <c r="AT99" i="41" s="1"/>
  <c r="AH77" i="41"/>
  <c r="AT77" i="41" s="1"/>
  <c r="BB156" i="41"/>
  <c r="BB97" i="41"/>
  <c r="AX156" i="41"/>
  <c r="AX97" i="41"/>
  <c r="AC150" i="41"/>
  <c r="AW33" i="41"/>
  <c r="AS155" i="41"/>
  <c r="AS29" i="41"/>
  <c r="AZ28" i="41"/>
  <c r="AH23" i="41"/>
  <c r="AT23" i="41" s="1"/>
  <c r="AD153" i="41"/>
  <c r="AX15" i="41"/>
  <c r="AZ60" i="41"/>
  <c r="AD27" i="41"/>
  <c r="AX22" i="41"/>
  <c r="AX27" i="41" s="1"/>
  <c r="AU107" i="41"/>
  <c r="AU111" i="41" s="1"/>
  <c r="AB107" i="41"/>
  <c r="AD107" i="41"/>
  <c r="AX107" i="41" s="1"/>
  <c r="AC107" i="41"/>
  <c r="AW107" i="41" s="1"/>
  <c r="AH94" i="41"/>
  <c r="AT94" i="41" s="1"/>
  <c r="AH93" i="41"/>
  <c r="AT93" i="41" s="1"/>
  <c r="AH92" i="41"/>
  <c r="AT92" i="41" s="1"/>
  <c r="BA63" i="41"/>
  <c r="AH56" i="41"/>
  <c r="AT56" i="41" s="1"/>
  <c r="AU45" i="41"/>
  <c r="BB150" i="41"/>
  <c r="BB146" i="41" s="1"/>
  <c r="BB38" i="41"/>
  <c r="AU32" i="41"/>
  <c r="AZ22" i="41"/>
  <c r="AZ27" i="41" s="1"/>
  <c r="AS27" i="41"/>
  <c r="AH43" i="41"/>
  <c r="AT43" i="41" s="1"/>
  <c r="AH18" i="41"/>
  <c r="AT18" i="41" s="1"/>
  <c r="AH42" i="41"/>
  <c r="AT42" i="41" s="1"/>
  <c r="AH20" i="41"/>
  <c r="AT20" i="41" s="1"/>
  <c r="AH13" i="41"/>
  <c r="AT13" i="41" s="1"/>
  <c r="AB102" i="41"/>
  <c r="W104" i="41"/>
  <c r="AC102" i="41"/>
  <c r="AU102" i="41"/>
  <c r="AU104" i="41" s="1"/>
  <c r="AD102" i="41"/>
  <c r="AU74" i="41"/>
  <c r="BB67" i="41"/>
  <c r="AW47" i="41"/>
  <c r="AH47" i="41"/>
  <c r="AT47" i="41" s="1"/>
  <c r="AV150" i="41"/>
  <c r="AV38" i="41"/>
  <c r="BA147" i="41"/>
  <c r="AB89" i="41"/>
  <c r="AH86" i="41"/>
  <c r="AY150" i="41"/>
  <c r="AY38" i="41"/>
  <c r="BA155" i="41"/>
  <c r="BA29" i="41"/>
  <c r="BA248" i="41" s="1"/>
  <c r="AR153" i="41"/>
  <c r="AR146" i="41" s="1"/>
  <c r="AS145" i="41" s="1"/>
  <c r="AS60" i="41"/>
  <c r="AR144" i="41"/>
  <c r="AQ143" i="41"/>
  <c r="AH132" i="41"/>
  <c r="AT132" i="41" s="1"/>
  <c r="AS111" i="41"/>
  <c r="AZ105" i="41"/>
  <c r="AZ111" i="41" s="1"/>
  <c r="AS130" i="41"/>
  <c r="AZ127" i="41"/>
  <c r="AZ130" i="41" s="1"/>
  <c r="BB126" i="41"/>
  <c r="AZ112" i="41"/>
  <c r="AZ118" i="41" s="1"/>
  <c r="AS118" i="41"/>
  <c r="AS122" i="41"/>
  <c r="AH124" i="41"/>
  <c r="AT124" i="41" s="1"/>
  <c r="AW105" i="41"/>
  <c r="AW111" i="41" s="1"/>
  <c r="AC111" i="41"/>
  <c r="AH103" i="41"/>
  <c r="AT103" i="41" s="1"/>
  <c r="AV156" i="41"/>
  <c r="AV97" i="41"/>
  <c r="AV143" i="41" s="1"/>
  <c r="AU156" i="41"/>
  <c r="AU97" i="41"/>
  <c r="AD53" i="41"/>
  <c r="AU53" i="41"/>
  <c r="AU60" i="41" s="1"/>
  <c r="AC53" i="41"/>
  <c r="AB53" i="41"/>
  <c r="W60" i="41"/>
  <c r="AQ144" i="41"/>
  <c r="AT90" i="41"/>
  <c r="AB85" i="41"/>
  <c r="AH82" i="41"/>
  <c r="AC67" i="41"/>
  <c r="AW64" i="41"/>
  <c r="AW67" i="41" s="1"/>
  <c r="W81" i="41"/>
  <c r="AU75" i="41"/>
  <c r="AU81" i="41" s="1"/>
  <c r="AB75" i="41"/>
  <c r="AD75" i="41"/>
  <c r="AC75" i="41"/>
  <c r="AH66" i="41"/>
  <c r="AT66" i="41" s="1"/>
  <c r="AW51" i="41"/>
  <c r="AH51" i="41"/>
  <c r="AT51" i="41" s="1"/>
  <c r="AS45" i="41"/>
  <c r="AZ39" i="41"/>
  <c r="AZ45" i="41" s="1"/>
  <c r="AZ154" i="41"/>
  <c r="AZ21" i="41"/>
  <c r="AS156" i="41"/>
  <c r="AZ96" i="41"/>
  <c r="AS97" i="41"/>
  <c r="AD89" i="41"/>
  <c r="AX86" i="41"/>
  <c r="AX89" i="41" s="1"/>
  <c r="AH78" i="41"/>
  <c r="AT78" i="41" s="1"/>
  <c r="AH26" i="41"/>
  <c r="AT26" i="41" s="1"/>
  <c r="AH22" i="41"/>
  <c r="AB27" i="41"/>
  <c r="AX12" i="41"/>
  <c r="AD16" i="41"/>
  <c r="AS154" i="41"/>
  <c r="AX61" i="41"/>
  <c r="AX63" i="41" s="1"/>
  <c r="AD63" i="41"/>
  <c r="AB45" i="41"/>
  <c r="AC45" i="41"/>
  <c r="AW39" i="41"/>
  <c r="AW45" i="41" s="1"/>
  <c r="AB150" i="41"/>
  <c r="AH33" i="41"/>
  <c r="AW30" i="41"/>
  <c r="AW32" i="41" s="1"/>
  <c r="AC32" i="41"/>
  <c r="AV155" i="41"/>
  <c r="AV29" i="41"/>
  <c r="AC153" i="41"/>
  <c r="AW15" i="41"/>
  <c r="AC147" i="41"/>
  <c r="AW12" i="41"/>
  <c r="AC16" i="41"/>
  <c r="AH41" i="41"/>
  <c r="AT41" i="41" s="1"/>
  <c r="AY147" i="41"/>
  <c r="AY146" i="41" s="1"/>
  <c r="AH40" i="41"/>
  <c r="AT40" i="41" s="1"/>
  <c r="AU16" i="41"/>
  <c r="AB135" i="41"/>
  <c r="AH131" i="41"/>
  <c r="AS95" i="41"/>
  <c r="AZ90" i="41"/>
  <c r="AZ95" i="41" s="1"/>
  <c r="AW76" i="41"/>
  <c r="AH76" i="41"/>
  <c r="AT76" i="41" s="1"/>
  <c r="AH88" i="41"/>
  <c r="AT88" i="41" s="1"/>
  <c r="AS67" i="41"/>
  <c r="AZ64" i="41"/>
  <c r="AZ67" i="41" s="1"/>
  <c r="AT30" i="41"/>
  <c r="AT32" i="41" s="1"/>
  <c r="AH32" i="41"/>
  <c r="AU89" i="41"/>
  <c r="AV147" i="41"/>
  <c r="AS63" i="41"/>
  <c r="AZ61" i="41"/>
  <c r="AZ63" i="41" s="1"/>
  <c r="AH61" i="41"/>
  <c r="AB63" i="41"/>
  <c r="AH91" i="41"/>
  <c r="AT91" i="41" s="1"/>
  <c r="AD142" i="41"/>
  <c r="AX136" i="41"/>
  <c r="AX142" i="41" s="1"/>
  <c r="AS135" i="41"/>
  <c r="AZ131" i="41"/>
  <c r="AZ135" i="41" s="1"/>
  <c r="R143" i="41"/>
  <c r="W144" i="41" s="1"/>
  <c r="AH137" i="41"/>
  <c r="AT137" i="41" s="1"/>
  <c r="AB142" i="41"/>
  <c r="AH136" i="41"/>
  <c r="AU135" i="41"/>
  <c r="AC126" i="41"/>
  <c r="AW119" i="41"/>
  <c r="AW126" i="41" s="1"/>
  <c r="BA111" i="41"/>
  <c r="BA130" i="41"/>
  <c r="BA143" i="41" s="1"/>
  <c r="AR126" i="41"/>
  <c r="AR143" i="41" s="1"/>
  <c r="AD118" i="41"/>
  <c r="AX112" i="41"/>
  <c r="AX118" i="41" s="1"/>
  <c r="AY156" i="41"/>
  <c r="AY97" i="41"/>
  <c r="AY143" i="41" s="1"/>
  <c r="AZ104" i="41"/>
  <c r="AH128" i="41"/>
  <c r="AT128" i="41" s="1"/>
  <c r="AH109" i="41"/>
  <c r="AT109" i="41" s="1"/>
  <c r="AB111" i="41"/>
  <c r="AH105" i="41"/>
  <c r="AX105" i="41"/>
  <c r="AH100" i="41"/>
  <c r="AT100" i="41" s="1"/>
  <c r="AH134" i="41"/>
  <c r="AT134" i="41" s="1"/>
  <c r="AH108" i="41"/>
  <c r="AT108" i="41" s="1"/>
  <c r="AB156" i="41"/>
  <c r="AB97" i="41"/>
  <c r="AH96" i="41"/>
  <c r="AX82" i="41"/>
  <c r="AX85" i="41" s="1"/>
  <c r="AD85" i="41"/>
  <c r="AH106" i="41"/>
  <c r="AT106" i="41" s="1"/>
  <c r="AU67" i="41"/>
  <c r="AH70" i="41"/>
  <c r="AT70" i="41" s="1"/>
  <c r="AX68" i="41"/>
  <c r="AX74" i="41" s="1"/>
  <c r="AD74" i="41"/>
  <c r="AH65" i="41"/>
  <c r="AT65" i="41" s="1"/>
  <c r="AC63" i="41"/>
  <c r="AW61" i="41"/>
  <c r="AW63" i="41" s="1"/>
  <c r="AH48" i="41"/>
  <c r="AT48" i="41" s="1"/>
  <c r="AB52" i="41"/>
  <c r="AH46" i="41"/>
  <c r="AZ38" i="41"/>
  <c r="AC27" i="41"/>
  <c r="AW22" i="41"/>
  <c r="AW27" i="41" s="1"/>
  <c r="AV148" i="41"/>
  <c r="AV21" i="41"/>
  <c r="AV248" i="41" s="1"/>
  <c r="AS153" i="41"/>
  <c r="AZ15" i="41"/>
  <c r="AA146" i="41"/>
  <c r="AH71" i="41"/>
  <c r="AT71" i="41" s="1"/>
  <c r="AT12" i="41"/>
  <c r="AH16" i="41"/>
  <c r="AW86" i="41"/>
  <c r="AW89" i="41" s="1"/>
  <c r="AC89" i="41"/>
  <c r="AS74" i="41"/>
  <c r="AZ68" i="41"/>
  <c r="AZ74" i="41" s="1"/>
  <c r="AD45" i="41"/>
  <c r="AX39" i="41"/>
  <c r="AX45" i="41" s="1"/>
  <c r="AX30" i="41"/>
  <c r="AX32" i="41" s="1"/>
  <c r="AD32" i="41"/>
  <c r="AH25" i="41"/>
  <c r="AT25" i="41" s="1"/>
  <c r="AY148" i="41"/>
  <c r="AY21" i="41"/>
  <c r="AY248" i="41" s="1"/>
  <c r="W147" i="41"/>
  <c r="W146" i="41" s="1"/>
  <c r="BA148" i="41"/>
  <c r="AB126" i="41"/>
  <c r="AW46" i="41"/>
  <c r="AW52" i="41" s="1"/>
  <c r="AC52" i="41"/>
  <c r="AB36" i="41"/>
  <c r="AB38" i="41" s="1"/>
  <c r="AU36" i="41"/>
  <c r="AU38" i="41" s="1"/>
  <c r="AD36" i="41"/>
  <c r="AX36" i="41" s="1"/>
  <c r="AC36" i="41"/>
  <c r="AW36" i="41" s="1"/>
  <c r="W155" i="41"/>
  <c r="AB28" i="41"/>
  <c r="AU28" i="41"/>
  <c r="W29" i="41"/>
  <c r="W248" i="41" s="1"/>
  <c r="AD28" i="41"/>
  <c r="AC28" i="41"/>
  <c r="R146" i="41"/>
  <c r="W145" i="41" s="1"/>
  <c r="AB153" i="41"/>
  <c r="AH39" i="41"/>
  <c r="AH37" i="41"/>
  <c r="AT37" i="41" s="1"/>
  <c r="AH120" i="41"/>
  <c r="AT120" i="41" s="1"/>
  <c r="AT127" i="40"/>
  <c r="W165" i="40"/>
  <c r="AD100" i="40"/>
  <c r="AX97" i="40"/>
  <c r="AX100" i="40" s="1"/>
  <c r="AB163" i="40"/>
  <c r="AH160" i="40"/>
  <c r="AH101" i="40"/>
  <c r="AB106" i="40"/>
  <c r="AW98" i="40"/>
  <c r="AH98" i="40"/>
  <c r="AT98" i="40" s="1"/>
  <c r="AD142" i="40"/>
  <c r="AX142" i="40" s="1"/>
  <c r="AC142" i="40"/>
  <c r="AW142" i="40" s="1"/>
  <c r="AU142" i="40"/>
  <c r="AU175" i="40" s="1"/>
  <c r="AB142" i="40"/>
  <c r="BA176" i="40"/>
  <c r="BA53" i="40"/>
  <c r="AC90" i="40"/>
  <c r="AW88" i="40"/>
  <c r="AW90" i="40" s="1"/>
  <c r="BA175" i="40"/>
  <c r="AS172" i="40"/>
  <c r="AZ28" i="40"/>
  <c r="AZ172" i="40" s="1"/>
  <c r="AS168" i="40"/>
  <c r="AZ12" i="40"/>
  <c r="AS15" i="40"/>
  <c r="AB123" i="40"/>
  <c r="AH118" i="40"/>
  <c r="AT114" i="40"/>
  <c r="AC113" i="40"/>
  <c r="AW109" i="40"/>
  <c r="AW113" i="40" s="1"/>
  <c r="AH109" i="40"/>
  <c r="AB113" i="40"/>
  <c r="AT60" i="40"/>
  <c r="AB176" i="40"/>
  <c r="AB53" i="40"/>
  <c r="AH52" i="40"/>
  <c r="AH54" i="40"/>
  <c r="AB59" i="40"/>
  <c r="AZ74" i="40"/>
  <c r="AZ80" i="40" s="1"/>
  <c r="AS80" i="40"/>
  <c r="AH65" i="40"/>
  <c r="AT65" i="40" s="1"/>
  <c r="AR164" i="40"/>
  <c r="BA159" i="40"/>
  <c r="AW125" i="40"/>
  <c r="AW126" i="40" s="1"/>
  <c r="AC126" i="40"/>
  <c r="AS153" i="40"/>
  <c r="AZ151" i="40"/>
  <c r="AZ153" i="40" s="1"/>
  <c r="AH141" i="40"/>
  <c r="AT141" i="40" s="1"/>
  <c r="AW137" i="40"/>
  <c r="AC143" i="40"/>
  <c r="AH104" i="40"/>
  <c r="AT104" i="40" s="1"/>
  <c r="AZ137" i="40"/>
  <c r="AZ143" i="40" s="1"/>
  <c r="AS143" i="40"/>
  <c r="AB126" i="40"/>
  <c r="AU66" i="40"/>
  <c r="AS176" i="40"/>
  <c r="AS53" i="40"/>
  <c r="AZ52" i="40"/>
  <c r="AD90" i="40"/>
  <c r="AX88" i="40"/>
  <c r="AX90" i="40" s="1"/>
  <c r="AD87" i="40"/>
  <c r="AX81" i="40"/>
  <c r="AX87" i="40" s="1"/>
  <c r="AH69" i="40"/>
  <c r="AT69" i="40" s="1"/>
  <c r="AH68" i="40"/>
  <c r="AT68" i="40" s="1"/>
  <c r="AH57" i="40"/>
  <c r="AT57" i="40" s="1"/>
  <c r="AZ170" i="40"/>
  <c r="AZ38" i="40"/>
  <c r="AC23" i="40"/>
  <c r="AW20" i="40"/>
  <c r="AW23" i="40" s="1"/>
  <c r="AG167" i="40"/>
  <c r="AU123" i="40"/>
  <c r="AH84" i="40"/>
  <c r="AT84" i="40" s="1"/>
  <c r="AH56" i="40"/>
  <c r="AT56" i="40" s="1"/>
  <c r="AY170" i="40"/>
  <c r="AY38" i="40"/>
  <c r="AY164" i="40" s="1"/>
  <c r="W175" i="40"/>
  <c r="AS177" i="40"/>
  <c r="AS25" i="40"/>
  <c r="AZ24" i="40"/>
  <c r="AD15" i="40"/>
  <c r="AX12" i="40"/>
  <c r="AD108" i="40"/>
  <c r="AX107" i="40"/>
  <c r="AX108" i="40" s="1"/>
  <c r="BA171" i="40"/>
  <c r="AH41" i="40"/>
  <c r="AT41" i="40" s="1"/>
  <c r="AU44" i="40"/>
  <c r="AW30" i="40"/>
  <c r="AW175" i="40" s="1"/>
  <c r="AY168" i="40"/>
  <c r="AY167" i="40" s="1"/>
  <c r="AY169" i="40"/>
  <c r="BA163" i="40"/>
  <c r="AD129" i="40"/>
  <c r="AX127" i="40"/>
  <c r="AX129" i="40" s="1"/>
  <c r="AW128" i="40"/>
  <c r="AH128" i="40"/>
  <c r="AT128" i="40" s="1"/>
  <c r="AA165" i="40"/>
  <c r="AH156" i="40"/>
  <c r="AT156" i="40" s="1"/>
  <c r="AU159" i="40"/>
  <c r="AH137" i="40"/>
  <c r="AB143" i="40"/>
  <c r="BA123" i="40"/>
  <c r="AD106" i="40"/>
  <c r="AX101" i="40"/>
  <c r="AX106" i="40" s="1"/>
  <c r="AD153" i="40"/>
  <c r="AH140" i="40"/>
  <c r="AT140" i="40" s="1"/>
  <c r="AX137" i="40"/>
  <c r="AX143" i="40" s="1"/>
  <c r="AD143" i="40"/>
  <c r="AD126" i="40"/>
  <c r="AX124" i="40"/>
  <c r="AX126" i="40" s="1"/>
  <c r="AC106" i="40"/>
  <c r="AW101" i="40"/>
  <c r="AW106" i="40" s="1"/>
  <c r="AC150" i="40"/>
  <c r="AW144" i="40"/>
  <c r="AW150" i="40" s="1"/>
  <c r="AH130" i="40"/>
  <c r="AB136" i="40"/>
  <c r="AW115" i="40"/>
  <c r="AH115" i="40"/>
  <c r="AT115" i="40" s="1"/>
  <c r="AH103" i="40"/>
  <c r="AT103" i="40" s="1"/>
  <c r="AW99" i="40"/>
  <c r="AH99" i="40"/>
  <c r="AT99" i="40" s="1"/>
  <c r="AW97" i="40"/>
  <c r="AC100" i="40"/>
  <c r="AH146" i="40"/>
  <c r="AT146" i="40" s="1"/>
  <c r="BA143" i="40"/>
  <c r="AX91" i="40"/>
  <c r="AX96" i="40" s="1"/>
  <c r="AD96" i="40"/>
  <c r="AZ60" i="40"/>
  <c r="AZ66" i="40" s="1"/>
  <c r="AS66" i="40"/>
  <c r="AH111" i="40"/>
  <c r="AT111" i="40" s="1"/>
  <c r="AH94" i="40"/>
  <c r="AT94" i="40" s="1"/>
  <c r="AD66" i="40"/>
  <c r="AX60" i="40"/>
  <c r="AX66" i="40" s="1"/>
  <c r="AH119" i="40"/>
  <c r="AT119" i="40" s="1"/>
  <c r="AH93" i="40"/>
  <c r="AT93" i="40" s="1"/>
  <c r="AS90" i="40"/>
  <c r="AZ88" i="40"/>
  <c r="AZ90" i="40" s="1"/>
  <c r="AW62" i="40"/>
  <c r="AH62" i="40"/>
  <c r="AT62" i="40" s="1"/>
  <c r="AW60" i="40"/>
  <c r="AW66" i="40" s="1"/>
  <c r="AC66" i="40"/>
  <c r="AH97" i="40"/>
  <c r="AU90" i="40"/>
  <c r="AH85" i="40"/>
  <c r="AT85" i="40" s="1"/>
  <c r="AH81" i="40"/>
  <c r="AB87" i="40"/>
  <c r="BA59" i="40"/>
  <c r="AV170" i="40"/>
  <c r="AV38" i="40"/>
  <c r="AV164" i="40" s="1"/>
  <c r="BA169" i="40"/>
  <c r="BA32" i="40"/>
  <c r="BB177" i="40"/>
  <c r="BB25" i="40"/>
  <c r="BB164" i="40" s="1"/>
  <c r="BA174" i="40"/>
  <c r="AA167" i="40"/>
  <c r="AH75" i="40"/>
  <c r="AT75" i="40" s="1"/>
  <c r="AH58" i="40"/>
  <c r="AT58" i="40" s="1"/>
  <c r="AX109" i="40"/>
  <c r="AX113" i="40" s="1"/>
  <c r="AD113" i="40"/>
  <c r="AV171" i="40"/>
  <c r="AH36" i="40"/>
  <c r="AT36" i="40" s="1"/>
  <c r="W169" i="40"/>
  <c r="W32" i="40"/>
  <c r="AD26" i="40"/>
  <c r="AB26" i="40"/>
  <c r="AU26" i="40"/>
  <c r="AC26" i="40"/>
  <c r="AH22" i="40"/>
  <c r="AT22" i="40" s="1"/>
  <c r="AS113" i="40"/>
  <c r="AZ109" i="40"/>
  <c r="AZ113" i="40" s="1"/>
  <c r="AH107" i="40"/>
  <c r="AB108" i="40"/>
  <c r="AH78" i="40"/>
  <c r="AT78" i="40" s="1"/>
  <c r="AX54" i="40"/>
  <c r="AH50" i="40"/>
  <c r="AT50" i="40" s="1"/>
  <c r="AX44" i="40"/>
  <c r="AV177" i="40"/>
  <c r="AV25" i="40"/>
  <c r="AQ167" i="40"/>
  <c r="AH77" i="40"/>
  <c r="AT77" i="40" s="1"/>
  <c r="AC176" i="40"/>
  <c r="AW52" i="40"/>
  <c r="AC53" i="40"/>
  <c r="AB175" i="40"/>
  <c r="AX45" i="40"/>
  <c r="AX51" i="40" s="1"/>
  <c r="AD51" i="40"/>
  <c r="AH34" i="40"/>
  <c r="AT34" i="40" s="1"/>
  <c r="AU38" i="40"/>
  <c r="AD19" i="40"/>
  <c r="AX16" i="40"/>
  <c r="AX19" i="40" s="1"/>
  <c r="AS163" i="40"/>
  <c r="AZ160" i="40"/>
  <c r="AZ163" i="40" s="1"/>
  <c r="AW127" i="40"/>
  <c r="AC129" i="40"/>
  <c r="AU136" i="40"/>
  <c r="AW120" i="40"/>
  <c r="AH120" i="40"/>
  <c r="AT120" i="40" s="1"/>
  <c r="AS96" i="40"/>
  <c r="AZ91" i="40"/>
  <c r="AZ96" i="40" s="1"/>
  <c r="AH91" i="40"/>
  <c r="AB96" i="40"/>
  <c r="AB116" i="40"/>
  <c r="AC116" i="40"/>
  <c r="AW116" i="40" s="1"/>
  <c r="AU116" i="40"/>
  <c r="AU117" i="40" s="1"/>
  <c r="W117" i="40"/>
  <c r="AD116" i="40"/>
  <c r="AT124" i="40"/>
  <c r="AT126" i="40" s="1"/>
  <c r="AH126" i="40"/>
  <c r="AW63" i="40"/>
  <c r="AH63" i="40"/>
  <c r="AT63" i="40" s="1"/>
  <c r="AC87" i="40"/>
  <c r="AW81" i="40"/>
  <c r="AW87" i="40" s="1"/>
  <c r="AW54" i="40"/>
  <c r="BB168" i="40"/>
  <c r="BB167" i="40" s="1"/>
  <c r="AH35" i="40"/>
  <c r="AT35" i="40" s="1"/>
  <c r="AC170" i="40"/>
  <c r="AW33" i="40"/>
  <c r="AC38" i="40"/>
  <c r="AD175" i="40"/>
  <c r="AX30" i="40"/>
  <c r="AX175" i="40" s="1"/>
  <c r="AV169" i="40"/>
  <c r="AV32" i="40"/>
  <c r="BA177" i="40"/>
  <c r="BA25" i="40"/>
  <c r="AH20" i="40"/>
  <c r="AB23" i="40"/>
  <c r="AR167" i="40"/>
  <c r="BB44" i="40"/>
  <c r="AH70" i="40"/>
  <c r="AT70" i="40" s="1"/>
  <c r="AS171" i="40"/>
  <c r="AZ55" i="40"/>
  <c r="AC44" i="40"/>
  <c r="AW39" i="40"/>
  <c r="AW44" i="40" s="1"/>
  <c r="R167" i="40"/>
  <c r="W166" i="40" s="1"/>
  <c r="AC51" i="40"/>
  <c r="AW45" i="40"/>
  <c r="AW51" i="40" s="1"/>
  <c r="AW16" i="40"/>
  <c r="AW19" i="40" s="1"/>
  <c r="AC19" i="40"/>
  <c r="I125" i="39"/>
  <c r="AQ164" i="40"/>
  <c r="AS165" i="40" s="1"/>
  <c r="AC159" i="40"/>
  <c r="AW154" i="40"/>
  <c r="AW159" i="40" s="1"/>
  <c r="AH154" i="40"/>
  <c r="AB159" i="40"/>
  <c r="AS123" i="40"/>
  <c r="AZ118" i="40"/>
  <c r="AZ123" i="40" s="1"/>
  <c r="AU106" i="40"/>
  <c r="AD163" i="40"/>
  <c r="AX160" i="40"/>
  <c r="AX163" i="40" s="1"/>
  <c r="AH144" i="40"/>
  <c r="AB150" i="40"/>
  <c r="AW114" i="40"/>
  <c r="AW117" i="40" s="1"/>
  <c r="AU100" i="40"/>
  <c r="AZ124" i="40"/>
  <c r="AZ126" i="40" s="1"/>
  <c r="AS126" i="40"/>
  <c r="AH112" i="40"/>
  <c r="AT112" i="40" s="1"/>
  <c r="BA96" i="40"/>
  <c r="AD67" i="40"/>
  <c r="AU67" i="40"/>
  <c r="AU73" i="40" s="1"/>
  <c r="AC67" i="40"/>
  <c r="AB67" i="40"/>
  <c r="W73" i="40"/>
  <c r="AS175" i="40"/>
  <c r="AZ30" i="40"/>
  <c r="AZ175" i="40" s="1"/>
  <c r="AX14" i="40"/>
  <c r="AS51" i="40"/>
  <c r="AC174" i="40"/>
  <c r="AW14" i="40"/>
  <c r="BA80" i="40"/>
  <c r="AD44" i="40"/>
  <c r="AH30" i="40"/>
  <c r="AD23" i="40"/>
  <c r="AX20" i="40"/>
  <c r="AX23" i="40" s="1"/>
  <c r="AH33" i="40"/>
  <c r="AH45" i="40"/>
  <c r="AB51" i="40"/>
  <c r="AH40" i="40"/>
  <c r="AT40" i="40" s="1"/>
  <c r="AU168" i="40"/>
  <c r="AH61" i="40"/>
  <c r="AT61" i="40" s="1"/>
  <c r="AU19" i="40"/>
  <c r="AQ125" i="39"/>
  <c r="W125" i="39"/>
  <c r="AQ165" i="40"/>
  <c r="AG165" i="40"/>
  <c r="AC153" i="40"/>
  <c r="AW151" i="40"/>
  <c r="AW153" i="40" s="1"/>
  <c r="AG164" i="40"/>
  <c r="AU129" i="40"/>
  <c r="AX154" i="40"/>
  <c r="AX159" i="40" s="1"/>
  <c r="AD159" i="40"/>
  <c r="AD150" i="40"/>
  <c r="W143" i="40"/>
  <c r="W164" i="40" s="1"/>
  <c r="AB165" i="40" s="1"/>
  <c r="AS159" i="40"/>
  <c r="AZ154" i="40"/>
  <c r="AZ159" i="40" s="1"/>
  <c r="AH151" i="40"/>
  <c r="AU150" i="40"/>
  <c r="AH135" i="40"/>
  <c r="AT135" i="40" s="1"/>
  <c r="AH131" i="40"/>
  <c r="AT131" i="40" s="1"/>
  <c r="AC136" i="40"/>
  <c r="AW130" i="40"/>
  <c r="AW136" i="40" s="1"/>
  <c r="AS108" i="40"/>
  <c r="AZ107" i="40"/>
  <c r="AZ108" i="40" s="1"/>
  <c r="AH102" i="40"/>
  <c r="AT102" i="40" s="1"/>
  <c r="AH86" i="40"/>
  <c r="AT86" i="40" s="1"/>
  <c r="AH83" i="40"/>
  <c r="AT83" i="40" s="1"/>
  <c r="AH110" i="40"/>
  <c r="AT110" i="40" s="1"/>
  <c r="AC96" i="40"/>
  <c r="AW91" i="40"/>
  <c r="AW96" i="40" s="1"/>
  <c r="BA90" i="40"/>
  <c r="AH92" i="40"/>
  <c r="AT92" i="40" s="1"/>
  <c r="AH89" i="40"/>
  <c r="AT89" i="40" s="1"/>
  <c r="AH88" i="40"/>
  <c r="AB90" i="40"/>
  <c r="AS59" i="40"/>
  <c r="AZ54" i="40"/>
  <c r="AZ59" i="40" s="1"/>
  <c r="AD176" i="40"/>
  <c r="AD53" i="40"/>
  <c r="AX52" i="40"/>
  <c r="AB44" i="40"/>
  <c r="AH39" i="40"/>
  <c r="AD170" i="40"/>
  <c r="AD38" i="40"/>
  <c r="AX33" i="40"/>
  <c r="AS169" i="40"/>
  <c r="AS32" i="40"/>
  <c r="AZ26" i="40"/>
  <c r="AS174" i="40"/>
  <c r="AZ14" i="40"/>
  <c r="AZ174" i="40" s="1"/>
  <c r="BA168" i="40"/>
  <c r="BA15" i="40"/>
  <c r="AD123" i="40"/>
  <c r="AX118" i="40"/>
  <c r="AX123" i="40" s="1"/>
  <c r="AC123" i="40"/>
  <c r="AW118" i="40"/>
  <c r="AH79" i="40"/>
  <c r="AT79" i="40" s="1"/>
  <c r="AB74" i="40"/>
  <c r="AD74" i="40"/>
  <c r="AU74" i="40"/>
  <c r="AU80" i="40" s="1"/>
  <c r="AC74" i="40"/>
  <c r="W80" i="40"/>
  <c r="AS73" i="40"/>
  <c r="BA170" i="40"/>
  <c r="AH14" i="40"/>
  <c r="AH71" i="40"/>
  <c r="AT71" i="40" s="1"/>
  <c r="AH42" i="40"/>
  <c r="AT42" i="40" s="1"/>
  <c r="W172" i="40"/>
  <c r="AD28" i="40"/>
  <c r="AU28" i="40"/>
  <c r="AU172" i="40" s="1"/>
  <c r="AC28" i="40"/>
  <c r="AB28" i="40"/>
  <c r="AH21" i="40"/>
  <c r="AT21" i="40" s="1"/>
  <c r="AV168" i="40"/>
  <c r="AV167" i="40" s="1"/>
  <c r="BA113" i="40"/>
  <c r="AC108" i="40"/>
  <c r="AW107" i="40"/>
  <c r="AW108" i="40" s="1"/>
  <c r="W171" i="40"/>
  <c r="W167" i="40" s="1"/>
  <c r="AB55" i="40"/>
  <c r="AD55" i="40"/>
  <c r="AU55" i="40"/>
  <c r="AC55" i="40"/>
  <c r="AC59" i="40" s="1"/>
  <c r="W59" i="40"/>
  <c r="AZ39" i="40"/>
  <c r="AZ44" i="40" s="1"/>
  <c r="AS44" i="40"/>
  <c r="W177" i="40"/>
  <c r="AB24" i="40"/>
  <c r="AC24" i="40"/>
  <c r="AU24" i="40"/>
  <c r="W25" i="40"/>
  <c r="AD24" i="40"/>
  <c r="AS23" i="40"/>
  <c r="AZ20" i="40"/>
  <c r="AZ23" i="40" s="1"/>
  <c r="AC168" i="40"/>
  <c r="AW12" i="40"/>
  <c r="AC15" i="40"/>
  <c r="AU176" i="40"/>
  <c r="AU53" i="40"/>
  <c r="BB169" i="40"/>
  <c r="AH12" i="40"/>
  <c r="AB170" i="40"/>
  <c r="AU51" i="40"/>
  <c r="AH31" i="40"/>
  <c r="AT31" i="40" s="1"/>
  <c r="AH13" i="40"/>
  <c r="AT13" i="40" s="1"/>
  <c r="AH29" i="40"/>
  <c r="AT29" i="40" s="1"/>
  <c r="AH18" i="40"/>
  <c r="AT18" i="40" s="1"/>
  <c r="AH16" i="40"/>
  <c r="AB19" i="40"/>
  <c r="AS86" i="39"/>
  <c r="AZ80" i="39"/>
  <c r="AZ86" i="39" s="1"/>
  <c r="AD117" i="39"/>
  <c r="AX115" i="39"/>
  <c r="AX117" i="39" s="1"/>
  <c r="R123" i="39"/>
  <c r="W124" i="39" s="1"/>
  <c r="AX87" i="39"/>
  <c r="AX93" i="39" s="1"/>
  <c r="AD93" i="39"/>
  <c r="AC46" i="39"/>
  <c r="AW45" i="39"/>
  <c r="AW46" i="39" s="1"/>
  <c r="AY135" i="39"/>
  <c r="AY44" i="39"/>
  <c r="AH59" i="39"/>
  <c r="AB65" i="39"/>
  <c r="AU114" i="39"/>
  <c r="AQ123" i="39"/>
  <c r="AB100" i="39"/>
  <c r="AH94" i="39"/>
  <c r="AH84" i="39"/>
  <c r="AT84" i="39" s="1"/>
  <c r="AH102" i="39"/>
  <c r="AT102" i="39" s="1"/>
  <c r="AH97" i="39"/>
  <c r="AT97" i="39" s="1"/>
  <c r="BB86" i="39"/>
  <c r="AH90" i="39"/>
  <c r="AT90" i="39" s="1"/>
  <c r="AS79" i="39"/>
  <c r="AZ73" i="39"/>
  <c r="AZ79" i="39" s="1"/>
  <c r="AW51" i="39"/>
  <c r="AW56" i="39" s="1"/>
  <c r="AC56" i="39"/>
  <c r="AW73" i="39"/>
  <c r="AW79" i="39" s="1"/>
  <c r="AC79" i="39"/>
  <c r="AD65" i="39"/>
  <c r="AX59" i="39"/>
  <c r="AX65" i="39" s="1"/>
  <c r="AU50" i="39"/>
  <c r="AY130" i="39"/>
  <c r="AY30" i="39"/>
  <c r="AY123" i="39" s="1"/>
  <c r="BB136" i="39"/>
  <c r="AC93" i="39"/>
  <c r="AW87" i="39"/>
  <c r="AW93" i="39" s="1"/>
  <c r="AH87" i="39"/>
  <c r="AB93" i="39"/>
  <c r="AH74" i="39"/>
  <c r="AT74" i="39" s="1"/>
  <c r="AH71" i="39"/>
  <c r="AT71" i="39" s="1"/>
  <c r="AH70" i="39"/>
  <c r="AT70" i="39" s="1"/>
  <c r="AH69" i="39"/>
  <c r="AT69" i="39" s="1"/>
  <c r="AH68" i="39"/>
  <c r="AT68" i="39" s="1"/>
  <c r="AH67" i="39"/>
  <c r="AT67" i="39" s="1"/>
  <c r="AB66" i="39"/>
  <c r="AD66" i="39"/>
  <c r="AC66" i="39"/>
  <c r="W72" i="39"/>
  <c r="AU66" i="39"/>
  <c r="AU72" i="39" s="1"/>
  <c r="BB65" i="39"/>
  <c r="AD58" i="39"/>
  <c r="AX57" i="39"/>
  <c r="AX58" i="39" s="1"/>
  <c r="AZ135" i="39"/>
  <c r="AZ44" i="39"/>
  <c r="W129" i="39"/>
  <c r="W42" i="39"/>
  <c r="AD37" i="39"/>
  <c r="AB37" i="39"/>
  <c r="AU37" i="39"/>
  <c r="AC37" i="39"/>
  <c r="AC128" i="39"/>
  <c r="AC24" i="39"/>
  <c r="AW19" i="39"/>
  <c r="W127" i="39"/>
  <c r="W18" i="39"/>
  <c r="AD14" i="39"/>
  <c r="AC14" i="39"/>
  <c r="AU14" i="39"/>
  <c r="AB14" i="39"/>
  <c r="AX100" i="39"/>
  <c r="AH61" i="39"/>
  <c r="AT61" i="39" s="1"/>
  <c r="AC65" i="39"/>
  <c r="AW59" i="39"/>
  <c r="AW65" i="39" s="1"/>
  <c r="AS50" i="39"/>
  <c r="AZ47" i="39"/>
  <c r="AH47" i="39"/>
  <c r="AB50" i="39"/>
  <c r="AY129" i="39"/>
  <c r="AY42" i="39"/>
  <c r="AY127" i="39"/>
  <c r="AY18" i="39"/>
  <c r="AH41" i="39"/>
  <c r="AT41" i="39" s="1"/>
  <c r="AH33" i="39"/>
  <c r="AT33" i="39" s="1"/>
  <c r="AD30" i="39"/>
  <c r="AY128" i="39"/>
  <c r="AY24" i="39"/>
  <c r="AB134" i="39"/>
  <c r="AH22" i="39"/>
  <c r="AH55" i="39"/>
  <c r="AT55" i="39" s="1"/>
  <c r="BB130" i="39"/>
  <c r="BB30" i="39"/>
  <c r="AZ24" i="39"/>
  <c r="AU36" i="39"/>
  <c r="AC30" i="39"/>
  <c r="AW25" i="39"/>
  <c r="AH20" i="39"/>
  <c r="AT20" i="39" s="1"/>
  <c r="BA100" i="39"/>
  <c r="AW94" i="39"/>
  <c r="AW100" i="39" s="1"/>
  <c r="AC100" i="39"/>
  <c r="AH27" i="39"/>
  <c r="AT27" i="39" s="1"/>
  <c r="AT51" i="39"/>
  <c r="AX30" i="39"/>
  <c r="AV128" i="39"/>
  <c r="AV24" i="39"/>
  <c r="W136" i="39"/>
  <c r="AB12" i="39"/>
  <c r="W13" i="39"/>
  <c r="AD12" i="39"/>
  <c r="AC12" i="39"/>
  <c r="AU12" i="39"/>
  <c r="AC36" i="39"/>
  <c r="AW31" i="39"/>
  <c r="AW36" i="39" s="1"/>
  <c r="AB130" i="39"/>
  <c r="AH25" i="39"/>
  <c r="AB30" i="39"/>
  <c r="AG124" i="39"/>
  <c r="BB123" i="39"/>
  <c r="AR123" i="39"/>
  <c r="AH110" i="39"/>
  <c r="AT110" i="39" s="1"/>
  <c r="AH108" i="39"/>
  <c r="AB114" i="39"/>
  <c r="AB86" i="39"/>
  <c r="AH80" i="39"/>
  <c r="AZ51" i="39"/>
  <c r="AZ56" i="39" s="1"/>
  <c r="AS56" i="39"/>
  <c r="AH104" i="39"/>
  <c r="AT104" i="39" s="1"/>
  <c r="AD56" i="39"/>
  <c r="AX51" i="39"/>
  <c r="AX56" i="39" s="1"/>
  <c r="AS93" i="39"/>
  <c r="AZ87" i="39"/>
  <c r="AZ93" i="39" s="1"/>
  <c r="AX86" i="39"/>
  <c r="BA79" i="39"/>
  <c r="AW115" i="39"/>
  <c r="AW117" i="39" s="1"/>
  <c r="AC117" i="39"/>
  <c r="BA107" i="39"/>
  <c r="BA123" i="39" s="1"/>
  <c r="AZ124" i="39" s="1"/>
  <c r="AH77" i="39"/>
  <c r="AT77" i="39" s="1"/>
  <c r="AD79" i="39"/>
  <c r="AX73" i="39"/>
  <c r="AX79" i="39" s="1"/>
  <c r="AH64" i="39"/>
  <c r="AT64" i="39" s="1"/>
  <c r="AH62" i="39"/>
  <c r="AT62" i="39" s="1"/>
  <c r="AH60" i="39"/>
  <c r="AT60" i="39" s="1"/>
  <c r="AC50" i="39"/>
  <c r="AW47" i="39"/>
  <c r="AW50" i="39" s="1"/>
  <c r="AS133" i="39"/>
  <c r="AS127" i="39"/>
  <c r="AH105" i="39"/>
  <c r="AT105" i="39" s="1"/>
  <c r="AB101" i="39"/>
  <c r="W107" i="39"/>
  <c r="AD101" i="39"/>
  <c r="AU101" i="39"/>
  <c r="AU107" i="39" s="1"/>
  <c r="AC101" i="39"/>
  <c r="AU93" i="39"/>
  <c r="AH81" i="39"/>
  <c r="AT81" i="39" s="1"/>
  <c r="AS72" i="39"/>
  <c r="AZ66" i="39"/>
  <c r="AZ72" i="39" s="1"/>
  <c r="AH57" i="39"/>
  <c r="AB58" i="39"/>
  <c r="AV129" i="39"/>
  <c r="AV42" i="39"/>
  <c r="AH29" i="39"/>
  <c r="AT29" i="39" s="1"/>
  <c r="AC134" i="39"/>
  <c r="AW22" i="39"/>
  <c r="AW134" i="39" s="1"/>
  <c r="W133" i="39"/>
  <c r="AD17" i="39"/>
  <c r="AU17" i="39"/>
  <c r="AU133" i="39" s="1"/>
  <c r="AC17" i="39"/>
  <c r="AB17" i="39"/>
  <c r="AH106" i="39"/>
  <c r="AT106" i="39" s="1"/>
  <c r="AH103" i="39"/>
  <c r="AT103" i="39" s="1"/>
  <c r="AD100" i="39"/>
  <c r="AH63" i="39"/>
  <c r="AT63" i="39" s="1"/>
  <c r="AU65" i="39"/>
  <c r="AS136" i="39"/>
  <c r="AS13" i="39"/>
  <c r="AZ12" i="39"/>
  <c r="AV134" i="39"/>
  <c r="AH40" i="39"/>
  <c r="AT40" i="39" s="1"/>
  <c r="AH34" i="39"/>
  <c r="AT34" i="39" s="1"/>
  <c r="AH21" i="39"/>
  <c r="AT21" i="39" s="1"/>
  <c r="AH54" i="39"/>
  <c r="AT54" i="39" s="1"/>
  <c r="AX31" i="39"/>
  <c r="AX36" i="39" s="1"/>
  <c r="AD36" i="39"/>
  <c r="AH31" i="39"/>
  <c r="AB36" i="39"/>
  <c r="AU130" i="39"/>
  <c r="AU30" i="39"/>
  <c r="AU24" i="39"/>
  <c r="AH38" i="39"/>
  <c r="AT38" i="39" s="1"/>
  <c r="AH32" i="39"/>
  <c r="AT32" i="39" s="1"/>
  <c r="AH16" i="39"/>
  <c r="AT16" i="39" s="1"/>
  <c r="AZ108" i="39"/>
  <c r="AZ114" i="39" s="1"/>
  <c r="AS114" i="39"/>
  <c r="AS122" i="39"/>
  <c r="AZ118" i="39"/>
  <c r="AZ122" i="39" s="1"/>
  <c r="AU56" i="39"/>
  <c r="AU79" i="39"/>
  <c r="BC79" i="39" s="1"/>
  <c r="AS46" i="39"/>
  <c r="AZ45" i="39"/>
  <c r="AZ46" i="39" s="1"/>
  <c r="AS129" i="39"/>
  <c r="AS42" i="39"/>
  <c r="AZ37" i="39"/>
  <c r="AD134" i="39"/>
  <c r="AX22" i="39"/>
  <c r="AX134" i="39" s="1"/>
  <c r="AR126" i="39"/>
  <c r="AS125" i="39" s="1"/>
  <c r="AS107" i="39"/>
  <c r="AZ101" i="39"/>
  <c r="AZ107" i="39" s="1"/>
  <c r="AH82" i="39"/>
  <c r="AT82" i="39" s="1"/>
  <c r="AS134" i="39"/>
  <c r="AH120" i="39"/>
  <c r="AT120" i="39" s="1"/>
  <c r="AS117" i="39"/>
  <c r="AZ115" i="39"/>
  <c r="AZ117" i="39" s="1"/>
  <c r="AH113" i="39"/>
  <c r="AT113" i="39" s="1"/>
  <c r="AG123" i="39"/>
  <c r="AH112" i="39"/>
  <c r="AT112" i="39" s="1"/>
  <c r="AX108" i="39"/>
  <c r="AX114" i="39" s="1"/>
  <c r="AD114" i="39"/>
  <c r="AC86" i="39"/>
  <c r="AW80" i="39"/>
  <c r="AW86" i="39" s="1"/>
  <c r="AS100" i="39"/>
  <c r="AZ94" i="39"/>
  <c r="AZ100" i="39" s="1"/>
  <c r="AR124" i="39"/>
  <c r="AH116" i="39"/>
  <c r="AT116" i="39" s="1"/>
  <c r="AU100" i="39"/>
  <c r="AD86" i="39"/>
  <c r="AB117" i="39"/>
  <c r="AH115" i="39"/>
  <c r="AU117" i="39"/>
  <c r="AH75" i="39"/>
  <c r="AT75" i="39" s="1"/>
  <c r="AB79" i="39"/>
  <c r="AH73" i="39"/>
  <c r="AV135" i="39"/>
  <c r="AV44" i="39"/>
  <c r="AV123" i="39" s="1"/>
  <c r="BA129" i="39"/>
  <c r="BA126" i="39" s="1"/>
  <c r="BA42" i="39"/>
  <c r="AD128" i="39"/>
  <c r="AD24" i="39"/>
  <c r="AX19" i="39"/>
  <c r="AH85" i="39"/>
  <c r="AT85" i="39" s="1"/>
  <c r="AB118" i="39"/>
  <c r="AD118" i="39"/>
  <c r="AU118" i="39"/>
  <c r="AU122" i="39" s="1"/>
  <c r="AC118" i="39"/>
  <c r="AC130" i="39" s="1"/>
  <c r="W122" i="39"/>
  <c r="BA72" i="39"/>
  <c r="AS65" i="39"/>
  <c r="AZ59" i="39"/>
  <c r="AZ65" i="39" s="1"/>
  <c r="AC58" i="39"/>
  <c r="AW57" i="39"/>
  <c r="AW58" i="39" s="1"/>
  <c r="AH45" i="39"/>
  <c r="AB46" i="39"/>
  <c r="W135" i="39"/>
  <c r="W44" i="39"/>
  <c r="AD43" i="39"/>
  <c r="AU43" i="39"/>
  <c r="AC43" i="39"/>
  <c r="AB43" i="39"/>
  <c r="AS36" i="39"/>
  <c r="AZ31" i="39"/>
  <c r="AZ36" i="39" s="1"/>
  <c r="AH28" i="39"/>
  <c r="AT28" i="39" s="1"/>
  <c r="AV127" i="39"/>
  <c r="AV126" i="39" s="1"/>
  <c r="AV18" i="39"/>
  <c r="AH49" i="39"/>
  <c r="AT49" i="39" s="1"/>
  <c r="AH48" i="39"/>
  <c r="AT48" i="39" s="1"/>
  <c r="AX47" i="39"/>
  <c r="AX50" i="39" s="1"/>
  <c r="AD50" i="39"/>
  <c r="AH89" i="39"/>
  <c r="AT89" i="39" s="1"/>
  <c r="AH53" i="39"/>
  <c r="AT53" i="39" s="1"/>
  <c r="AH26" i="39"/>
  <c r="AT26" i="39" s="1"/>
  <c r="BA136" i="39"/>
  <c r="BA13" i="39"/>
  <c r="AS130" i="39"/>
  <c r="AS30" i="39"/>
  <c r="AZ25" i="39"/>
  <c r="AH23" i="39"/>
  <c r="AT23" i="39" s="1"/>
  <c r="AB128" i="39"/>
  <c r="AH19" i="39"/>
  <c r="AB24" i="39"/>
  <c r="AH52" i="39"/>
  <c r="AT52" i="39" s="1"/>
  <c r="W130" i="39"/>
  <c r="AZ134" i="39"/>
  <c r="BB127" i="39"/>
  <c r="BB126" i="39" s="1"/>
  <c r="AH15" i="39"/>
  <c r="AT15" i="39" s="1"/>
  <c r="AB145" i="41" l="1"/>
  <c r="AC248" i="41"/>
  <c r="AH142" i="41"/>
  <c r="AT136" i="41"/>
  <c r="AT142" i="41" s="1"/>
  <c r="AH135" i="41"/>
  <c r="AT131" i="41"/>
  <c r="AT135" i="41" s="1"/>
  <c r="AH102" i="41"/>
  <c r="AB104" i="41"/>
  <c r="AH153" i="41"/>
  <c r="AU155" i="41"/>
  <c r="AU29" i="41"/>
  <c r="AU248" i="41" s="1"/>
  <c r="AT16" i="41"/>
  <c r="AZ150" i="41"/>
  <c r="AX111" i="41"/>
  <c r="AV146" i="41"/>
  <c r="AW153" i="41"/>
  <c r="AH27" i="41"/>
  <c r="AT22" i="41"/>
  <c r="AT27" i="41" s="1"/>
  <c r="AW75" i="41"/>
  <c r="AW81" i="41" s="1"/>
  <c r="AC81" i="41"/>
  <c r="AD60" i="41"/>
  <c r="AX53" i="41"/>
  <c r="AX60" i="41" s="1"/>
  <c r="BB143" i="41"/>
  <c r="AZ144" i="41" s="1"/>
  <c r="BA146" i="41"/>
  <c r="AZ145" i="41" s="1"/>
  <c r="AH107" i="41"/>
  <c r="AT107" i="41" s="1"/>
  <c r="AU148" i="41"/>
  <c r="AU21" i="41"/>
  <c r="AB154" i="41"/>
  <c r="AH19" i="41"/>
  <c r="AW156" i="41"/>
  <c r="AW97" i="41"/>
  <c r="AB130" i="41"/>
  <c r="AH127" i="41"/>
  <c r="AR248" i="41"/>
  <c r="AH150" i="41"/>
  <c r="AT33" i="41"/>
  <c r="AH38" i="41"/>
  <c r="AT68" i="41"/>
  <c r="AT74" i="41" s="1"/>
  <c r="AH74" i="41"/>
  <c r="AD101" i="41"/>
  <c r="AX98" i="41"/>
  <c r="AX101" i="41" s="1"/>
  <c r="AC155" i="41"/>
  <c r="AC29" i="41"/>
  <c r="AW28" i="41"/>
  <c r="AB155" i="41"/>
  <c r="AH28" i="41"/>
  <c r="AB29" i="41"/>
  <c r="AH52" i="41"/>
  <c r="AT46" i="41"/>
  <c r="AT52" i="41" s="1"/>
  <c r="AD111" i="41"/>
  <c r="AT61" i="41"/>
  <c r="AT63" i="41" s="1"/>
  <c r="AH63" i="41"/>
  <c r="AX16" i="41"/>
  <c r="AZ148" i="41"/>
  <c r="AD81" i="41"/>
  <c r="AX75" i="41"/>
  <c r="AX81" i="41" s="1"/>
  <c r="AH95" i="41"/>
  <c r="AB60" i="41"/>
  <c r="AB143" i="41" s="1"/>
  <c r="AH53" i="41"/>
  <c r="AB147" i="41"/>
  <c r="AZ122" i="41"/>
  <c r="AZ126" i="41" s="1"/>
  <c r="AZ143" i="41" s="1"/>
  <c r="AS126" i="41"/>
  <c r="AS143" i="41" s="1"/>
  <c r="AC104" i="41"/>
  <c r="AW102" i="41"/>
  <c r="AW104" i="41" s="1"/>
  <c r="AW150" i="41"/>
  <c r="AW38" i="41"/>
  <c r="AS146" i="41"/>
  <c r="AD148" i="41"/>
  <c r="AD21" i="41"/>
  <c r="AD248" i="41" s="1"/>
  <c r="AX17" i="41"/>
  <c r="AC154" i="41"/>
  <c r="AW19" i="41"/>
  <c r="AW154" i="41" s="1"/>
  <c r="AX150" i="41"/>
  <c r="AX38" i="41"/>
  <c r="AB101" i="41"/>
  <c r="AH98" i="41"/>
  <c r="AC130" i="41"/>
  <c r="AC143" i="41" s="1"/>
  <c r="AW127" i="41"/>
  <c r="AW130" i="41" s="1"/>
  <c r="AH126" i="41"/>
  <c r="AU147" i="41"/>
  <c r="AH85" i="41"/>
  <c r="AT82" i="41"/>
  <c r="AT85" i="41" s="1"/>
  <c r="AX102" i="41"/>
  <c r="AX104" i="41" s="1"/>
  <c r="AD104" i="41"/>
  <c r="AZ147" i="41"/>
  <c r="AZ16" i="41"/>
  <c r="AZ248" i="41" s="1"/>
  <c r="AC148" i="41"/>
  <c r="AC146" i="41" s="1"/>
  <c r="AW17" i="41"/>
  <c r="AC21" i="41"/>
  <c r="AD154" i="41"/>
  <c r="AX19" i="41"/>
  <c r="AX154" i="41" s="1"/>
  <c r="AC101" i="41"/>
  <c r="AW98" i="41"/>
  <c r="AW101" i="41" s="1"/>
  <c r="AT39" i="41"/>
  <c r="AT45" i="41" s="1"/>
  <c r="AH45" i="41"/>
  <c r="AD155" i="41"/>
  <c r="AX28" i="41"/>
  <c r="AD29" i="41"/>
  <c r="AH36" i="41"/>
  <c r="AT36" i="41" s="1"/>
  <c r="AH156" i="41"/>
  <c r="AH97" i="41"/>
  <c r="AT96" i="41"/>
  <c r="AT105" i="41"/>
  <c r="AT111" i="41" s="1"/>
  <c r="AW16" i="41"/>
  <c r="AD147" i="41"/>
  <c r="AZ156" i="41"/>
  <c r="AZ97" i="41"/>
  <c r="AB81" i="41"/>
  <c r="AH75" i="41"/>
  <c r="AT95" i="41"/>
  <c r="AC60" i="41"/>
  <c r="AW53" i="41"/>
  <c r="AW60" i="41" s="1"/>
  <c r="AS144" i="41"/>
  <c r="AH89" i="41"/>
  <c r="AT86" i="41"/>
  <c r="AT89" i="41" s="1"/>
  <c r="BB248" i="41"/>
  <c r="AX153" i="41"/>
  <c r="AZ155" i="41"/>
  <c r="AZ29" i="41"/>
  <c r="AC38" i="41"/>
  <c r="AB148" i="41"/>
  <c r="AB21" i="41"/>
  <c r="AH17" i="41"/>
  <c r="AU154" i="41"/>
  <c r="AD38" i="41"/>
  <c r="AD143" i="41" s="1"/>
  <c r="AH67" i="41"/>
  <c r="AT64" i="41"/>
  <c r="AT67" i="41" s="1"/>
  <c r="AH118" i="41"/>
  <c r="AT112" i="41"/>
  <c r="AT118" i="41" s="1"/>
  <c r="AD130" i="41"/>
  <c r="AX127" i="41"/>
  <c r="AX130" i="41" s="1"/>
  <c r="AT126" i="41"/>
  <c r="AT153" i="41"/>
  <c r="AS166" i="40"/>
  <c r="AB166" i="40"/>
  <c r="AH44" i="40"/>
  <c r="AT39" i="40"/>
  <c r="AT44" i="40" s="1"/>
  <c r="AS164" i="40"/>
  <c r="AU177" i="40"/>
  <c r="AU25" i="40"/>
  <c r="AU171" i="40"/>
  <c r="AU59" i="40"/>
  <c r="AD172" i="40"/>
  <c r="AX28" i="40"/>
  <c r="AX172" i="40" s="1"/>
  <c r="AT14" i="40"/>
  <c r="AC80" i="40"/>
  <c r="AW74" i="40"/>
  <c r="AW80" i="40" s="1"/>
  <c r="AX170" i="40"/>
  <c r="AX38" i="40"/>
  <c r="AH153" i="40"/>
  <c r="AT151" i="40"/>
  <c r="AT153" i="40" s="1"/>
  <c r="AH170" i="40"/>
  <c r="AH38" i="40"/>
  <c r="AT33" i="40"/>
  <c r="AC117" i="40"/>
  <c r="AC164" i="40" s="1"/>
  <c r="AH23" i="40"/>
  <c r="AT20" i="40"/>
  <c r="AT23" i="40" s="1"/>
  <c r="AW170" i="40"/>
  <c r="AW38" i="40"/>
  <c r="AW59" i="40"/>
  <c r="AX116" i="40"/>
  <c r="AX117" i="40" s="1"/>
  <c r="AD117" i="40"/>
  <c r="AD164" i="40" s="1"/>
  <c r="AH116" i="40"/>
  <c r="AB117" i="40"/>
  <c r="AB164" i="40" s="1"/>
  <c r="AD169" i="40"/>
  <c r="AX26" i="40"/>
  <c r="AD32" i="40"/>
  <c r="AZ176" i="40"/>
  <c r="AZ53" i="40"/>
  <c r="AT109" i="40"/>
  <c r="AT113" i="40" s="1"/>
  <c r="AH113" i="40"/>
  <c r="AZ168" i="40"/>
  <c r="AZ15" i="40"/>
  <c r="AU143" i="40"/>
  <c r="AU164" i="40" s="1"/>
  <c r="AX168" i="40"/>
  <c r="AX15" i="40"/>
  <c r="AH163" i="40"/>
  <c r="AT160" i="40"/>
  <c r="AT163" i="40" s="1"/>
  <c r="AT12" i="40"/>
  <c r="AH15" i="40"/>
  <c r="AC177" i="40"/>
  <c r="AC25" i="40"/>
  <c r="AW24" i="40"/>
  <c r="AD171" i="40"/>
  <c r="AX55" i="40"/>
  <c r="AX171" i="40" s="1"/>
  <c r="AB172" i="40"/>
  <c r="AH28" i="40"/>
  <c r="AW123" i="40"/>
  <c r="AZ169" i="40"/>
  <c r="AZ32" i="40"/>
  <c r="AX176" i="40"/>
  <c r="AX53" i="40"/>
  <c r="AX174" i="40"/>
  <c r="AD73" i="40"/>
  <c r="AX67" i="40"/>
  <c r="AX73" i="40" s="1"/>
  <c r="AT154" i="40"/>
  <c r="AT159" i="40" s="1"/>
  <c r="AH159" i="40"/>
  <c r="AW129" i="40"/>
  <c r="AW176" i="40"/>
  <c r="AW53" i="40"/>
  <c r="AD59" i="40"/>
  <c r="AH108" i="40"/>
  <c r="AT107" i="40"/>
  <c r="AT108" i="40" s="1"/>
  <c r="AC169" i="40"/>
  <c r="AW26" i="40"/>
  <c r="AC32" i="40"/>
  <c r="AH136" i="40"/>
  <c r="AT130" i="40"/>
  <c r="AT136" i="40" s="1"/>
  <c r="AT137" i="40"/>
  <c r="AT143" i="40" s="1"/>
  <c r="BA164" i="40"/>
  <c r="AZ165" i="40" s="1"/>
  <c r="AC175" i="40"/>
  <c r="AD168" i="40"/>
  <c r="AW143" i="40"/>
  <c r="AT54" i="40"/>
  <c r="AT66" i="40"/>
  <c r="AH123" i="40"/>
  <c r="AT118" i="40"/>
  <c r="AT123" i="40" s="1"/>
  <c r="AS167" i="40"/>
  <c r="AH106" i="40"/>
  <c r="AT101" i="40"/>
  <c r="AT106" i="40" s="1"/>
  <c r="AU174" i="40"/>
  <c r="AT129" i="40"/>
  <c r="AC171" i="40"/>
  <c r="AC167" i="40" s="1"/>
  <c r="AW55" i="40"/>
  <c r="AW171" i="40" s="1"/>
  <c r="AH74" i="40"/>
  <c r="AB80" i="40"/>
  <c r="AH90" i="40"/>
  <c r="AT88" i="40"/>
  <c r="AT90" i="40" s="1"/>
  <c r="AT45" i="40"/>
  <c r="AT51" i="40" s="1"/>
  <c r="AH51" i="40"/>
  <c r="AH175" i="40"/>
  <c r="AT30" i="40"/>
  <c r="AC73" i="40"/>
  <c r="AW67" i="40"/>
  <c r="AW73" i="40" s="1"/>
  <c r="AB169" i="40"/>
  <c r="AB32" i="40"/>
  <c r="AH26" i="40"/>
  <c r="AH87" i="40"/>
  <c r="AT81" i="40"/>
  <c r="AT87" i="40" s="1"/>
  <c r="AH19" i="40"/>
  <c r="AT16" i="40"/>
  <c r="AT19" i="40" s="1"/>
  <c r="AW168" i="40"/>
  <c r="AW15" i="40"/>
  <c r="AD177" i="40"/>
  <c r="AX24" i="40"/>
  <c r="AD25" i="40"/>
  <c r="AB177" i="40"/>
  <c r="AH24" i="40"/>
  <c r="AB25" i="40"/>
  <c r="AB171" i="40"/>
  <c r="AH55" i="40"/>
  <c r="AH59" i="40" s="1"/>
  <c r="AC172" i="40"/>
  <c r="AW28" i="40"/>
  <c r="AW172" i="40" s="1"/>
  <c r="AD80" i="40"/>
  <c r="AX74" i="40"/>
  <c r="AX80" i="40" s="1"/>
  <c r="BA167" i="40"/>
  <c r="AZ166" i="40" s="1"/>
  <c r="AW174" i="40"/>
  <c r="AD174" i="40"/>
  <c r="AB73" i="40"/>
  <c r="AH67" i="40"/>
  <c r="AT144" i="40"/>
  <c r="AT150" i="40" s="1"/>
  <c r="AH150" i="40"/>
  <c r="AB168" i="40"/>
  <c r="AZ171" i="40"/>
  <c r="AT91" i="40"/>
  <c r="AT96" i="40" s="1"/>
  <c r="AH96" i="40"/>
  <c r="AB174" i="40"/>
  <c r="AU169" i="40"/>
  <c r="AU167" i="40" s="1"/>
  <c r="AU32" i="40"/>
  <c r="AH100" i="40"/>
  <c r="AT97" i="40"/>
  <c r="AT100" i="40" s="1"/>
  <c r="AW100" i="40"/>
  <c r="AZ177" i="40"/>
  <c r="AZ25" i="40"/>
  <c r="AZ164" i="40" s="1"/>
  <c r="AH176" i="40"/>
  <c r="AH53" i="40"/>
  <c r="AT52" i="40"/>
  <c r="AH66" i="40"/>
  <c r="AH142" i="40"/>
  <c r="AT142" i="40" s="1"/>
  <c r="AH129" i="40"/>
  <c r="AZ125" i="39"/>
  <c r="AH117" i="39"/>
  <c r="AT115" i="39"/>
  <c r="AT117" i="39" s="1"/>
  <c r="AB127" i="39"/>
  <c r="AB18" i="39"/>
  <c r="AH14" i="39"/>
  <c r="AD129" i="39"/>
  <c r="AD42" i="39"/>
  <c r="AX37" i="39"/>
  <c r="AH66" i="39"/>
  <c r="AB72" i="39"/>
  <c r="AT87" i="39"/>
  <c r="AT93" i="39" s="1"/>
  <c r="AH93" i="39"/>
  <c r="AZ130" i="39"/>
  <c r="AZ30" i="39"/>
  <c r="AD135" i="39"/>
  <c r="AD44" i="39"/>
  <c r="AX43" i="39"/>
  <c r="AH46" i="39"/>
  <c r="AT45" i="39"/>
  <c r="AT46" i="39" s="1"/>
  <c r="AU123" i="39"/>
  <c r="AX128" i="39"/>
  <c r="AX24" i="39"/>
  <c r="AB133" i="39"/>
  <c r="AH17" i="39"/>
  <c r="AC107" i="39"/>
  <c r="AW101" i="39"/>
  <c r="AW107" i="39" s="1"/>
  <c r="AB107" i="39"/>
  <c r="AH101" i="39"/>
  <c r="AH86" i="39"/>
  <c r="AT80" i="39"/>
  <c r="AT86" i="39" s="1"/>
  <c r="AD136" i="39"/>
  <c r="AX12" i="39"/>
  <c r="AD13" i="39"/>
  <c r="AT56" i="39"/>
  <c r="AZ128" i="39"/>
  <c r="AH134" i="39"/>
  <c r="AT22" i="39"/>
  <c r="AT134" i="39" s="1"/>
  <c r="AY126" i="39"/>
  <c r="AT47" i="39"/>
  <c r="AT50" i="39" s="1"/>
  <c r="AH50" i="39"/>
  <c r="AU127" i="39"/>
  <c r="AU18" i="39"/>
  <c r="W126" i="39"/>
  <c r="AB125" i="39" s="1"/>
  <c r="AC129" i="39"/>
  <c r="AC42" i="39"/>
  <c r="AW37" i="39"/>
  <c r="AH65" i="39"/>
  <c r="AT59" i="39"/>
  <c r="AT65" i="39" s="1"/>
  <c r="AU135" i="39"/>
  <c r="AU44" i="39"/>
  <c r="AT31" i="39"/>
  <c r="AT36" i="39" s="1"/>
  <c r="AH36" i="39"/>
  <c r="AD133" i="39"/>
  <c r="AX17" i="39"/>
  <c r="AX133" i="39" s="1"/>
  <c r="AC136" i="39"/>
  <c r="AC13" i="39"/>
  <c r="AW12" i="39"/>
  <c r="AW30" i="39"/>
  <c r="AH128" i="39"/>
  <c r="AH24" i="39"/>
  <c r="AT19" i="39"/>
  <c r="AB135" i="39"/>
  <c r="AB44" i="39"/>
  <c r="AH43" i="39"/>
  <c r="AD122" i="39"/>
  <c r="AX118" i="39"/>
  <c r="AZ129" i="39"/>
  <c r="AZ42" i="39"/>
  <c r="AS123" i="39"/>
  <c r="AC133" i="39"/>
  <c r="AW17" i="39"/>
  <c r="AW133" i="39" s="1"/>
  <c r="AH56" i="39"/>
  <c r="AZ50" i="39"/>
  <c r="AZ123" i="39" s="1"/>
  <c r="AZ127" i="39"/>
  <c r="AZ126" i="39" s="1"/>
  <c r="AC127" i="39"/>
  <c r="AW14" i="39"/>
  <c r="AC18" i="39"/>
  <c r="AW128" i="39"/>
  <c r="AW24" i="39"/>
  <c r="AU129" i="39"/>
  <c r="AU42" i="39"/>
  <c r="AC72" i="39"/>
  <c r="AW66" i="39"/>
  <c r="AW72" i="39" s="1"/>
  <c r="AS124" i="39"/>
  <c r="AC122" i="39"/>
  <c r="AW118" i="39"/>
  <c r="AW122" i="39" s="1"/>
  <c r="AH79" i="39"/>
  <c r="AT73" i="39"/>
  <c r="AT79" i="39" s="1"/>
  <c r="AZ136" i="39"/>
  <c r="AZ13" i="39"/>
  <c r="AH58" i="39"/>
  <c r="AT57" i="39"/>
  <c r="AT58" i="39" s="1"/>
  <c r="AT108" i="39"/>
  <c r="AT114" i="39" s="1"/>
  <c r="AH114" i="39"/>
  <c r="AH100" i="39"/>
  <c r="AT94" i="39"/>
  <c r="AT100" i="39" s="1"/>
  <c r="AC135" i="39"/>
  <c r="AC44" i="39"/>
  <c r="AW43" i="39"/>
  <c r="W123" i="39"/>
  <c r="AB124" i="39" s="1"/>
  <c r="AB122" i="39"/>
  <c r="AH118" i="39"/>
  <c r="AD130" i="39"/>
  <c r="AD107" i="39"/>
  <c r="AX101" i="39"/>
  <c r="AX107" i="39" s="1"/>
  <c r="AS126" i="39"/>
  <c r="AH30" i="39"/>
  <c r="AT25" i="39"/>
  <c r="AU136" i="39"/>
  <c r="AU13" i="39"/>
  <c r="AB136" i="39"/>
  <c r="AH12" i="39"/>
  <c r="AB13" i="39"/>
  <c r="AD127" i="39"/>
  <c r="AD18" i="39"/>
  <c r="AX14" i="39"/>
  <c r="AB129" i="39"/>
  <c r="AB42" i="39"/>
  <c r="AH37" i="39"/>
  <c r="AD72" i="39"/>
  <c r="AX66" i="39"/>
  <c r="AX72" i="39" s="1"/>
  <c r="AH144" i="41" l="1"/>
  <c r="AX155" i="41"/>
  <c r="AX29" i="41"/>
  <c r="AX143" i="41" s="1"/>
  <c r="AT102" i="41"/>
  <c r="AT104" i="41" s="1"/>
  <c r="AH104" i="41"/>
  <c r="AT75" i="41"/>
  <c r="AT81" i="41" s="1"/>
  <c r="AH81" i="41"/>
  <c r="AZ153" i="41"/>
  <c r="AH148" i="41"/>
  <c r="AH21" i="41"/>
  <c r="AT17" i="41"/>
  <c r="AH111" i="41"/>
  <c r="AW148" i="41"/>
  <c r="AW21" i="41"/>
  <c r="AW248" i="41" s="1"/>
  <c r="AU146" i="41"/>
  <c r="AH101" i="41"/>
  <c r="AT98" i="41"/>
  <c r="AT101" i="41" s="1"/>
  <c r="AB146" i="41"/>
  <c r="AX147" i="41"/>
  <c r="AS248" i="41"/>
  <c r="AX148" i="41"/>
  <c r="AX21" i="41"/>
  <c r="AX248" i="41" s="1"/>
  <c r="AD146" i="41"/>
  <c r="AZ146" i="41"/>
  <c r="AW155" i="41"/>
  <c r="AW29" i="41"/>
  <c r="AW143" i="41" s="1"/>
  <c r="AT150" i="41"/>
  <c r="AT38" i="41"/>
  <c r="AT127" i="41"/>
  <c r="AT130" i="41" s="1"/>
  <c r="AH130" i="41"/>
  <c r="AH248" i="41" s="1"/>
  <c r="AH154" i="41"/>
  <c r="AT19" i="41"/>
  <c r="AT154" i="41" s="1"/>
  <c r="AU143" i="41"/>
  <c r="AB248" i="41"/>
  <c r="AW147" i="41"/>
  <c r="AT156" i="41"/>
  <c r="AT97" i="41"/>
  <c r="AH60" i="41"/>
  <c r="AT53" i="41"/>
  <c r="AT60" i="41" s="1"/>
  <c r="AH155" i="41"/>
  <c r="AT28" i="41"/>
  <c r="AH29" i="41"/>
  <c r="AH147" i="41"/>
  <c r="AH146" i="41" s="1"/>
  <c r="AH165" i="40"/>
  <c r="AD167" i="40"/>
  <c r="AW169" i="40"/>
  <c r="AW167" i="40" s="1"/>
  <c r="AW32" i="40"/>
  <c r="AW164" i="40" s="1"/>
  <c r="AX59" i="40"/>
  <c r="AX177" i="40"/>
  <c r="AX25" i="40"/>
  <c r="AH169" i="40"/>
  <c r="AT26" i="40"/>
  <c r="AH32" i="40"/>
  <c r="AH164" i="40"/>
  <c r="AT116" i="40"/>
  <c r="AT117" i="40" s="1"/>
  <c r="AH117" i="40"/>
  <c r="AT174" i="40"/>
  <c r="AH73" i="40"/>
  <c r="AT67" i="40"/>
  <c r="AT73" i="40" s="1"/>
  <c r="AH177" i="40"/>
  <c r="AT24" i="40"/>
  <c r="AH25" i="40"/>
  <c r="AH80" i="40"/>
  <c r="AT74" i="40"/>
  <c r="AT80" i="40" s="1"/>
  <c r="AT59" i="40"/>
  <c r="AH172" i="40"/>
  <c r="AT28" i="40"/>
  <c r="AT172" i="40" s="1"/>
  <c r="AW177" i="40"/>
  <c r="AW25" i="40"/>
  <c r="AT15" i="40"/>
  <c r="AX169" i="40"/>
  <c r="AX167" i="40" s="1"/>
  <c r="AX32" i="40"/>
  <c r="AH174" i="40"/>
  <c r="AZ167" i="40"/>
  <c r="AT176" i="40"/>
  <c r="AT53" i="40"/>
  <c r="AB167" i="40"/>
  <c r="AH171" i="40"/>
  <c r="AT55" i="40"/>
  <c r="AT171" i="40" s="1"/>
  <c r="AT175" i="40"/>
  <c r="AH143" i="40"/>
  <c r="AH168" i="40"/>
  <c r="AT170" i="40"/>
  <c r="AT38" i="40"/>
  <c r="AX122" i="39"/>
  <c r="AX130" i="39"/>
  <c r="AX127" i="39"/>
  <c r="AX126" i="39" s="1"/>
  <c r="AX18" i="39"/>
  <c r="AH136" i="39"/>
  <c r="AT12" i="39"/>
  <c r="AH13" i="39"/>
  <c r="AT30" i="39"/>
  <c r="AB123" i="39"/>
  <c r="AC123" i="39"/>
  <c r="AD123" i="39"/>
  <c r="AT128" i="39"/>
  <c r="AT24" i="39"/>
  <c r="AW130" i="39"/>
  <c r="AW129" i="39"/>
  <c r="AW42" i="39"/>
  <c r="AB126" i="39"/>
  <c r="AH129" i="39"/>
  <c r="AH42" i="39"/>
  <c r="AT37" i="39"/>
  <c r="AW127" i="39"/>
  <c r="AW18" i="39"/>
  <c r="AH135" i="39"/>
  <c r="AH44" i="39"/>
  <c r="AT43" i="39"/>
  <c r="AW136" i="39"/>
  <c r="AW13" i="39"/>
  <c r="AU126" i="39"/>
  <c r="AH122" i="39"/>
  <c r="AT118" i="39"/>
  <c r="AT122" i="39" s="1"/>
  <c r="AX129" i="39"/>
  <c r="AX42" i="39"/>
  <c r="AD126" i="39"/>
  <c r="AH130" i="39"/>
  <c r="AW135" i="39"/>
  <c r="AW44" i="39"/>
  <c r="AW123" i="39" s="1"/>
  <c r="AC126" i="39"/>
  <c r="AX136" i="39"/>
  <c r="AX13" i="39"/>
  <c r="AH107" i="39"/>
  <c r="AT101" i="39"/>
  <c r="AT107" i="39" s="1"/>
  <c r="AH133" i="39"/>
  <c r="AT17" i="39"/>
  <c r="AT133" i="39" s="1"/>
  <c r="AX135" i="39"/>
  <c r="AX44" i="39"/>
  <c r="AT66" i="39"/>
  <c r="AT72" i="39" s="1"/>
  <c r="AH72" i="39"/>
  <c r="AH127" i="39"/>
  <c r="AH18" i="39"/>
  <c r="AT14" i="39"/>
  <c r="AH166" i="40" l="1"/>
  <c r="AH145" i="41"/>
  <c r="AT155" i="41"/>
  <c r="AT29" i="41"/>
  <c r="AT143" i="41" s="1"/>
  <c r="AH143" i="41"/>
  <c r="AT144" i="41"/>
  <c r="AT147" i="41"/>
  <c r="AW146" i="41"/>
  <c r="AX146" i="41"/>
  <c r="AT148" i="41"/>
  <c r="AT21" i="41"/>
  <c r="AT248" i="41"/>
  <c r="AT166" i="40"/>
  <c r="AT177" i="40"/>
  <c r="AT25" i="40"/>
  <c r="AH167" i="40"/>
  <c r="AT169" i="40"/>
  <c r="AT32" i="40"/>
  <c r="AX164" i="40"/>
  <c r="AT165" i="40" s="1"/>
  <c r="AT168" i="40"/>
  <c r="AH126" i="39"/>
  <c r="AH123" i="39"/>
  <c r="AT135" i="39"/>
  <c r="AT44" i="39"/>
  <c r="AW126" i="39"/>
  <c r="AT125" i="39" s="1"/>
  <c r="AH125" i="39"/>
  <c r="AH124" i="39"/>
  <c r="AT136" i="39"/>
  <c r="AT13" i="39"/>
  <c r="AT129" i="39"/>
  <c r="AT42" i="39"/>
  <c r="AT123" i="39" s="1"/>
  <c r="AX123" i="39"/>
  <c r="AT124" i="39" s="1"/>
  <c r="AT127" i="39"/>
  <c r="AT18" i="39"/>
  <c r="AT130" i="39"/>
  <c r="AT145" i="41" l="1"/>
  <c r="AT146" i="41"/>
  <c r="AT164" i="40"/>
  <c r="AT167" i="40"/>
  <c r="AT126" i="39"/>
  <c r="W458" i="43" l="1"/>
  <c r="AA458" i="43"/>
  <c r="AV458" i="43" s="1"/>
  <c r="AG458" i="43"/>
  <c r="AY458" i="43" s="1"/>
  <c r="AQ458" i="43"/>
  <c r="AS458" i="43" s="1"/>
  <c r="AZ458" i="43" s="1"/>
  <c r="AR458" i="43"/>
  <c r="BB458" i="43" s="1"/>
  <c r="BA458" i="43" l="1"/>
  <c r="AB458" i="43"/>
  <c r="AD458" i="43"/>
  <c r="AX458" i="43" s="1"/>
  <c r="AC458" i="43"/>
  <c r="AW458" i="43" s="1"/>
  <c r="AU458" i="43"/>
  <c r="AP460" i="43"/>
  <c r="AO460" i="43"/>
  <c r="AN460" i="43"/>
  <c r="AM460" i="43"/>
  <c r="AL460" i="43"/>
  <c r="AK460" i="43"/>
  <c r="AJ460" i="43"/>
  <c r="AI460" i="43"/>
  <c r="AF460" i="43"/>
  <c r="AE460" i="43"/>
  <c r="Z460" i="43"/>
  <c r="Y460" i="43"/>
  <c r="X460" i="43"/>
  <c r="V460" i="43"/>
  <c r="U460" i="43"/>
  <c r="T460" i="43"/>
  <c r="S460" i="43"/>
  <c r="R460" i="43"/>
  <c r="AP456" i="43"/>
  <c r="AO456" i="43"/>
  <c r="AN456" i="43"/>
  <c r="AM456" i="43"/>
  <c r="AL456" i="43"/>
  <c r="AK456" i="43"/>
  <c r="AJ456" i="43"/>
  <c r="AI456" i="43"/>
  <c r="AF456" i="43"/>
  <c r="AE456" i="43"/>
  <c r="Z456" i="43"/>
  <c r="Y456" i="43"/>
  <c r="X456" i="43"/>
  <c r="V456" i="43"/>
  <c r="U456" i="43"/>
  <c r="T456" i="43"/>
  <c r="S456" i="43"/>
  <c r="R456" i="43"/>
  <c r="AP453" i="43"/>
  <c r="AO453" i="43"/>
  <c r="AN453" i="43"/>
  <c r="AM453" i="43"/>
  <c r="AL453" i="43"/>
  <c r="AK453" i="43"/>
  <c r="AJ453" i="43"/>
  <c r="AI453" i="43"/>
  <c r="AF453" i="43"/>
  <c r="AE453" i="43"/>
  <c r="Z453" i="43"/>
  <c r="Y453" i="43"/>
  <c r="X453" i="43"/>
  <c r="V453" i="43"/>
  <c r="U453" i="43"/>
  <c r="T453" i="43"/>
  <c r="S453" i="43"/>
  <c r="R453" i="43"/>
  <c r="AP446" i="43"/>
  <c r="AO446" i="43"/>
  <c r="AN446" i="43"/>
  <c r="AM446" i="43"/>
  <c r="AL446" i="43"/>
  <c r="AK446" i="43"/>
  <c r="AJ446" i="43"/>
  <c r="AI446" i="43"/>
  <c r="AF446" i="43"/>
  <c r="AE446" i="43"/>
  <c r="Z446" i="43"/>
  <c r="Y446" i="43"/>
  <c r="X446" i="43"/>
  <c r="V446" i="43"/>
  <c r="U446" i="43"/>
  <c r="T446" i="43"/>
  <c r="S446" i="43"/>
  <c r="R446" i="43"/>
  <c r="AP439" i="43"/>
  <c r="AO439" i="43"/>
  <c r="AN439" i="43"/>
  <c r="AM439" i="43"/>
  <c r="AL439" i="43"/>
  <c r="AK439" i="43"/>
  <c r="AJ439" i="43"/>
  <c r="AI439" i="43"/>
  <c r="AF439" i="43"/>
  <c r="AE439" i="43"/>
  <c r="Z439" i="43"/>
  <c r="Y439" i="43"/>
  <c r="X439" i="43"/>
  <c r="V439" i="43"/>
  <c r="U439" i="43"/>
  <c r="T439" i="43"/>
  <c r="S439" i="43"/>
  <c r="R439" i="43"/>
  <c r="AP432" i="43"/>
  <c r="AO432" i="43"/>
  <c r="AN432" i="43"/>
  <c r="AM432" i="43"/>
  <c r="AL432" i="43"/>
  <c r="AK432" i="43"/>
  <c r="AJ432" i="43"/>
  <c r="AI432" i="43"/>
  <c r="AF432" i="43"/>
  <c r="AE432" i="43"/>
  <c r="Z432" i="43"/>
  <c r="Y432" i="43"/>
  <c r="X432" i="43"/>
  <c r="V432" i="43"/>
  <c r="U432" i="43"/>
  <c r="T432" i="43"/>
  <c r="S432" i="43"/>
  <c r="R432" i="43"/>
  <c r="AP425" i="43"/>
  <c r="AO425" i="43"/>
  <c r="AN425" i="43"/>
  <c r="AM425" i="43"/>
  <c r="AL425" i="43"/>
  <c r="AK425" i="43"/>
  <c r="AJ425" i="43"/>
  <c r="AI425" i="43"/>
  <c r="AF425" i="43"/>
  <c r="AE425" i="43"/>
  <c r="Z425" i="43"/>
  <c r="Y425" i="43"/>
  <c r="X425" i="43"/>
  <c r="V425" i="43"/>
  <c r="U425" i="43"/>
  <c r="T425" i="43"/>
  <c r="S425" i="43"/>
  <c r="R425" i="43"/>
  <c r="AP418" i="43"/>
  <c r="AO418" i="43"/>
  <c r="AN418" i="43"/>
  <c r="AM418" i="43"/>
  <c r="AL418" i="43"/>
  <c r="AK418" i="43"/>
  <c r="AJ418" i="43"/>
  <c r="AI418" i="43"/>
  <c r="AF418" i="43"/>
  <c r="AE418" i="43"/>
  <c r="Z418" i="43"/>
  <c r="Y418" i="43"/>
  <c r="X418" i="43"/>
  <c r="V418" i="43"/>
  <c r="U418" i="43"/>
  <c r="T418" i="43"/>
  <c r="S418" i="43"/>
  <c r="R418" i="43"/>
  <c r="AP411" i="43"/>
  <c r="AO411" i="43"/>
  <c r="AN411" i="43"/>
  <c r="AM411" i="43"/>
  <c r="AL411" i="43"/>
  <c r="AK411" i="43"/>
  <c r="AJ411" i="43"/>
  <c r="AI411" i="43"/>
  <c r="AF411" i="43"/>
  <c r="AE411" i="43"/>
  <c r="Z411" i="43"/>
  <c r="Y411" i="43"/>
  <c r="X411" i="43"/>
  <c r="V411" i="43"/>
  <c r="U411" i="43"/>
  <c r="T411" i="43"/>
  <c r="S411" i="43"/>
  <c r="R411" i="43"/>
  <c r="AP405" i="43"/>
  <c r="AO405" i="43"/>
  <c r="AN405" i="43"/>
  <c r="AM405" i="43"/>
  <c r="AL405" i="43"/>
  <c r="AK405" i="43"/>
  <c r="AJ405" i="43"/>
  <c r="AI405" i="43"/>
  <c r="AF405" i="43"/>
  <c r="AE405" i="43"/>
  <c r="Z405" i="43"/>
  <c r="Y405" i="43"/>
  <c r="X405" i="43"/>
  <c r="V405" i="43"/>
  <c r="U405" i="43"/>
  <c r="T405" i="43"/>
  <c r="S405" i="43"/>
  <c r="R405" i="43"/>
  <c r="AP402" i="43"/>
  <c r="AO402" i="43"/>
  <c r="AN402" i="43"/>
  <c r="AM402" i="43"/>
  <c r="AL402" i="43"/>
  <c r="AK402" i="43"/>
  <c r="AJ402" i="43"/>
  <c r="AI402" i="43"/>
  <c r="AF402" i="43"/>
  <c r="AE402" i="43"/>
  <c r="Z402" i="43"/>
  <c r="Y402" i="43"/>
  <c r="X402" i="43"/>
  <c r="V402" i="43"/>
  <c r="U402" i="43"/>
  <c r="T402" i="43"/>
  <c r="S402" i="43"/>
  <c r="R402" i="43"/>
  <c r="AP395" i="43"/>
  <c r="AO395" i="43"/>
  <c r="AN395" i="43"/>
  <c r="AM395" i="43"/>
  <c r="AL395" i="43"/>
  <c r="AK395" i="43"/>
  <c r="AJ395" i="43"/>
  <c r="AI395" i="43"/>
  <c r="AF395" i="43"/>
  <c r="AE395" i="43"/>
  <c r="Z395" i="43"/>
  <c r="Y395" i="43"/>
  <c r="X395" i="43"/>
  <c r="V395" i="43"/>
  <c r="U395" i="43"/>
  <c r="T395" i="43"/>
  <c r="S395" i="43"/>
  <c r="R395" i="43"/>
  <c r="AP388" i="43"/>
  <c r="AO388" i="43"/>
  <c r="AN388" i="43"/>
  <c r="AM388" i="43"/>
  <c r="AL388" i="43"/>
  <c r="AK388" i="43"/>
  <c r="AJ388" i="43"/>
  <c r="AI388" i="43"/>
  <c r="AF388" i="43"/>
  <c r="AE388" i="43"/>
  <c r="Z388" i="43"/>
  <c r="Y388" i="43"/>
  <c r="X388" i="43"/>
  <c r="V388" i="43"/>
  <c r="U388" i="43"/>
  <c r="T388" i="43"/>
  <c r="S388" i="43"/>
  <c r="R388" i="43"/>
  <c r="AP384" i="43"/>
  <c r="AO384" i="43"/>
  <c r="AN384" i="43"/>
  <c r="AM384" i="43"/>
  <c r="AL384" i="43"/>
  <c r="AK384" i="43"/>
  <c r="AJ384" i="43"/>
  <c r="AI384" i="43"/>
  <c r="AF384" i="43"/>
  <c r="AE384" i="43"/>
  <c r="Z384" i="43"/>
  <c r="Y384" i="43"/>
  <c r="X384" i="43"/>
  <c r="V384" i="43"/>
  <c r="U384" i="43"/>
  <c r="T384" i="43"/>
  <c r="S384" i="43"/>
  <c r="R384" i="43"/>
  <c r="AP378" i="43"/>
  <c r="AO378" i="43"/>
  <c r="AN378" i="43"/>
  <c r="AM378" i="43"/>
  <c r="AL378" i="43"/>
  <c r="AK378" i="43"/>
  <c r="AJ378" i="43"/>
  <c r="AI378" i="43"/>
  <c r="AF378" i="43"/>
  <c r="AE378" i="43"/>
  <c r="Z378" i="43"/>
  <c r="Y378" i="43"/>
  <c r="X378" i="43"/>
  <c r="V378" i="43"/>
  <c r="U378" i="43"/>
  <c r="T378" i="43"/>
  <c r="S378" i="43"/>
  <c r="R378" i="43"/>
  <c r="AP371" i="43"/>
  <c r="AO371" i="43"/>
  <c r="AN371" i="43"/>
  <c r="AM371" i="43"/>
  <c r="AL371" i="43"/>
  <c r="AK371" i="43"/>
  <c r="AJ371" i="43"/>
  <c r="AI371" i="43"/>
  <c r="AF371" i="43"/>
  <c r="AE371" i="43"/>
  <c r="Z371" i="43"/>
  <c r="Y371" i="43"/>
  <c r="X371" i="43"/>
  <c r="V371" i="43"/>
  <c r="U371" i="43"/>
  <c r="T371" i="43"/>
  <c r="S371" i="43"/>
  <c r="R371" i="43"/>
  <c r="AP369" i="43"/>
  <c r="AO369" i="43"/>
  <c r="AN369" i="43"/>
  <c r="AM369" i="43"/>
  <c r="AL369" i="43"/>
  <c r="AK369" i="43"/>
  <c r="AJ369" i="43"/>
  <c r="AI369" i="43"/>
  <c r="AF369" i="43"/>
  <c r="AE369" i="43"/>
  <c r="Z369" i="43"/>
  <c r="Y369" i="43"/>
  <c r="X369" i="43"/>
  <c r="V369" i="43"/>
  <c r="U369" i="43"/>
  <c r="T369" i="43"/>
  <c r="S369" i="43"/>
  <c r="R369" i="43"/>
  <c r="AP365" i="43"/>
  <c r="AO365" i="43"/>
  <c r="AN365" i="43"/>
  <c r="AM365" i="43"/>
  <c r="AL365" i="43"/>
  <c r="AK365" i="43"/>
  <c r="AJ365" i="43"/>
  <c r="AI365" i="43"/>
  <c r="AF365" i="43"/>
  <c r="AE365" i="43"/>
  <c r="Z365" i="43"/>
  <c r="Y365" i="43"/>
  <c r="X365" i="43"/>
  <c r="V365" i="43"/>
  <c r="U365" i="43"/>
  <c r="T365" i="43"/>
  <c r="S365" i="43"/>
  <c r="R365" i="43"/>
  <c r="AP358" i="43"/>
  <c r="AO358" i="43"/>
  <c r="AN358" i="43"/>
  <c r="AM358" i="43"/>
  <c r="AL358" i="43"/>
  <c r="AK358" i="43"/>
  <c r="AJ358" i="43"/>
  <c r="AI358" i="43"/>
  <c r="AF358" i="43"/>
  <c r="AE358" i="43"/>
  <c r="Z358" i="43"/>
  <c r="Y358" i="43"/>
  <c r="X358" i="43"/>
  <c r="V358" i="43"/>
  <c r="U358" i="43"/>
  <c r="T358" i="43"/>
  <c r="S358" i="43"/>
  <c r="R358" i="43"/>
  <c r="AP353" i="43"/>
  <c r="AO353" i="43"/>
  <c r="AN353" i="43"/>
  <c r="AM353" i="43"/>
  <c r="AL353" i="43"/>
  <c r="AK353" i="43"/>
  <c r="AJ353" i="43"/>
  <c r="AI353" i="43"/>
  <c r="AF353" i="43"/>
  <c r="AE353" i="43"/>
  <c r="Z353" i="43"/>
  <c r="Y353" i="43"/>
  <c r="X353" i="43"/>
  <c r="V353" i="43"/>
  <c r="U353" i="43"/>
  <c r="T353" i="43"/>
  <c r="S353" i="43"/>
  <c r="R353" i="43"/>
  <c r="AP346" i="43"/>
  <c r="AO346" i="43"/>
  <c r="AN346" i="43"/>
  <c r="AM346" i="43"/>
  <c r="AL346" i="43"/>
  <c r="AK346" i="43"/>
  <c r="AJ346" i="43"/>
  <c r="AI346" i="43"/>
  <c r="AF346" i="43"/>
  <c r="AE346" i="43"/>
  <c r="Z346" i="43"/>
  <c r="Y346" i="43"/>
  <c r="X346" i="43"/>
  <c r="V346" i="43"/>
  <c r="U346" i="43"/>
  <c r="T346" i="43"/>
  <c r="S346" i="43"/>
  <c r="R346" i="43"/>
  <c r="AP340" i="43"/>
  <c r="AO340" i="43"/>
  <c r="AN340" i="43"/>
  <c r="AM340" i="43"/>
  <c r="AL340" i="43"/>
  <c r="AK340" i="43"/>
  <c r="AJ340" i="43"/>
  <c r="AI340" i="43"/>
  <c r="AF340" i="43"/>
  <c r="AE340" i="43"/>
  <c r="Z340" i="43"/>
  <c r="Y340" i="43"/>
  <c r="X340" i="43"/>
  <c r="V340" i="43"/>
  <c r="U340" i="43"/>
  <c r="T340" i="43"/>
  <c r="S340" i="43"/>
  <c r="R340" i="43"/>
  <c r="AP332" i="43"/>
  <c r="AO332" i="43"/>
  <c r="AN332" i="43"/>
  <c r="AM332" i="43"/>
  <c r="AL332" i="43"/>
  <c r="AK332" i="43"/>
  <c r="AJ332" i="43"/>
  <c r="AI332" i="43"/>
  <c r="AF332" i="43"/>
  <c r="AE332" i="43"/>
  <c r="Z332" i="43"/>
  <c r="Y332" i="43"/>
  <c r="X332" i="43"/>
  <c r="V332" i="43"/>
  <c r="U332" i="43"/>
  <c r="T332" i="43"/>
  <c r="S332" i="43"/>
  <c r="R332" i="43"/>
  <c r="AP329" i="43"/>
  <c r="AO329" i="43"/>
  <c r="AN329" i="43"/>
  <c r="AM329" i="43"/>
  <c r="AL329" i="43"/>
  <c r="AK329" i="43"/>
  <c r="AJ329" i="43"/>
  <c r="AI329" i="43"/>
  <c r="AF329" i="43"/>
  <c r="AE329" i="43"/>
  <c r="Z329" i="43"/>
  <c r="Y329" i="43"/>
  <c r="X329" i="43"/>
  <c r="V329" i="43"/>
  <c r="U329" i="43"/>
  <c r="T329" i="43"/>
  <c r="S329" i="43"/>
  <c r="R329" i="43"/>
  <c r="AP325" i="43"/>
  <c r="AO325" i="43"/>
  <c r="AN325" i="43"/>
  <c r="AM325" i="43"/>
  <c r="AL325" i="43"/>
  <c r="AK325" i="43"/>
  <c r="AJ325" i="43"/>
  <c r="AI325" i="43"/>
  <c r="AF325" i="43"/>
  <c r="AE325" i="43"/>
  <c r="Z325" i="43"/>
  <c r="Y325" i="43"/>
  <c r="X325" i="43"/>
  <c r="V325" i="43"/>
  <c r="U325" i="43"/>
  <c r="T325" i="43"/>
  <c r="S325" i="43"/>
  <c r="R325" i="43"/>
  <c r="AP322" i="43"/>
  <c r="AO322" i="43"/>
  <c r="AN322" i="43"/>
  <c r="AM322" i="43"/>
  <c r="AL322" i="43"/>
  <c r="AK322" i="43"/>
  <c r="AJ322" i="43"/>
  <c r="AI322" i="43"/>
  <c r="AF322" i="43"/>
  <c r="AE322" i="43"/>
  <c r="Z322" i="43"/>
  <c r="Y322" i="43"/>
  <c r="X322" i="43"/>
  <c r="V322" i="43"/>
  <c r="U322" i="43"/>
  <c r="T322" i="43"/>
  <c r="S322" i="43"/>
  <c r="R322" i="43"/>
  <c r="AP320" i="43"/>
  <c r="AO320" i="43"/>
  <c r="AN320" i="43"/>
  <c r="AM320" i="43"/>
  <c r="AL320" i="43"/>
  <c r="AK320" i="43"/>
  <c r="AJ320" i="43"/>
  <c r="AI320" i="43"/>
  <c r="AF320" i="43"/>
  <c r="AE320" i="43"/>
  <c r="Z320" i="43"/>
  <c r="Y320" i="43"/>
  <c r="X320" i="43"/>
  <c r="V320" i="43"/>
  <c r="U320" i="43"/>
  <c r="T320" i="43"/>
  <c r="S320" i="43"/>
  <c r="R320" i="43"/>
  <c r="AP314" i="43"/>
  <c r="AO314" i="43"/>
  <c r="AN314" i="43"/>
  <c r="AM314" i="43"/>
  <c r="AL314" i="43"/>
  <c r="AK314" i="43"/>
  <c r="AJ314" i="43"/>
  <c r="AI314" i="43"/>
  <c r="AF314" i="43"/>
  <c r="AE314" i="43"/>
  <c r="Z314" i="43"/>
  <c r="Y314" i="43"/>
  <c r="X314" i="43"/>
  <c r="V314" i="43"/>
  <c r="U314" i="43"/>
  <c r="T314" i="43"/>
  <c r="S314" i="43"/>
  <c r="R314" i="43"/>
  <c r="AP310" i="43"/>
  <c r="AO310" i="43"/>
  <c r="AN310" i="43"/>
  <c r="AM310" i="43"/>
  <c r="AL310" i="43"/>
  <c r="AK310" i="43"/>
  <c r="AJ310" i="43"/>
  <c r="AI310" i="43"/>
  <c r="AF310" i="43"/>
  <c r="AE310" i="43"/>
  <c r="Z310" i="43"/>
  <c r="Y310" i="43"/>
  <c r="X310" i="43"/>
  <c r="V310" i="43"/>
  <c r="U310" i="43"/>
  <c r="T310" i="43"/>
  <c r="S310" i="43"/>
  <c r="R310" i="43"/>
  <c r="AP303" i="43"/>
  <c r="AO303" i="43"/>
  <c r="AN303" i="43"/>
  <c r="AM303" i="43"/>
  <c r="AL303" i="43"/>
  <c r="AK303" i="43"/>
  <c r="AJ303" i="43"/>
  <c r="AI303" i="43"/>
  <c r="AF303" i="43"/>
  <c r="AE303" i="43"/>
  <c r="Z303" i="43"/>
  <c r="Y303" i="43"/>
  <c r="X303" i="43"/>
  <c r="V303" i="43"/>
  <c r="U303" i="43"/>
  <c r="T303" i="43"/>
  <c r="S303" i="43"/>
  <c r="R303" i="43"/>
  <c r="AP296" i="43"/>
  <c r="AO296" i="43"/>
  <c r="AN296" i="43"/>
  <c r="AM296" i="43"/>
  <c r="AL296" i="43"/>
  <c r="AK296" i="43"/>
  <c r="AJ296" i="43"/>
  <c r="AI296" i="43"/>
  <c r="AF296" i="43"/>
  <c r="AE296" i="43"/>
  <c r="Z296" i="43"/>
  <c r="Y296" i="43"/>
  <c r="X296" i="43"/>
  <c r="V296" i="43"/>
  <c r="U296" i="43"/>
  <c r="T296" i="43"/>
  <c r="S296" i="43"/>
  <c r="R296" i="43"/>
  <c r="AP294" i="43"/>
  <c r="AO294" i="43"/>
  <c r="AN294" i="43"/>
  <c r="AM294" i="43"/>
  <c r="AL294" i="43"/>
  <c r="AK294" i="43"/>
  <c r="AJ294" i="43"/>
  <c r="AI294" i="43"/>
  <c r="AF294" i="43"/>
  <c r="AE294" i="43"/>
  <c r="Z294" i="43"/>
  <c r="Y294" i="43"/>
  <c r="X294" i="43"/>
  <c r="V294" i="43"/>
  <c r="U294" i="43"/>
  <c r="T294" i="43"/>
  <c r="S294" i="43"/>
  <c r="R294" i="43"/>
  <c r="AP286" i="43"/>
  <c r="AO286" i="43"/>
  <c r="AN286" i="43"/>
  <c r="AM286" i="43"/>
  <c r="AL286" i="43"/>
  <c r="AK286" i="43"/>
  <c r="AJ286" i="43"/>
  <c r="AI286" i="43"/>
  <c r="AF286" i="43"/>
  <c r="AE286" i="43"/>
  <c r="Z286" i="43"/>
  <c r="Y286" i="43"/>
  <c r="X286" i="43"/>
  <c r="V286" i="43"/>
  <c r="U286" i="43"/>
  <c r="T286" i="43"/>
  <c r="S286" i="43"/>
  <c r="R286" i="43"/>
  <c r="AP281" i="43"/>
  <c r="AO281" i="43"/>
  <c r="AN281" i="43"/>
  <c r="AM281" i="43"/>
  <c r="AL281" i="43"/>
  <c r="AK281" i="43"/>
  <c r="AJ281" i="43"/>
  <c r="AI281" i="43"/>
  <c r="AF281" i="43"/>
  <c r="AE281" i="43"/>
  <c r="Z281" i="43"/>
  <c r="Y281" i="43"/>
  <c r="X281" i="43"/>
  <c r="V281" i="43"/>
  <c r="U281" i="43"/>
  <c r="T281" i="43"/>
  <c r="S281" i="43"/>
  <c r="R281" i="43"/>
  <c r="AP274" i="43"/>
  <c r="AO274" i="43"/>
  <c r="AN274" i="43"/>
  <c r="AM274" i="43"/>
  <c r="AL274" i="43"/>
  <c r="AK274" i="43"/>
  <c r="AJ274" i="43"/>
  <c r="AI274" i="43"/>
  <c r="AF274" i="43"/>
  <c r="AE274" i="43"/>
  <c r="Z274" i="43"/>
  <c r="Y274" i="43"/>
  <c r="X274" i="43"/>
  <c r="V274" i="43"/>
  <c r="U274" i="43"/>
  <c r="T274" i="43"/>
  <c r="S274" i="43"/>
  <c r="R274" i="43"/>
  <c r="AP270" i="43"/>
  <c r="AO270" i="43"/>
  <c r="AN270" i="43"/>
  <c r="AM270" i="43"/>
  <c r="AL270" i="43"/>
  <c r="AK270" i="43"/>
  <c r="AJ270" i="43"/>
  <c r="AI270" i="43"/>
  <c r="AF270" i="43"/>
  <c r="AE270" i="43"/>
  <c r="Z270" i="43"/>
  <c r="Y270" i="43"/>
  <c r="X270" i="43"/>
  <c r="V270" i="43"/>
  <c r="U270" i="43"/>
  <c r="T270" i="43"/>
  <c r="S270" i="43"/>
  <c r="R270" i="43"/>
  <c r="AP264" i="43"/>
  <c r="AO264" i="43"/>
  <c r="AN264" i="43"/>
  <c r="AM264" i="43"/>
  <c r="AL264" i="43"/>
  <c r="AK264" i="43"/>
  <c r="AJ264" i="43"/>
  <c r="AI264" i="43"/>
  <c r="AF264" i="43"/>
  <c r="AE264" i="43"/>
  <c r="Z264" i="43"/>
  <c r="Y264" i="43"/>
  <c r="X264" i="43"/>
  <c r="V264" i="43"/>
  <c r="U264" i="43"/>
  <c r="T264" i="43"/>
  <c r="S264" i="43"/>
  <c r="R264" i="43"/>
  <c r="AP260" i="43"/>
  <c r="AO260" i="43"/>
  <c r="AN260" i="43"/>
  <c r="AM260" i="43"/>
  <c r="AL260" i="43"/>
  <c r="AK260" i="43"/>
  <c r="AJ260" i="43"/>
  <c r="AI260" i="43"/>
  <c r="AF260" i="43"/>
  <c r="AE260" i="43"/>
  <c r="Z260" i="43"/>
  <c r="Y260" i="43"/>
  <c r="X260" i="43"/>
  <c r="V260" i="43"/>
  <c r="U260" i="43"/>
  <c r="T260" i="43"/>
  <c r="S260" i="43"/>
  <c r="R260" i="43"/>
  <c r="AP256" i="43"/>
  <c r="AO256" i="43"/>
  <c r="AN256" i="43"/>
  <c r="AM256" i="43"/>
  <c r="AL256" i="43"/>
  <c r="AK256" i="43"/>
  <c r="AJ256" i="43"/>
  <c r="AI256" i="43"/>
  <c r="AF256" i="43"/>
  <c r="AE256" i="43"/>
  <c r="Z256" i="43"/>
  <c r="Y256" i="43"/>
  <c r="X256" i="43"/>
  <c r="V256" i="43"/>
  <c r="U256" i="43"/>
  <c r="T256" i="43"/>
  <c r="S256" i="43"/>
  <c r="R256" i="43"/>
  <c r="AP254" i="43"/>
  <c r="AO254" i="43"/>
  <c r="AN254" i="43"/>
  <c r="AM254" i="43"/>
  <c r="AL254" i="43"/>
  <c r="AK254" i="43"/>
  <c r="AJ254" i="43"/>
  <c r="AI254" i="43"/>
  <c r="AF254" i="43"/>
  <c r="AE254" i="43"/>
  <c r="Z254" i="43"/>
  <c r="Y254" i="43"/>
  <c r="X254" i="43"/>
  <c r="V254" i="43"/>
  <c r="U254" i="43"/>
  <c r="T254" i="43"/>
  <c r="S254" i="43"/>
  <c r="R254" i="43"/>
  <c r="AP247" i="43"/>
  <c r="AO247" i="43"/>
  <c r="AN247" i="43"/>
  <c r="AM247" i="43"/>
  <c r="AL247" i="43"/>
  <c r="AK247" i="43"/>
  <c r="AJ247" i="43"/>
  <c r="AI247" i="43"/>
  <c r="AF247" i="43"/>
  <c r="AE247" i="43"/>
  <c r="Z247" i="43"/>
  <c r="Y247" i="43"/>
  <c r="X247" i="43"/>
  <c r="V247" i="43"/>
  <c r="U247" i="43"/>
  <c r="T247" i="43"/>
  <c r="S247" i="43"/>
  <c r="R247" i="43"/>
  <c r="AP241" i="43"/>
  <c r="AO241" i="43"/>
  <c r="AN241" i="43"/>
  <c r="AM241" i="43"/>
  <c r="AL241" i="43"/>
  <c r="AK241" i="43"/>
  <c r="AJ241" i="43"/>
  <c r="AI241" i="43"/>
  <c r="AF241" i="43"/>
  <c r="AE241" i="43"/>
  <c r="Z241" i="43"/>
  <c r="Y241" i="43"/>
  <c r="X241" i="43"/>
  <c r="V241" i="43"/>
  <c r="U241" i="43"/>
  <c r="T241" i="43"/>
  <c r="S241" i="43"/>
  <c r="R241" i="43"/>
  <c r="AP235" i="43"/>
  <c r="AO235" i="43"/>
  <c r="AN235" i="43"/>
  <c r="AM235" i="43"/>
  <c r="AL235" i="43"/>
  <c r="AK235" i="43"/>
  <c r="AJ235" i="43"/>
  <c r="AI235" i="43"/>
  <c r="AF235" i="43"/>
  <c r="AE235" i="43"/>
  <c r="Z235" i="43"/>
  <c r="Y235" i="43"/>
  <c r="X235" i="43"/>
  <c r="V235" i="43"/>
  <c r="U235" i="43"/>
  <c r="T235" i="43"/>
  <c r="S235" i="43"/>
  <c r="R235" i="43"/>
  <c r="AP229" i="43"/>
  <c r="AO229" i="43"/>
  <c r="AN229" i="43"/>
  <c r="AM229" i="43"/>
  <c r="AL229" i="43"/>
  <c r="AK229" i="43"/>
  <c r="AJ229" i="43"/>
  <c r="AI229" i="43"/>
  <c r="AF229" i="43"/>
  <c r="AE229" i="43"/>
  <c r="Z229" i="43"/>
  <c r="Y229" i="43"/>
  <c r="X229" i="43"/>
  <c r="V229" i="43"/>
  <c r="U229" i="43"/>
  <c r="T229" i="43"/>
  <c r="S229" i="43"/>
  <c r="R229" i="43"/>
  <c r="AP223" i="43"/>
  <c r="AO223" i="43"/>
  <c r="AN223" i="43"/>
  <c r="AM223" i="43"/>
  <c r="AL223" i="43"/>
  <c r="AK223" i="43"/>
  <c r="AJ223" i="43"/>
  <c r="AI223" i="43"/>
  <c r="AF223" i="43"/>
  <c r="AE223" i="43"/>
  <c r="Z223" i="43"/>
  <c r="Y223" i="43"/>
  <c r="X223" i="43"/>
  <c r="V223" i="43"/>
  <c r="U223" i="43"/>
  <c r="T223" i="43"/>
  <c r="S223" i="43"/>
  <c r="R223" i="43"/>
  <c r="AP217" i="43"/>
  <c r="AO217" i="43"/>
  <c r="AN217" i="43"/>
  <c r="AM217" i="43"/>
  <c r="AL217" i="43"/>
  <c r="AK217" i="43"/>
  <c r="AJ217" i="43"/>
  <c r="AI217" i="43"/>
  <c r="AF217" i="43"/>
  <c r="AE217" i="43"/>
  <c r="Z217" i="43"/>
  <c r="Y217" i="43"/>
  <c r="X217" i="43"/>
  <c r="V217" i="43"/>
  <c r="U217" i="43"/>
  <c r="T217" i="43"/>
  <c r="S217" i="43"/>
  <c r="R217" i="43"/>
  <c r="AP211" i="43"/>
  <c r="AO211" i="43"/>
  <c r="AN211" i="43"/>
  <c r="AM211" i="43"/>
  <c r="AL211" i="43"/>
  <c r="AK211" i="43"/>
  <c r="AJ211" i="43"/>
  <c r="AI211" i="43"/>
  <c r="AF211" i="43"/>
  <c r="AE211" i="43"/>
  <c r="Z211" i="43"/>
  <c r="Y211" i="43"/>
  <c r="X211" i="43"/>
  <c r="V211" i="43"/>
  <c r="U211" i="43"/>
  <c r="T211" i="43"/>
  <c r="S211" i="43"/>
  <c r="R211" i="43"/>
  <c r="AP204" i="43"/>
  <c r="AO204" i="43"/>
  <c r="AN204" i="43"/>
  <c r="AM204" i="43"/>
  <c r="AL204" i="43"/>
  <c r="AK204" i="43"/>
  <c r="AJ204" i="43"/>
  <c r="AI204" i="43"/>
  <c r="AF204" i="43"/>
  <c r="AE204" i="43"/>
  <c r="Z204" i="43"/>
  <c r="Y204" i="43"/>
  <c r="X204" i="43"/>
  <c r="V204" i="43"/>
  <c r="U204" i="43"/>
  <c r="T204" i="43"/>
  <c r="S204" i="43"/>
  <c r="R204" i="43"/>
  <c r="AP198" i="43"/>
  <c r="AO198" i="43"/>
  <c r="AN198" i="43"/>
  <c r="AM198" i="43"/>
  <c r="AL198" i="43"/>
  <c r="AK198" i="43"/>
  <c r="AJ198" i="43"/>
  <c r="AI198" i="43"/>
  <c r="AF198" i="43"/>
  <c r="AE198" i="43"/>
  <c r="Z198" i="43"/>
  <c r="Y198" i="43"/>
  <c r="X198" i="43"/>
  <c r="V198" i="43"/>
  <c r="U198" i="43"/>
  <c r="T198" i="43"/>
  <c r="S198" i="43"/>
  <c r="R198" i="43"/>
  <c r="AP192" i="43"/>
  <c r="AO192" i="43"/>
  <c r="AN192" i="43"/>
  <c r="AM192" i="43"/>
  <c r="AL192" i="43"/>
  <c r="AK192" i="43"/>
  <c r="AJ192" i="43"/>
  <c r="AI192" i="43"/>
  <c r="AF192" i="43"/>
  <c r="AE192" i="43"/>
  <c r="Z192" i="43"/>
  <c r="Y192" i="43"/>
  <c r="X192" i="43"/>
  <c r="V192" i="43"/>
  <c r="U192" i="43"/>
  <c r="T192" i="43"/>
  <c r="S192" i="43"/>
  <c r="R192" i="43"/>
  <c r="AP185" i="43"/>
  <c r="AO185" i="43"/>
  <c r="AN185" i="43"/>
  <c r="AM185" i="43"/>
  <c r="AL185" i="43"/>
  <c r="AK185" i="43"/>
  <c r="AJ185" i="43"/>
  <c r="AI185" i="43"/>
  <c r="AF185" i="43"/>
  <c r="AE185" i="43"/>
  <c r="Z185" i="43"/>
  <c r="Y185" i="43"/>
  <c r="X185" i="43"/>
  <c r="V185" i="43"/>
  <c r="U185" i="43"/>
  <c r="T185" i="43"/>
  <c r="S185" i="43"/>
  <c r="R185" i="43"/>
  <c r="AP178" i="43"/>
  <c r="AO178" i="43"/>
  <c r="AN178" i="43"/>
  <c r="AM178" i="43"/>
  <c r="AL178" i="43"/>
  <c r="AK178" i="43"/>
  <c r="AJ178" i="43"/>
  <c r="AI178" i="43"/>
  <c r="AF178" i="43"/>
  <c r="AE178" i="43"/>
  <c r="Z178" i="43"/>
  <c r="Y178" i="43"/>
  <c r="X178" i="43"/>
  <c r="V178" i="43"/>
  <c r="U178" i="43"/>
  <c r="T178" i="43"/>
  <c r="S178" i="43"/>
  <c r="R178" i="43"/>
  <c r="AP172" i="43"/>
  <c r="AO172" i="43"/>
  <c r="AN172" i="43"/>
  <c r="AM172" i="43"/>
  <c r="AL172" i="43"/>
  <c r="AK172" i="43"/>
  <c r="AJ172" i="43"/>
  <c r="AI172" i="43"/>
  <c r="AF172" i="43"/>
  <c r="AE172" i="43"/>
  <c r="Z172" i="43"/>
  <c r="Y172" i="43"/>
  <c r="X172" i="43"/>
  <c r="V172" i="43"/>
  <c r="U172" i="43"/>
  <c r="T172" i="43"/>
  <c r="S172" i="43"/>
  <c r="R172" i="43"/>
  <c r="AP166" i="43"/>
  <c r="AO166" i="43"/>
  <c r="AN166" i="43"/>
  <c r="AM166" i="43"/>
  <c r="AL166" i="43"/>
  <c r="AK166" i="43"/>
  <c r="AJ166" i="43"/>
  <c r="AI166" i="43"/>
  <c r="AF166" i="43"/>
  <c r="AE166" i="43"/>
  <c r="Z166" i="43"/>
  <c r="Y166" i="43"/>
  <c r="X166" i="43"/>
  <c r="V166" i="43"/>
  <c r="U166" i="43"/>
  <c r="T166" i="43"/>
  <c r="S166" i="43"/>
  <c r="R166" i="43"/>
  <c r="AP160" i="43"/>
  <c r="AO160" i="43"/>
  <c r="AN160" i="43"/>
  <c r="AM160" i="43"/>
  <c r="AL160" i="43"/>
  <c r="AK160" i="43"/>
  <c r="AJ160" i="43"/>
  <c r="AI160" i="43"/>
  <c r="AF160" i="43"/>
  <c r="AE160" i="43"/>
  <c r="Z160" i="43"/>
  <c r="Y160" i="43"/>
  <c r="X160" i="43"/>
  <c r="V160" i="43"/>
  <c r="U160" i="43"/>
  <c r="T160" i="43"/>
  <c r="S160" i="43"/>
  <c r="R160" i="43"/>
  <c r="AP155" i="43"/>
  <c r="AO155" i="43"/>
  <c r="AN155" i="43"/>
  <c r="AM155" i="43"/>
  <c r="AL155" i="43"/>
  <c r="AK155" i="43"/>
  <c r="AJ155" i="43"/>
  <c r="AI155" i="43"/>
  <c r="AF155" i="43"/>
  <c r="AE155" i="43"/>
  <c r="Z155" i="43"/>
  <c r="Y155" i="43"/>
  <c r="X155" i="43"/>
  <c r="V155" i="43"/>
  <c r="U155" i="43"/>
  <c r="T155" i="43"/>
  <c r="S155" i="43"/>
  <c r="R155" i="43"/>
  <c r="AP149" i="43"/>
  <c r="AO149" i="43"/>
  <c r="AN149" i="43"/>
  <c r="AM149" i="43"/>
  <c r="AL149" i="43"/>
  <c r="AK149" i="43"/>
  <c r="AJ149" i="43"/>
  <c r="AI149" i="43"/>
  <c r="AF149" i="43"/>
  <c r="AE149" i="43"/>
  <c r="Z149" i="43"/>
  <c r="Y149" i="43"/>
  <c r="X149" i="43"/>
  <c r="V149" i="43"/>
  <c r="U149" i="43"/>
  <c r="T149" i="43"/>
  <c r="S149" i="43"/>
  <c r="R149" i="43"/>
  <c r="AP143" i="43"/>
  <c r="AO143" i="43"/>
  <c r="AN143" i="43"/>
  <c r="AM143" i="43"/>
  <c r="AL143" i="43"/>
  <c r="AK143" i="43"/>
  <c r="AJ143" i="43"/>
  <c r="AI143" i="43"/>
  <c r="AF143" i="43"/>
  <c r="AE143" i="43"/>
  <c r="Z143" i="43"/>
  <c r="Y143" i="43"/>
  <c r="X143" i="43"/>
  <c r="V143" i="43"/>
  <c r="U143" i="43"/>
  <c r="T143" i="43"/>
  <c r="S143" i="43"/>
  <c r="R143" i="43"/>
  <c r="AP137" i="43"/>
  <c r="AO137" i="43"/>
  <c r="AN137" i="43"/>
  <c r="AM137" i="43"/>
  <c r="AL137" i="43"/>
  <c r="AK137" i="43"/>
  <c r="AJ137" i="43"/>
  <c r="AI137" i="43"/>
  <c r="AF137" i="43"/>
  <c r="AE137" i="43"/>
  <c r="Z137" i="43"/>
  <c r="Y137" i="43"/>
  <c r="X137" i="43"/>
  <c r="V137" i="43"/>
  <c r="U137" i="43"/>
  <c r="T137" i="43"/>
  <c r="S137" i="43"/>
  <c r="R137" i="43"/>
  <c r="AP130" i="43"/>
  <c r="AO130" i="43"/>
  <c r="AN130" i="43"/>
  <c r="AM130" i="43"/>
  <c r="AL130" i="43"/>
  <c r="AK130" i="43"/>
  <c r="AJ130" i="43"/>
  <c r="AI130" i="43"/>
  <c r="AF130" i="43"/>
  <c r="AE130" i="43"/>
  <c r="Z130" i="43"/>
  <c r="Y130" i="43"/>
  <c r="X130" i="43"/>
  <c r="V130" i="43"/>
  <c r="U130" i="43"/>
  <c r="T130" i="43"/>
  <c r="S130" i="43"/>
  <c r="R130" i="43"/>
  <c r="AP123" i="43"/>
  <c r="AO123" i="43"/>
  <c r="AN123" i="43"/>
  <c r="AM123" i="43"/>
  <c r="AL123" i="43"/>
  <c r="AK123" i="43"/>
  <c r="AJ123" i="43"/>
  <c r="AI123" i="43"/>
  <c r="AF123" i="43"/>
  <c r="AE123" i="43"/>
  <c r="Z123" i="43"/>
  <c r="Y123" i="43"/>
  <c r="X123" i="43"/>
  <c r="V123" i="43"/>
  <c r="U123" i="43"/>
  <c r="T123" i="43"/>
  <c r="S123" i="43"/>
  <c r="R123" i="43"/>
  <c r="AP118" i="43"/>
  <c r="AO118" i="43"/>
  <c r="AN118" i="43"/>
  <c r="AM118" i="43"/>
  <c r="AL118" i="43"/>
  <c r="AK118" i="43"/>
  <c r="AJ118" i="43"/>
  <c r="AI118" i="43"/>
  <c r="AF118" i="43"/>
  <c r="AE118" i="43"/>
  <c r="Z118" i="43"/>
  <c r="Y118" i="43"/>
  <c r="X118" i="43"/>
  <c r="V118" i="43"/>
  <c r="U118" i="43"/>
  <c r="T118" i="43"/>
  <c r="S118" i="43"/>
  <c r="R118" i="43"/>
  <c r="AP114" i="43"/>
  <c r="AO114" i="43"/>
  <c r="AN114" i="43"/>
  <c r="AM114" i="43"/>
  <c r="AL114" i="43"/>
  <c r="AK114" i="43"/>
  <c r="AJ114" i="43"/>
  <c r="AI114" i="43"/>
  <c r="AF114" i="43"/>
  <c r="AE114" i="43"/>
  <c r="Z114" i="43"/>
  <c r="Y114" i="43"/>
  <c r="X114" i="43"/>
  <c r="V114" i="43"/>
  <c r="U114" i="43"/>
  <c r="T114" i="43"/>
  <c r="S114" i="43"/>
  <c r="R114" i="43"/>
  <c r="AP111" i="43"/>
  <c r="AO111" i="43"/>
  <c r="AN111" i="43"/>
  <c r="AM111" i="43"/>
  <c r="AL111" i="43"/>
  <c r="AK111" i="43"/>
  <c r="AJ111" i="43"/>
  <c r="AI111" i="43"/>
  <c r="AF111" i="43"/>
  <c r="AE111" i="43"/>
  <c r="Z111" i="43"/>
  <c r="Y111" i="43"/>
  <c r="X111" i="43"/>
  <c r="V111" i="43"/>
  <c r="U111" i="43"/>
  <c r="T111" i="43"/>
  <c r="S111" i="43"/>
  <c r="R111" i="43"/>
  <c r="AP107" i="43"/>
  <c r="AO107" i="43"/>
  <c r="AN107" i="43"/>
  <c r="AM107" i="43"/>
  <c r="AL107" i="43"/>
  <c r="AK107" i="43"/>
  <c r="AJ107" i="43"/>
  <c r="AI107" i="43"/>
  <c r="AF107" i="43"/>
  <c r="AE107" i="43"/>
  <c r="Z107" i="43"/>
  <c r="Y107" i="43"/>
  <c r="X107" i="43"/>
  <c r="V107" i="43"/>
  <c r="U107" i="43"/>
  <c r="T107" i="43"/>
  <c r="S107" i="43"/>
  <c r="R107" i="43"/>
  <c r="AP103" i="43"/>
  <c r="AO103" i="43"/>
  <c r="AN103" i="43"/>
  <c r="AM103" i="43"/>
  <c r="AL103" i="43"/>
  <c r="AK103" i="43"/>
  <c r="AJ103" i="43"/>
  <c r="AI103" i="43"/>
  <c r="AF103" i="43"/>
  <c r="AE103" i="43"/>
  <c r="Z103" i="43"/>
  <c r="Y103" i="43"/>
  <c r="X103" i="43"/>
  <c r="V103" i="43"/>
  <c r="U103" i="43"/>
  <c r="T103" i="43"/>
  <c r="S103" i="43"/>
  <c r="R103" i="43"/>
  <c r="AP100" i="43"/>
  <c r="AO100" i="43"/>
  <c r="AN100" i="43"/>
  <c r="AM100" i="43"/>
  <c r="AL100" i="43"/>
  <c r="AK100" i="43"/>
  <c r="AJ100" i="43"/>
  <c r="AI100" i="43"/>
  <c r="AF100" i="43"/>
  <c r="AE100" i="43"/>
  <c r="Z100" i="43"/>
  <c r="Y100" i="43"/>
  <c r="X100" i="43"/>
  <c r="V100" i="43"/>
  <c r="U100" i="43"/>
  <c r="T100" i="43"/>
  <c r="S100" i="43"/>
  <c r="R100" i="43"/>
  <c r="AP96" i="43"/>
  <c r="AO96" i="43"/>
  <c r="AN96" i="43"/>
  <c r="AM96" i="43"/>
  <c r="AL96" i="43"/>
  <c r="AK96" i="43"/>
  <c r="AJ96" i="43"/>
  <c r="AI96" i="43"/>
  <c r="AF96" i="43"/>
  <c r="AE96" i="43"/>
  <c r="Z96" i="43"/>
  <c r="Y96" i="43"/>
  <c r="X96" i="43"/>
  <c r="V96" i="43"/>
  <c r="U96" i="43"/>
  <c r="T96" i="43"/>
  <c r="S96" i="43"/>
  <c r="R96" i="43"/>
  <c r="AP92" i="43"/>
  <c r="AO92" i="43"/>
  <c r="AN92" i="43"/>
  <c r="AM92" i="43"/>
  <c r="AL92" i="43"/>
  <c r="AK92" i="43"/>
  <c r="AJ92" i="43"/>
  <c r="AI92" i="43"/>
  <c r="AF92" i="43"/>
  <c r="AE92" i="43"/>
  <c r="Z92" i="43"/>
  <c r="Y92" i="43"/>
  <c r="X92" i="43"/>
  <c r="V92" i="43"/>
  <c r="U92" i="43"/>
  <c r="T92" i="43"/>
  <c r="S92" i="43"/>
  <c r="R92" i="43"/>
  <c r="AP89" i="43"/>
  <c r="AO89" i="43"/>
  <c r="AN89" i="43"/>
  <c r="AM89" i="43"/>
  <c r="AL89" i="43"/>
  <c r="AK89" i="43"/>
  <c r="AJ89" i="43"/>
  <c r="AI89" i="43"/>
  <c r="AF89" i="43"/>
  <c r="AE89" i="43"/>
  <c r="Z89" i="43"/>
  <c r="Y89" i="43"/>
  <c r="X89" i="43"/>
  <c r="V89" i="43"/>
  <c r="U89" i="43"/>
  <c r="T89" i="43"/>
  <c r="S89" i="43"/>
  <c r="R89" i="43"/>
  <c r="AP85" i="43"/>
  <c r="AO85" i="43"/>
  <c r="AN85" i="43"/>
  <c r="AM85" i="43"/>
  <c r="AL85" i="43"/>
  <c r="AK85" i="43"/>
  <c r="AJ85" i="43"/>
  <c r="AI85" i="43"/>
  <c r="AF85" i="43"/>
  <c r="AE85" i="43"/>
  <c r="Z85" i="43"/>
  <c r="Y85" i="43"/>
  <c r="X85" i="43"/>
  <c r="V85" i="43"/>
  <c r="U85" i="43"/>
  <c r="T85" i="43"/>
  <c r="S85" i="43"/>
  <c r="R85" i="43"/>
  <c r="AP81" i="43"/>
  <c r="AO81" i="43"/>
  <c r="AN81" i="43"/>
  <c r="AM81" i="43"/>
  <c r="AL81" i="43"/>
  <c r="AK81" i="43"/>
  <c r="AJ81" i="43"/>
  <c r="AI81" i="43"/>
  <c r="AF81" i="43"/>
  <c r="AE81" i="43"/>
  <c r="Z81" i="43"/>
  <c r="Y81" i="43"/>
  <c r="X81" i="43"/>
  <c r="V81" i="43"/>
  <c r="U81" i="43"/>
  <c r="T81" i="43"/>
  <c r="S81" i="43"/>
  <c r="R81" i="43"/>
  <c r="AP78" i="43"/>
  <c r="AO78" i="43"/>
  <c r="AN78" i="43"/>
  <c r="AM78" i="43"/>
  <c r="AL78" i="43"/>
  <c r="AK78" i="43"/>
  <c r="AJ78" i="43"/>
  <c r="AI78" i="43"/>
  <c r="AF78" i="43"/>
  <c r="AE78" i="43"/>
  <c r="Z78" i="43"/>
  <c r="Y78" i="43"/>
  <c r="X78" i="43"/>
  <c r="V78" i="43"/>
  <c r="U78" i="43"/>
  <c r="T78" i="43"/>
  <c r="S78" i="43"/>
  <c r="R78" i="43"/>
  <c r="AP74" i="43"/>
  <c r="AO74" i="43"/>
  <c r="AN74" i="43"/>
  <c r="AM74" i="43"/>
  <c r="AL74" i="43"/>
  <c r="AK74" i="43"/>
  <c r="AJ74" i="43"/>
  <c r="AI74" i="43"/>
  <c r="AF74" i="43"/>
  <c r="AE74" i="43"/>
  <c r="Z74" i="43"/>
  <c r="Y74" i="43"/>
  <c r="X74" i="43"/>
  <c r="V74" i="43"/>
  <c r="U74" i="43"/>
  <c r="T74" i="43"/>
  <c r="S74" i="43"/>
  <c r="R74" i="43"/>
  <c r="AP69" i="43"/>
  <c r="AO69" i="43"/>
  <c r="AN69" i="43"/>
  <c r="AM69" i="43"/>
  <c r="AL69" i="43"/>
  <c r="AK69" i="43"/>
  <c r="AJ69" i="43"/>
  <c r="AI69" i="43"/>
  <c r="AF69" i="43"/>
  <c r="AE69" i="43"/>
  <c r="Z69" i="43"/>
  <c r="Y69" i="43"/>
  <c r="X69" i="43"/>
  <c r="V69" i="43"/>
  <c r="U69" i="43"/>
  <c r="T69" i="43"/>
  <c r="S69" i="43"/>
  <c r="R69" i="43"/>
  <c r="AP66" i="43"/>
  <c r="AO66" i="43"/>
  <c r="AN66" i="43"/>
  <c r="AM66" i="43"/>
  <c r="AL66" i="43"/>
  <c r="AK66" i="43"/>
  <c r="AJ66" i="43"/>
  <c r="AI66" i="43"/>
  <c r="AF66" i="43"/>
  <c r="AE66" i="43"/>
  <c r="Z66" i="43"/>
  <c r="Y66" i="43"/>
  <c r="X66" i="43"/>
  <c r="V66" i="43"/>
  <c r="U66" i="43"/>
  <c r="T66" i="43"/>
  <c r="S66" i="43"/>
  <c r="R66" i="43"/>
  <c r="AP62" i="43"/>
  <c r="AO62" i="43"/>
  <c r="AN62" i="43"/>
  <c r="AM62" i="43"/>
  <c r="AL62" i="43"/>
  <c r="AK62" i="43"/>
  <c r="AJ62" i="43"/>
  <c r="AI62" i="43"/>
  <c r="AF62" i="43"/>
  <c r="AE62" i="43"/>
  <c r="Z62" i="43"/>
  <c r="Y62" i="43"/>
  <c r="X62" i="43"/>
  <c r="V62" i="43"/>
  <c r="U62" i="43"/>
  <c r="T62" i="43"/>
  <c r="S62" i="43"/>
  <c r="R62" i="43"/>
  <c r="AP58" i="43"/>
  <c r="AO58" i="43"/>
  <c r="AN58" i="43"/>
  <c r="AM58" i="43"/>
  <c r="AL58" i="43"/>
  <c r="AK58" i="43"/>
  <c r="AJ58" i="43"/>
  <c r="AI58" i="43"/>
  <c r="AF58" i="43"/>
  <c r="AE58" i="43"/>
  <c r="Z58" i="43"/>
  <c r="Y58" i="43"/>
  <c r="X58" i="43"/>
  <c r="V58" i="43"/>
  <c r="U58" i="43"/>
  <c r="T58" i="43"/>
  <c r="S58" i="43"/>
  <c r="R58" i="43"/>
  <c r="AP54" i="43"/>
  <c r="AO54" i="43"/>
  <c r="AN54" i="43"/>
  <c r="AM54" i="43"/>
  <c r="AL54" i="43"/>
  <c r="AK54" i="43"/>
  <c r="AJ54" i="43"/>
  <c r="AI54" i="43"/>
  <c r="AF54" i="43"/>
  <c r="AE54" i="43"/>
  <c r="Z54" i="43"/>
  <c r="Y54" i="43"/>
  <c r="X54" i="43"/>
  <c r="V54" i="43"/>
  <c r="U54" i="43"/>
  <c r="T54" i="43"/>
  <c r="S54" i="43"/>
  <c r="R54" i="43"/>
  <c r="AP51" i="43"/>
  <c r="AO51" i="43"/>
  <c r="AN51" i="43"/>
  <c r="AM51" i="43"/>
  <c r="AL51" i="43"/>
  <c r="AK51" i="43"/>
  <c r="AJ51" i="43"/>
  <c r="AI51" i="43"/>
  <c r="AF51" i="43"/>
  <c r="AE51" i="43"/>
  <c r="Z51" i="43"/>
  <c r="Y51" i="43"/>
  <c r="X51" i="43"/>
  <c r="V51" i="43"/>
  <c r="U51" i="43"/>
  <c r="T51" i="43"/>
  <c r="S51" i="43"/>
  <c r="R51" i="43"/>
  <c r="AP48" i="43"/>
  <c r="AO48" i="43"/>
  <c r="AN48" i="43"/>
  <c r="AM48" i="43"/>
  <c r="AL48" i="43"/>
  <c r="AK48" i="43"/>
  <c r="AJ48" i="43"/>
  <c r="AI48" i="43"/>
  <c r="AF48" i="43"/>
  <c r="AE48" i="43"/>
  <c r="Z48" i="43"/>
  <c r="Y48" i="43"/>
  <c r="X48" i="43"/>
  <c r="V48" i="43"/>
  <c r="U48" i="43"/>
  <c r="T48" i="43"/>
  <c r="S48" i="43"/>
  <c r="R48" i="43"/>
  <c r="AP45" i="43"/>
  <c r="AO45" i="43"/>
  <c r="AN45" i="43"/>
  <c r="AM45" i="43"/>
  <c r="AL45" i="43"/>
  <c r="AK45" i="43"/>
  <c r="AJ45" i="43"/>
  <c r="AI45" i="43"/>
  <c r="AF45" i="43"/>
  <c r="AE45" i="43"/>
  <c r="Z45" i="43"/>
  <c r="Y45" i="43"/>
  <c r="X45" i="43"/>
  <c r="V45" i="43"/>
  <c r="U45" i="43"/>
  <c r="T45" i="43"/>
  <c r="S45" i="43"/>
  <c r="R45" i="43"/>
  <c r="AP41" i="43"/>
  <c r="AO41" i="43"/>
  <c r="AN41" i="43"/>
  <c r="AM41" i="43"/>
  <c r="AL41" i="43"/>
  <c r="AK41" i="43"/>
  <c r="AJ41" i="43"/>
  <c r="AI41" i="43"/>
  <c r="AF41" i="43"/>
  <c r="AE41" i="43"/>
  <c r="Z41" i="43"/>
  <c r="Y41" i="43"/>
  <c r="X41" i="43"/>
  <c r="V41" i="43"/>
  <c r="U41" i="43"/>
  <c r="T41" i="43"/>
  <c r="S41" i="43"/>
  <c r="R41" i="43"/>
  <c r="AP38" i="43"/>
  <c r="AO38" i="43"/>
  <c r="AN38" i="43"/>
  <c r="AM38" i="43"/>
  <c r="AL38" i="43"/>
  <c r="AK38" i="43"/>
  <c r="AJ38" i="43"/>
  <c r="AI38" i="43"/>
  <c r="AF38" i="43"/>
  <c r="AE38" i="43"/>
  <c r="Z38" i="43"/>
  <c r="Y38" i="43"/>
  <c r="X38" i="43"/>
  <c r="V38" i="43"/>
  <c r="U38" i="43"/>
  <c r="T38" i="43"/>
  <c r="S38" i="43"/>
  <c r="R38" i="43"/>
  <c r="AP34" i="43"/>
  <c r="AO34" i="43"/>
  <c r="AN34" i="43"/>
  <c r="AM34" i="43"/>
  <c r="AL34" i="43"/>
  <c r="AK34" i="43"/>
  <c r="AJ34" i="43"/>
  <c r="AI34" i="43"/>
  <c r="AF34" i="43"/>
  <c r="AE34" i="43"/>
  <c r="Z34" i="43"/>
  <c r="Y34" i="43"/>
  <c r="X34" i="43"/>
  <c r="V34" i="43"/>
  <c r="U34" i="43"/>
  <c r="T34" i="43"/>
  <c r="S34" i="43"/>
  <c r="R34" i="43"/>
  <c r="AP30" i="43"/>
  <c r="AO30" i="43"/>
  <c r="AN30" i="43"/>
  <c r="AM30" i="43"/>
  <c r="AL30" i="43"/>
  <c r="AK30" i="43"/>
  <c r="AJ30" i="43"/>
  <c r="AI30" i="43"/>
  <c r="AF30" i="43"/>
  <c r="AE30" i="43"/>
  <c r="Z30" i="43"/>
  <c r="Y30" i="43"/>
  <c r="X30" i="43"/>
  <c r="V30" i="43"/>
  <c r="U30" i="43"/>
  <c r="T30" i="43"/>
  <c r="S30" i="43"/>
  <c r="R30" i="43"/>
  <c r="AP27" i="43"/>
  <c r="AO27" i="43"/>
  <c r="AN27" i="43"/>
  <c r="AM27" i="43"/>
  <c r="AL27" i="43"/>
  <c r="AK27" i="43"/>
  <c r="AJ27" i="43"/>
  <c r="AI27" i="43"/>
  <c r="AF27" i="43"/>
  <c r="AE27" i="43"/>
  <c r="Z27" i="43"/>
  <c r="Y27" i="43"/>
  <c r="X27" i="43"/>
  <c r="V27" i="43"/>
  <c r="U27" i="43"/>
  <c r="T27" i="43"/>
  <c r="S27" i="43"/>
  <c r="R27" i="43"/>
  <c r="AP22" i="43"/>
  <c r="AO22" i="43"/>
  <c r="AN22" i="43"/>
  <c r="AM22" i="43"/>
  <c r="AL22" i="43"/>
  <c r="AK22" i="43"/>
  <c r="AJ22" i="43"/>
  <c r="AI22" i="43"/>
  <c r="AF22" i="43"/>
  <c r="AE22" i="43"/>
  <c r="Z22" i="43"/>
  <c r="Y22" i="43"/>
  <c r="X22" i="43"/>
  <c r="V22" i="43"/>
  <c r="U22" i="43"/>
  <c r="T22" i="43"/>
  <c r="S22" i="43"/>
  <c r="R22" i="43"/>
  <c r="AP18" i="43"/>
  <c r="AO18" i="43"/>
  <c r="AN18" i="43"/>
  <c r="AM18" i="43"/>
  <c r="AL18" i="43"/>
  <c r="AK18" i="43"/>
  <c r="AJ18" i="43"/>
  <c r="AI18" i="43"/>
  <c r="AF18" i="43"/>
  <c r="AE18" i="43"/>
  <c r="Z18" i="43"/>
  <c r="Y18" i="43"/>
  <c r="X18" i="43"/>
  <c r="V18" i="43"/>
  <c r="U18" i="43"/>
  <c r="T18" i="43"/>
  <c r="S18" i="43"/>
  <c r="R18" i="43"/>
  <c r="AP13" i="43"/>
  <c r="AO13" i="43"/>
  <c r="AN13" i="43"/>
  <c r="AM13" i="43"/>
  <c r="AL13" i="43"/>
  <c r="AK13" i="43"/>
  <c r="AJ13" i="43"/>
  <c r="AI13" i="43"/>
  <c r="AF13" i="43"/>
  <c r="AE13" i="43"/>
  <c r="Z13" i="43"/>
  <c r="Y13" i="43"/>
  <c r="X13" i="43"/>
  <c r="V13" i="43"/>
  <c r="U13" i="43"/>
  <c r="T13" i="43"/>
  <c r="S13" i="43"/>
  <c r="R13" i="43"/>
  <c r="AH458" i="43" l="1"/>
  <c r="AT458" i="43" s="1"/>
  <c r="AL461" i="43"/>
  <c r="AR116" i="43"/>
  <c r="BB116" i="43" s="1"/>
  <c r="AQ116" i="43"/>
  <c r="BA116" i="43" s="1"/>
  <c r="AG116" i="43"/>
  <c r="AY116" i="43" s="1"/>
  <c r="AA116" i="43"/>
  <c r="AV116" i="43" s="1"/>
  <c r="W116" i="43"/>
  <c r="AR16" i="44"/>
  <c r="BB16" i="44" s="1"/>
  <c r="AQ16" i="44"/>
  <c r="BA16" i="44" s="1"/>
  <c r="AG16" i="44"/>
  <c r="AY16" i="44" s="1"/>
  <c r="AA16" i="44"/>
  <c r="AV16" i="44" s="1"/>
  <c r="W16" i="44"/>
  <c r="AB16" i="44" l="1"/>
  <c r="AC16" i="44"/>
  <c r="AW16" i="44" s="1"/>
  <c r="AU16" i="44"/>
  <c r="AB116" i="43"/>
  <c r="AC116" i="43"/>
  <c r="AW116" i="43" s="1"/>
  <c r="AU116" i="43"/>
  <c r="AD116" i="43"/>
  <c r="AX116" i="43" s="1"/>
  <c r="AS116" i="43"/>
  <c r="AZ116" i="43" s="1"/>
  <c r="AD16" i="44"/>
  <c r="AX16" i="44" s="1"/>
  <c r="AS16" i="44"/>
  <c r="AZ16" i="44" s="1"/>
  <c r="AQ67" i="43"/>
  <c r="AR67" i="43"/>
  <c r="AP130" i="44"/>
  <c r="AO130" i="44"/>
  <c r="AN130" i="44"/>
  <c r="AM130" i="44"/>
  <c r="AL130" i="44"/>
  <c r="AK130" i="44"/>
  <c r="AJ130" i="44"/>
  <c r="AI130" i="44"/>
  <c r="AF130" i="44"/>
  <c r="AE130" i="44"/>
  <c r="Z130" i="44"/>
  <c r="Y130" i="44"/>
  <c r="X130" i="44"/>
  <c r="V130" i="44"/>
  <c r="U130" i="44"/>
  <c r="T130" i="44"/>
  <c r="S130" i="44"/>
  <c r="R130" i="44"/>
  <c r="AP124" i="44"/>
  <c r="AO124" i="44"/>
  <c r="AN124" i="44"/>
  <c r="AM124" i="44"/>
  <c r="AL124" i="44"/>
  <c r="AK124" i="44"/>
  <c r="AJ124" i="44"/>
  <c r="AI124" i="44"/>
  <c r="AF124" i="44"/>
  <c r="AE124" i="44"/>
  <c r="Z124" i="44"/>
  <c r="Y124" i="44"/>
  <c r="X124" i="44"/>
  <c r="V124" i="44"/>
  <c r="U124" i="44"/>
  <c r="T124" i="44"/>
  <c r="S124" i="44"/>
  <c r="R124" i="44"/>
  <c r="AP115" i="44"/>
  <c r="AO115" i="44"/>
  <c r="AN115" i="44"/>
  <c r="AM115" i="44"/>
  <c r="AL115" i="44"/>
  <c r="AK115" i="44"/>
  <c r="AJ115" i="44"/>
  <c r="AI115" i="44"/>
  <c r="AF115" i="44"/>
  <c r="AE115" i="44"/>
  <c r="Z115" i="44"/>
  <c r="Y115" i="44"/>
  <c r="X115" i="44"/>
  <c r="V115" i="44"/>
  <c r="U115" i="44"/>
  <c r="T115" i="44"/>
  <c r="S115" i="44"/>
  <c r="R115" i="44"/>
  <c r="AP113" i="44"/>
  <c r="AO113" i="44"/>
  <c r="AN113" i="44"/>
  <c r="AM113" i="44"/>
  <c r="AL113" i="44"/>
  <c r="AK113" i="44"/>
  <c r="AJ113" i="44"/>
  <c r="AI113" i="44"/>
  <c r="AF113" i="44"/>
  <c r="AE113" i="44"/>
  <c r="Z113" i="44"/>
  <c r="Y113" i="44"/>
  <c r="X113" i="44"/>
  <c r="V113" i="44"/>
  <c r="U113" i="44"/>
  <c r="T113" i="44"/>
  <c r="S113" i="44"/>
  <c r="R113" i="44"/>
  <c r="AP107" i="44"/>
  <c r="AO107" i="44"/>
  <c r="AN107" i="44"/>
  <c r="AM107" i="44"/>
  <c r="AL107" i="44"/>
  <c r="AK107" i="44"/>
  <c r="AJ107" i="44"/>
  <c r="AI107" i="44"/>
  <c r="AF107" i="44"/>
  <c r="AE107" i="44"/>
  <c r="Z107" i="44"/>
  <c r="Y107" i="44"/>
  <c r="X107" i="44"/>
  <c r="V107" i="44"/>
  <c r="U107" i="44"/>
  <c r="T107" i="44"/>
  <c r="S107" i="44"/>
  <c r="R107" i="44"/>
  <c r="AP105" i="44"/>
  <c r="AO105" i="44"/>
  <c r="AN105" i="44"/>
  <c r="AM105" i="44"/>
  <c r="AL105" i="44"/>
  <c r="AK105" i="44"/>
  <c r="AJ105" i="44"/>
  <c r="AI105" i="44"/>
  <c r="AF105" i="44"/>
  <c r="AE105" i="44"/>
  <c r="Z105" i="44"/>
  <c r="Y105" i="44"/>
  <c r="X105" i="44"/>
  <c r="V105" i="44"/>
  <c r="U105" i="44"/>
  <c r="T105" i="44"/>
  <c r="S105" i="44"/>
  <c r="R105" i="44"/>
  <c r="AP101" i="44"/>
  <c r="AO101" i="44"/>
  <c r="AN101" i="44"/>
  <c r="AM101" i="44"/>
  <c r="AL101" i="44"/>
  <c r="AK101" i="44"/>
  <c r="AJ101" i="44"/>
  <c r="AI101" i="44"/>
  <c r="AF101" i="44"/>
  <c r="AE101" i="44"/>
  <c r="Z101" i="44"/>
  <c r="Y101" i="44"/>
  <c r="X101" i="44"/>
  <c r="V101" i="44"/>
  <c r="U101" i="44"/>
  <c r="T101" i="44"/>
  <c r="S101" i="44"/>
  <c r="R101" i="44"/>
  <c r="AP95" i="44"/>
  <c r="AO95" i="44"/>
  <c r="AN95" i="44"/>
  <c r="AM95" i="44"/>
  <c r="AL95" i="44"/>
  <c r="AK95" i="44"/>
  <c r="AJ95" i="44"/>
  <c r="AI95" i="44"/>
  <c r="AF95" i="44"/>
  <c r="AE95" i="44"/>
  <c r="Z95" i="44"/>
  <c r="Y95" i="44"/>
  <c r="X95" i="44"/>
  <c r="V95" i="44"/>
  <c r="U95" i="44"/>
  <c r="T95" i="44"/>
  <c r="S95" i="44"/>
  <c r="R95" i="44"/>
  <c r="AP91" i="44"/>
  <c r="AO91" i="44"/>
  <c r="AN91" i="44"/>
  <c r="AM91" i="44"/>
  <c r="AL91" i="44"/>
  <c r="AK91" i="44"/>
  <c r="AJ91" i="44"/>
  <c r="AI91" i="44"/>
  <c r="AF91" i="44"/>
  <c r="AE91" i="44"/>
  <c r="Z91" i="44"/>
  <c r="Y91" i="44"/>
  <c r="X91" i="44"/>
  <c r="V91" i="44"/>
  <c r="U91" i="44"/>
  <c r="T91" i="44"/>
  <c r="S91" i="44"/>
  <c r="R91" i="44"/>
  <c r="AP84" i="44"/>
  <c r="AO84" i="44"/>
  <c r="AN84" i="44"/>
  <c r="AM84" i="44"/>
  <c r="AL84" i="44"/>
  <c r="AK84" i="44"/>
  <c r="AJ84" i="44"/>
  <c r="AI84" i="44"/>
  <c r="AF84" i="44"/>
  <c r="AE84" i="44"/>
  <c r="Z84" i="44"/>
  <c r="Y84" i="44"/>
  <c r="X84" i="44"/>
  <c r="V84" i="44"/>
  <c r="U84" i="44"/>
  <c r="T84" i="44"/>
  <c r="S84" i="44"/>
  <c r="R84" i="44"/>
  <c r="AP77" i="44"/>
  <c r="AO77" i="44"/>
  <c r="AN77" i="44"/>
  <c r="AM77" i="44"/>
  <c r="AL77" i="44"/>
  <c r="AK77" i="44"/>
  <c r="AJ77" i="44"/>
  <c r="AI77" i="44"/>
  <c r="AF77" i="44"/>
  <c r="AE77" i="44"/>
  <c r="Z77" i="44"/>
  <c r="Y77" i="44"/>
  <c r="X77" i="44"/>
  <c r="V77" i="44"/>
  <c r="U77" i="44"/>
  <c r="T77" i="44"/>
  <c r="S77" i="44"/>
  <c r="R77" i="44"/>
  <c r="AP70" i="44"/>
  <c r="AO70" i="44"/>
  <c r="AN70" i="44"/>
  <c r="AM70" i="44"/>
  <c r="AL70" i="44"/>
  <c r="AK70" i="44"/>
  <c r="AJ70" i="44"/>
  <c r="AI70" i="44"/>
  <c r="AF70" i="44"/>
  <c r="AE70" i="44"/>
  <c r="Z70" i="44"/>
  <c r="Y70" i="44"/>
  <c r="X70" i="44"/>
  <c r="V70" i="44"/>
  <c r="U70" i="44"/>
  <c r="T70" i="44"/>
  <c r="S70" i="44"/>
  <c r="R70" i="44"/>
  <c r="AP63" i="44"/>
  <c r="AO63" i="44"/>
  <c r="AN63" i="44"/>
  <c r="AM63" i="44"/>
  <c r="AL63" i="44"/>
  <c r="AK63" i="44"/>
  <c r="AJ63" i="44"/>
  <c r="AI63" i="44"/>
  <c r="AF63" i="44"/>
  <c r="AE63" i="44"/>
  <c r="Z63" i="44"/>
  <c r="Y63" i="44"/>
  <c r="X63" i="44"/>
  <c r="V63" i="44"/>
  <c r="U63" i="44"/>
  <c r="T63" i="44"/>
  <c r="S63" i="44"/>
  <c r="R63" i="44"/>
  <c r="AP56" i="44"/>
  <c r="AO56" i="44"/>
  <c r="AN56" i="44"/>
  <c r="AM56" i="44"/>
  <c r="AL56" i="44"/>
  <c r="AK56" i="44"/>
  <c r="AJ56" i="44"/>
  <c r="AI56" i="44"/>
  <c r="AF56" i="44"/>
  <c r="AE56" i="44"/>
  <c r="Z56" i="44"/>
  <c r="Y56" i="44"/>
  <c r="X56" i="44"/>
  <c r="V56" i="44"/>
  <c r="U56" i="44"/>
  <c r="T56" i="44"/>
  <c r="S56" i="44"/>
  <c r="R56" i="44"/>
  <c r="AP49" i="44"/>
  <c r="AO49" i="44"/>
  <c r="AN49" i="44"/>
  <c r="AM49" i="44"/>
  <c r="AL49" i="44"/>
  <c r="AK49" i="44"/>
  <c r="AJ49" i="44"/>
  <c r="AI49" i="44"/>
  <c r="AF49" i="44"/>
  <c r="AE49" i="44"/>
  <c r="Z49" i="44"/>
  <c r="Y49" i="44"/>
  <c r="X49" i="44"/>
  <c r="V49" i="44"/>
  <c r="U49" i="44"/>
  <c r="T49" i="44"/>
  <c r="S49" i="44"/>
  <c r="R49" i="44"/>
  <c r="AP42" i="44"/>
  <c r="AO42" i="44"/>
  <c r="AN42" i="44"/>
  <c r="AM42" i="44"/>
  <c r="AL42" i="44"/>
  <c r="AK42" i="44"/>
  <c r="AJ42" i="44"/>
  <c r="AI42" i="44"/>
  <c r="AF42" i="44"/>
  <c r="AE42" i="44"/>
  <c r="Z42" i="44"/>
  <c r="Y42" i="44"/>
  <c r="X42" i="44"/>
  <c r="V42" i="44"/>
  <c r="U42" i="44"/>
  <c r="T42" i="44"/>
  <c r="S42" i="44"/>
  <c r="R42" i="44"/>
  <c r="AP35" i="44"/>
  <c r="AO35" i="44"/>
  <c r="AN35" i="44"/>
  <c r="AM35" i="44"/>
  <c r="AL35" i="44"/>
  <c r="AK35" i="44"/>
  <c r="AJ35" i="44"/>
  <c r="AI35" i="44"/>
  <c r="AF35" i="44"/>
  <c r="AE35" i="44"/>
  <c r="Z35" i="44"/>
  <c r="Y35" i="44"/>
  <c r="X35" i="44"/>
  <c r="V35" i="44"/>
  <c r="U35" i="44"/>
  <c r="T35" i="44"/>
  <c r="S35" i="44"/>
  <c r="R35" i="44"/>
  <c r="AP28" i="44"/>
  <c r="AO28" i="44"/>
  <c r="AN28" i="44"/>
  <c r="AM28" i="44"/>
  <c r="AL28" i="44"/>
  <c r="AK28" i="44"/>
  <c r="AJ28" i="44"/>
  <c r="AI28" i="44"/>
  <c r="AF28" i="44"/>
  <c r="AE28" i="44"/>
  <c r="Z28" i="44"/>
  <c r="Y28" i="44"/>
  <c r="X28" i="44"/>
  <c r="V28" i="44"/>
  <c r="U28" i="44"/>
  <c r="T28" i="44"/>
  <c r="S28" i="44"/>
  <c r="R28" i="44"/>
  <c r="AP19" i="44"/>
  <c r="AO19" i="44"/>
  <c r="AN19" i="44"/>
  <c r="AM19" i="44"/>
  <c r="AL19" i="44"/>
  <c r="AK19" i="44"/>
  <c r="AJ19" i="44"/>
  <c r="AI19" i="44"/>
  <c r="AF19" i="44"/>
  <c r="AE19" i="44"/>
  <c r="Z19" i="44"/>
  <c r="Y19" i="44"/>
  <c r="X19" i="44"/>
  <c r="V19" i="44"/>
  <c r="U19" i="44"/>
  <c r="T19" i="44"/>
  <c r="S19" i="44"/>
  <c r="R19" i="44"/>
  <c r="AP13" i="44"/>
  <c r="AO13" i="44"/>
  <c r="AN13" i="44"/>
  <c r="AM13" i="44"/>
  <c r="AL13" i="44"/>
  <c r="AK13" i="44"/>
  <c r="AJ13" i="44"/>
  <c r="AI13" i="44"/>
  <c r="AF13" i="44"/>
  <c r="AE13" i="44"/>
  <c r="Z13" i="44"/>
  <c r="Y13" i="44"/>
  <c r="X13" i="44"/>
  <c r="V13" i="44"/>
  <c r="U13" i="44"/>
  <c r="T13" i="44"/>
  <c r="S13" i="44"/>
  <c r="R13" i="44"/>
  <c r="W14" i="44"/>
  <c r="AC14" i="44" s="1"/>
  <c r="AA14" i="44"/>
  <c r="AG14" i="44"/>
  <c r="AQ14" i="44"/>
  <c r="AR14" i="44"/>
  <c r="W15" i="44"/>
  <c r="AD15" i="44" s="1"/>
  <c r="AA15" i="44"/>
  <c r="AG15" i="44"/>
  <c r="AQ15" i="44"/>
  <c r="AR15" i="44"/>
  <c r="W17" i="44"/>
  <c r="AA17" i="44"/>
  <c r="AG17" i="44"/>
  <c r="AQ17" i="44"/>
  <c r="AR17" i="44"/>
  <c r="W18" i="44"/>
  <c r="AD18" i="44" s="1"/>
  <c r="AA18" i="44"/>
  <c r="AG18" i="44"/>
  <c r="AQ18" i="44"/>
  <c r="AR18" i="44"/>
  <c r="W20" i="44"/>
  <c r="AD20" i="44" s="1"/>
  <c r="AA20" i="44"/>
  <c r="AG20" i="44"/>
  <c r="AQ20" i="44"/>
  <c r="AR20" i="44"/>
  <c r="W21" i="44"/>
  <c r="AA21" i="44"/>
  <c r="AG21" i="44"/>
  <c r="AQ21" i="44"/>
  <c r="AR21" i="44"/>
  <c r="W22" i="44"/>
  <c r="AD22" i="44" s="1"/>
  <c r="AA22" i="44"/>
  <c r="AG22" i="44"/>
  <c r="AQ22" i="44"/>
  <c r="AR22" i="44"/>
  <c r="W23" i="44"/>
  <c r="AC23" i="44" s="1"/>
  <c r="AA23" i="44"/>
  <c r="AG23" i="44"/>
  <c r="AQ23" i="44"/>
  <c r="AR23" i="44"/>
  <c r="W24" i="44"/>
  <c r="AD24" i="44" s="1"/>
  <c r="AA24" i="44"/>
  <c r="AG24" i="44"/>
  <c r="AQ24" i="44"/>
  <c r="AR24" i="44"/>
  <c r="W25" i="44"/>
  <c r="AA25" i="44"/>
  <c r="AG25" i="44"/>
  <c r="AQ25" i="44"/>
  <c r="AR25" i="44"/>
  <c r="W26" i="44"/>
  <c r="AC26" i="44" s="1"/>
  <c r="AA26" i="44"/>
  <c r="AG26" i="44"/>
  <c r="AQ26" i="44"/>
  <c r="AR26" i="44"/>
  <c r="W27" i="44"/>
  <c r="AC27" i="44" s="1"/>
  <c r="AA27" i="44"/>
  <c r="AG27" i="44"/>
  <c r="AQ27" i="44"/>
  <c r="AR27" i="44"/>
  <c r="W29" i="44"/>
  <c r="AA29" i="44"/>
  <c r="AG29" i="44"/>
  <c r="AQ29" i="44"/>
  <c r="AR29" i="44"/>
  <c r="W30" i="44"/>
  <c r="AC30" i="44" s="1"/>
  <c r="AA30" i="44"/>
  <c r="AG30" i="44"/>
  <c r="AQ30" i="44"/>
  <c r="AR30" i="44"/>
  <c r="W31" i="44"/>
  <c r="AC31" i="44" s="1"/>
  <c r="AA31" i="44"/>
  <c r="AG31" i="44"/>
  <c r="AQ31" i="44"/>
  <c r="AR31" i="44"/>
  <c r="W32" i="44"/>
  <c r="AD32" i="44" s="1"/>
  <c r="AA32" i="44"/>
  <c r="AG32" i="44"/>
  <c r="AQ32" i="44"/>
  <c r="AR32" i="44"/>
  <c r="W33" i="44"/>
  <c r="AA33" i="44"/>
  <c r="AG33" i="44"/>
  <c r="AQ33" i="44"/>
  <c r="AR33" i="44"/>
  <c r="W34" i="44"/>
  <c r="AC34" i="44" s="1"/>
  <c r="AA34" i="44"/>
  <c r="AG34" i="44"/>
  <c r="AQ34" i="44"/>
  <c r="AR34" i="44"/>
  <c r="W36" i="44"/>
  <c r="AD36" i="44" s="1"/>
  <c r="AA36" i="44"/>
  <c r="AG36" i="44"/>
  <c r="AQ36" i="44"/>
  <c r="AR36" i="44"/>
  <c r="W37" i="44"/>
  <c r="AA37" i="44"/>
  <c r="AG37" i="44"/>
  <c r="AQ37" i="44"/>
  <c r="AR37" i="44"/>
  <c r="W38" i="44"/>
  <c r="AC38" i="44" s="1"/>
  <c r="AA38" i="44"/>
  <c r="AG38" i="44"/>
  <c r="AQ38" i="44"/>
  <c r="AR38" i="44"/>
  <c r="W39" i="44"/>
  <c r="AA39" i="44"/>
  <c r="AG39" i="44"/>
  <c r="AQ39" i="44"/>
  <c r="AR39" i="44"/>
  <c r="W40" i="44"/>
  <c r="AD40" i="44" s="1"/>
  <c r="AA40" i="44"/>
  <c r="AG40" i="44"/>
  <c r="AQ40" i="44"/>
  <c r="AR40" i="44"/>
  <c r="W41" i="44"/>
  <c r="AA41" i="44"/>
  <c r="AG41" i="44"/>
  <c r="AQ41" i="44"/>
  <c r="AR41" i="44"/>
  <c r="W43" i="44"/>
  <c r="AA43" i="44"/>
  <c r="AG43" i="44"/>
  <c r="AQ43" i="44"/>
  <c r="AR43" i="44"/>
  <c r="W44" i="44"/>
  <c r="AD44" i="44" s="1"/>
  <c r="AA44" i="44"/>
  <c r="AG44" i="44"/>
  <c r="AQ44" i="44"/>
  <c r="AR44" i="44"/>
  <c r="W45" i="44"/>
  <c r="AA45" i="44"/>
  <c r="AG45" i="44"/>
  <c r="AQ45" i="44"/>
  <c r="AR45" i="44"/>
  <c r="W46" i="44"/>
  <c r="AC46" i="44" s="1"/>
  <c r="AA46" i="44"/>
  <c r="AG46" i="44"/>
  <c r="AQ46" i="44"/>
  <c r="AR46" i="44"/>
  <c r="W47" i="44"/>
  <c r="AA47" i="44"/>
  <c r="AG47" i="44"/>
  <c r="AQ47" i="44"/>
  <c r="AR47" i="44"/>
  <c r="W48" i="44"/>
  <c r="AD48" i="44" s="1"/>
  <c r="AA48" i="44"/>
  <c r="AG48" i="44"/>
  <c r="AQ48" i="44"/>
  <c r="AR48" i="44"/>
  <c r="W50" i="44"/>
  <c r="AA50" i="44"/>
  <c r="AG50" i="44"/>
  <c r="AQ50" i="44"/>
  <c r="AR50" i="44"/>
  <c r="W51" i="44"/>
  <c r="AA51" i="44"/>
  <c r="AG51" i="44"/>
  <c r="AQ51" i="44"/>
  <c r="AR51" i="44"/>
  <c r="W52" i="44"/>
  <c r="AD52" i="44" s="1"/>
  <c r="AA52" i="44"/>
  <c r="AG52" i="44"/>
  <c r="AQ52" i="44"/>
  <c r="AR52" i="44"/>
  <c r="W53" i="44"/>
  <c r="AA53" i="44"/>
  <c r="AG53" i="44"/>
  <c r="AQ53" i="44"/>
  <c r="AR53" i="44"/>
  <c r="W54" i="44"/>
  <c r="AD54" i="44" s="1"/>
  <c r="AA54" i="44"/>
  <c r="AG54" i="44"/>
  <c r="AQ54" i="44"/>
  <c r="AR54" i="44"/>
  <c r="W55" i="44"/>
  <c r="AA55" i="44"/>
  <c r="AG55" i="44"/>
  <c r="AQ55" i="44"/>
  <c r="AR55" i="44"/>
  <c r="W57" i="44"/>
  <c r="AA57" i="44"/>
  <c r="AG57" i="44"/>
  <c r="AQ57" i="44"/>
  <c r="AR57" i="44"/>
  <c r="W58" i="44"/>
  <c r="AC58" i="44" s="1"/>
  <c r="AA58" i="44"/>
  <c r="AG58" i="44"/>
  <c r="AQ58" i="44"/>
  <c r="AR58" i="44"/>
  <c r="W59" i="44"/>
  <c r="AC59" i="44" s="1"/>
  <c r="AA59" i="44"/>
  <c r="AG59" i="44"/>
  <c r="AQ59" i="44"/>
  <c r="AR59" i="44"/>
  <c r="W60" i="44"/>
  <c r="AD60" i="44" s="1"/>
  <c r="AA60" i="44"/>
  <c r="AG60" i="44"/>
  <c r="AQ60" i="44"/>
  <c r="AR60" i="44"/>
  <c r="W61" i="44"/>
  <c r="AA61" i="44"/>
  <c r="AG61" i="44"/>
  <c r="AQ61" i="44"/>
  <c r="AR61" i="44"/>
  <c r="W62" i="44"/>
  <c r="AA62" i="44"/>
  <c r="AG62" i="44"/>
  <c r="AQ62" i="44"/>
  <c r="AR62" i="44"/>
  <c r="W64" i="44"/>
  <c r="AD64" i="44" s="1"/>
  <c r="AA64" i="44"/>
  <c r="AG64" i="44"/>
  <c r="AQ64" i="44"/>
  <c r="AR64" i="44"/>
  <c r="W65" i="44"/>
  <c r="AA65" i="44"/>
  <c r="AG65" i="44"/>
  <c r="AQ65" i="44"/>
  <c r="AR65" i="44"/>
  <c r="W66" i="44"/>
  <c r="AC66" i="44" s="1"/>
  <c r="AA66" i="44"/>
  <c r="AG66" i="44"/>
  <c r="AQ66" i="44"/>
  <c r="AR66" i="44"/>
  <c r="W67" i="44"/>
  <c r="AA67" i="44"/>
  <c r="AG67" i="44"/>
  <c r="AQ67" i="44"/>
  <c r="AR67" i="44"/>
  <c r="W68" i="44"/>
  <c r="AD68" i="44" s="1"/>
  <c r="AA68" i="44"/>
  <c r="AG68" i="44"/>
  <c r="AQ68" i="44"/>
  <c r="AR68" i="44"/>
  <c r="W69" i="44"/>
  <c r="AA69" i="44"/>
  <c r="AG69" i="44"/>
  <c r="AQ69" i="44"/>
  <c r="AR69" i="44"/>
  <c r="W71" i="44"/>
  <c r="AD71" i="44" s="1"/>
  <c r="AA71" i="44"/>
  <c r="AG71" i="44"/>
  <c r="AQ71" i="44"/>
  <c r="AR71" i="44"/>
  <c r="W72" i="44"/>
  <c r="AD72" i="44" s="1"/>
  <c r="AA72" i="44"/>
  <c r="AG72" i="44"/>
  <c r="AQ72" i="44"/>
  <c r="AR72" i="44"/>
  <c r="W73" i="44"/>
  <c r="AA73" i="44"/>
  <c r="AG73" i="44"/>
  <c r="AQ73" i="44"/>
  <c r="AR73" i="44"/>
  <c r="W74" i="44"/>
  <c r="AC74" i="44" s="1"/>
  <c r="AA74" i="44"/>
  <c r="AG74" i="44"/>
  <c r="AQ74" i="44"/>
  <c r="AR74" i="44"/>
  <c r="W75" i="44"/>
  <c r="AC75" i="44" s="1"/>
  <c r="AA75" i="44"/>
  <c r="AG75" i="44"/>
  <c r="AQ75" i="44"/>
  <c r="AR75" i="44"/>
  <c r="W76" i="44"/>
  <c r="AD76" i="44" s="1"/>
  <c r="AA76" i="44"/>
  <c r="AG76" i="44"/>
  <c r="AQ76" i="44"/>
  <c r="AR76" i="44"/>
  <c r="W78" i="44"/>
  <c r="AA78" i="44"/>
  <c r="AG78" i="44"/>
  <c r="AQ78" i="44"/>
  <c r="AR78" i="44"/>
  <c r="W79" i="44"/>
  <c r="AC79" i="44" s="1"/>
  <c r="AA79" i="44"/>
  <c r="AG79" i="44"/>
  <c r="AQ79" i="44"/>
  <c r="AR79" i="44"/>
  <c r="W80" i="44"/>
  <c r="AD80" i="44" s="1"/>
  <c r="AA80" i="44"/>
  <c r="AG80" i="44"/>
  <c r="AQ80" i="44"/>
  <c r="AR80" i="44"/>
  <c r="W81" i="44"/>
  <c r="AA81" i="44"/>
  <c r="AG81" i="44"/>
  <c r="AQ81" i="44"/>
  <c r="AR81" i="44"/>
  <c r="W82" i="44"/>
  <c r="AA82" i="44"/>
  <c r="AG82" i="44"/>
  <c r="AQ82" i="44"/>
  <c r="AR82" i="44"/>
  <c r="W83" i="44"/>
  <c r="AD83" i="44" s="1"/>
  <c r="AA83" i="44"/>
  <c r="AG83" i="44"/>
  <c r="AQ83" i="44"/>
  <c r="AR83" i="44"/>
  <c r="W85" i="44"/>
  <c r="AA85" i="44"/>
  <c r="AG85" i="44"/>
  <c r="AQ85" i="44"/>
  <c r="AR85" i="44"/>
  <c r="W86" i="44"/>
  <c r="AA86" i="44"/>
  <c r="AG86" i="44"/>
  <c r="AQ86" i="44"/>
  <c r="AR86" i="44"/>
  <c r="W87" i="44"/>
  <c r="AC87" i="44" s="1"/>
  <c r="AA87" i="44"/>
  <c r="AG87" i="44"/>
  <c r="AQ87" i="44"/>
  <c r="AR87" i="44"/>
  <c r="W88" i="44"/>
  <c r="AD88" i="44" s="1"/>
  <c r="AA88" i="44"/>
  <c r="AG88" i="44"/>
  <c r="AQ88" i="44"/>
  <c r="AR88" i="44"/>
  <c r="W89" i="44"/>
  <c r="AA89" i="44"/>
  <c r="AG89" i="44"/>
  <c r="AQ89" i="44"/>
  <c r="AR89" i="44"/>
  <c r="W90" i="44"/>
  <c r="AC90" i="44" s="1"/>
  <c r="AA90" i="44"/>
  <c r="AG90" i="44"/>
  <c r="AQ90" i="44"/>
  <c r="AR90" i="44"/>
  <c r="W92" i="44"/>
  <c r="AD92" i="44" s="1"/>
  <c r="AA92" i="44"/>
  <c r="AG92" i="44"/>
  <c r="AQ92" i="44"/>
  <c r="AR92" i="44"/>
  <c r="W93" i="44"/>
  <c r="AA93" i="44"/>
  <c r="AG93" i="44"/>
  <c r="AQ93" i="44"/>
  <c r="AR93" i="44"/>
  <c r="W94" i="44"/>
  <c r="AC94" i="44" s="1"/>
  <c r="AA94" i="44"/>
  <c r="AG94" i="44"/>
  <c r="AQ94" i="44"/>
  <c r="AR94" i="44"/>
  <c r="W96" i="44"/>
  <c r="AD96" i="44" s="1"/>
  <c r="AA96" i="44"/>
  <c r="AG96" i="44"/>
  <c r="AQ96" i="44"/>
  <c r="AR96" i="44"/>
  <c r="W97" i="44"/>
  <c r="AA97" i="44"/>
  <c r="AG97" i="44"/>
  <c r="AQ97" i="44"/>
  <c r="AR97" i="44"/>
  <c r="W98" i="44"/>
  <c r="AA98" i="44"/>
  <c r="AG98" i="44"/>
  <c r="AQ98" i="44"/>
  <c r="AR98" i="44"/>
  <c r="W99" i="44"/>
  <c r="AA99" i="44"/>
  <c r="AG99" i="44"/>
  <c r="AQ99" i="44"/>
  <c r="AR99" i="44"/>
  <c r="W100" i="44"/>
  <c r="AD100" i="44" s="1"/>
  <c r="AA100" i="44"/>
  <c r="AG100" i="44"/>
  <c r="AQ100" i="44"/>
  <c r="AR100" i="44"/>
  <c r="W102" i="44"/>
  <c r="AC102" i="44" s="1"/>
  <c r="AA102" i="44"/>
  <c r="AG102" i="44"/>
  <c r="AQ102" i="44"/>
  <c r="AR102" i="44"/>
  <c r="W103" i="44"/>
  <c r="AA103" i="44"/>
  <c r="AG103" i="44"/>
  <c r="AQ103" i="44"/>
  <c r="AR103" i="44"/>
  <c r="W104" i="44"/>
  <c r="AD104" i="44" s="1"/>
  <c r="AA104" i="44"/>
  <c r="AG104" i="44"/>
  <c r="AQ104" i="44"/>
  <c r="AR104" i="44"/>
  <c r="W106" i="44"/>
  <c r="W107" i="44" s="1"/>
  <c r="AA106" i="44"/>
  <c r="AG106" i="44"/>
  <c r="AG107" i="44" s="1"/>
  <c r="AQ106" i="44"/>
  <c r="AQ107" i="44" s="1"/>
  <c r="AR106" i="44"/>
  <c r="AR107" i="44" s="1"/>
  <c r="W108" i="44"/>
  <c r="AD108" i="44" s="1"/>
  <c r="AA108" i="44"/>
  <c r="AG108" i="44"/>
  <c r="AQ108" i="44"/>
  <c r="AR108" i="44"/>
  <c r="W109" i="44"/>
  <c r="AA109" i="44"/>
  <c r="AG109" i="44"/>
  <c r="AQ109" i="44"/>
  <c r="AR109" i="44"/>
  <c r="W110" i="44"/>
  <c r="AD110" i="44" s="1"/>
  <c r="AA110" i="44"/>
  <c r="AG110" i="44"/>
  <c r="AQ110" i="44"/>
  <c r="AR110" i="44"/>
  <c r="W111" i="44"/>
  <c r="AA111" i="44"/>
  <c r="AG111" i="44"/>
  <c r="AQ111" i="44"/>
  <c r="AR111" i="44"/>
  <c r="W112" i="44"/>
  <c r="AD112" i="44" s="1"/>
  <c r="AA112" i="44"/>
  <c r="AG112" i="44"/>
  <c r="AQ112" i="44"/>
  <c r="AR112" i="44"/>
  <c r="W114" i="44"/>
  <c r="W115" i="44" s="1"/>
  <c r="AA114" i="44"/>
  <c r="AA115" i="44" s="1"/>
  <c r="AG114" i="44"/>
  <c r="AG115" i="44" s="1"/>
  <c r="AQ114" i="44"/>
  <c r="AQ115" i="44" s="1"/>
  <c r="AR114" i="44"/>
  <c r="AR115" i="44" s="1"/>
  <c r="W116" i="44"/>
  <c r="AD116" i="44" s="1"/>
  <c r="AA116" i="44"/>
  <c r="AG116" i="44"/>
  <c r="AQ116" i="44"/>
  <c r="AR116" i="44"/>
  <c r="W117" i="44"/>
  <c r="AA117" i="44"/>
  <c r="AG117" i="44"/>
  <c r="AQ117" i="44"/>
  <c r="AR117" i="44"/>
  <c r="W118" i="44"/>
  <c r="AD118" i="44" s="1"/>
  <c r="AA118" i="44"/>
  <c r="AG118" i="44"/>
  <c r="AQ118" i="44"/>
  <c r="AR118" i="44"/>
  <c r="W119" i="44"/>
  <c r="AA119" i="44"/>
  <c r="AG119" i="44"/>
  <c r="AQ119" i="44"/>
  <c r="AR119" i="44"/>
  <c r="W120" i="44"/>
  <c r="AD120" i="44" s="1"/>
  <c r="AA120" i="44"/>
  <c r="AG120" i="44"/>
  <c r="AQ120" i="44"/>
  <c r="AR120" i="44"/>
  <c r="W121" i="44"/>
  <c r="AA121" i="44"/>
  <c r="AG121" i="44"/>
  <c r="AQ121" i="44"/>
  <c r="AR121" i="44"/>
  <c r="W122" i="44"/>
  <c r="AD122" i="44" s="1"/>
  <c r="AA122" i="44"/>
  <c r="AG122" i="44"/>
  <c r="AQ122" i="44"/>
  <c r="AR122" i="44"/>
  <c r="W123" i="44"/>
  <c r="AA123" i="44"/>
  <c r="AG123" i="44"/>
  <c r="AQ123" i="44"/>
  <c r="AR123" i="44"/>
  <c r="W125" i="44"/>
  <c r="AA125" i="44"/>
  <c r="AG125" i="44"/>
  <c r="AQ125" i="44"/>
  <c r="AR125" i="44"/>
  <c r="W126" i="44"/>
  <c r="AA126" i="44"/>
  <c r="AG126" i="44"/>
  <c r="AQ126" i="44"/>
  <c r="AR126" i="44"/>
  <c r="W127" i="44"/>
  <c r="AD127" i="44" s="1"/>
  <c r="AA127" i="44"/>
  <c r="AG127" i="44"/>
  <c r="AQ127" i="44"/>
  <c r="AR127" i="44"/>
  <c r="W128" i="44"/>
  <c r="AC128" i="44" s="1"/>
  <c r="AA128" i="44"/>
  <c r="AG128" i="44"/>
  <c r="AQ128" i="44"/>
  <c r="AR128" i="44"/>
  <c r="W129" i="44"/>
  <c r="AD129" i="44" s="1"/>
  <c r="AA129" i="44"/>
  <c r="AG129" i="44"/>
  <c r="AQ129" i="44"/>
  <c r="AR129" i="44"/>
  <c r="I461" i="43"/>
  <c r="J461" i="43"/>
  <c r="K461" i="43"/>
  <c r="L461" i="43"/>
  <c r="M461" i="43"/>
  <c r="N461" i="43"/>
  <c r="O461" i="43"/>
  <c r="P461" i="43"/>
  <c r="Q461" i="43"/>
  <c r="W14" i="43"/>
  <c r="AA14" i="43"/>
  <c r="AG14" i="43"/>
  <c r="AQ14" i="43"/>
  <c r="AR14" i="43"/>
  <c r="W15" i="43"/>
  <c r="AD15" i="43" s="1"/>
  <c r="AA15" i="43"/>
  <c r="AG15" i="43"/>
  <c r="AQ15" i="43"/>
  <c r="AR15" i="43"/>
  <c r="W16" i="43"/>
  <c r="AD16" i="43" s="1"/>
  <c r="AA16" i="43"/>
  <c r="AG16" i="43"/>
  <c r="AQ16" i="43"/>
  <c r="AR16" i="43"/>
  <c r="W17" i="43"/>
  <c r="AA17" i="43"/>
  <c r="AG17" i="43"/>
  <c r="AQ17" i="43"/>
  <c r="AR17" i="43"/>
  <c r="W19" i="43"/>
  <c r="AA19" i="43"/>
  <c r="AG19" i="43"/>
  <c r="AQ19" i="43"/>
  <c r="AR19" i="43"/>
  <c r="W20" i="43"/>
  <c r="AC20" i="43" s="1"/>
  <c r="AA20" i="43"/>
  <c r="AG20" i="43"/>
  <c r="AQ20" i="43"/>
  <c r="AR20" i="43"/>
  <c r="W21" i="43"/>
  <c r="AA21" i="43"/>
  <c r="AG21" i="43"/>
  <c r="AQ21" i="43"/>
  <c r="AR21" i="43"/>
  <c r="W23" i="43"/>
  <c r="AA23" i="43"/>
  <c r="AG23" i="43"/>
  <c r="AQ23" i="43"/>
  <c r="AR23" i="43"/>
  <c r="W24" i="43"/>
  <c r="AD24" i="43" s="1"/>
  <c r="AA24" i="43"/>
  <c r="AG24" i="43"/>
  <c r="AQ24" i="43"/>
  <c r="AR24" i="43"/>
  <c r="W25" i="43"/>
  <c r="AA25" i="43"/>
  <c r="AG25" i="43"/>
  <c r="AQ25" i="43"/>
  <c r="AR25" i="43"/>
  <c r="W26" i="43"/>
  <c r="AA26" i="43"/>
  <c r="AG26" i="43"/>
  <c r="AQ26" i="43"/>
  <c r="AR26" i="43"/>
  <c r="W28" i="43"/>
  <c r="AA28" i="43"/>
  <c r="AA30" i="43" s="1"/>
  <c r="AG28" i="43"/>
  <c r="AQ28" i="43"/>
  <c r="AR28" i="43"/>
  <c r="W29" i="43"/>
  <c r="AC29" i="43" s="1"/>
  <c r="AA29" i="43"/>
  <c r="AG29" i="43"/>
  <c r="AQ29" i="43"/>
  <c r="AR29" i="43"/>
  <c r="W31" i="43"/>
  <c r="AA31" i="43"/>
  <c r="AG31" i="43"/>
  <c r="AQ31" i="43"/>
  <c r="AR31" i="43"/>
  <c r="W32" i="43"/>
  <c r="AC32" i="43" s="1"/>
  <c r="AA32" i="43"/>
  <c r="AG32" i="43"/>
  <c r="AQ32" i="43"/>
  <c r="AR32" i="43"/>
  <c r="W33" i="43"/>
  <c r="AC33" i="43" s="1"/>
  <c r="AA33" i="43"/>
  <c r="AG33" i="43"/>
  <c r="AQ33" i="43"/>
  <c r="AR33" i="43"/>
  <c r="W35" i="43"/>
  <c r="AA35" i="43"/>
  <c r="AG35" i="43"/>
  <c r="AQ35" i="43"/>
  <c r="AR35" i="43"/>
  <c r="W36" i="43"/>
  <c r="AC36" i="43" s="1"/>
  <c r="AA36" i="43"/>
  <c r="AG36" i="43"/>
  <c r="AQ36" i="43"/>
  <c r="AR36" i="43"/>
  <c r="W37" i="43"/>
  <c r="AC37" i="43" s="1"/>
  <c r="AA37" i="43"/>
  <c r="AG37" i="43"/>
  <c r="AQ37" i="43"/>
  <c r="AR37" i="43"/>
  <c r="W39" i="43"/>
  <c r="AA39" i="43"/>
  <c r="AG39" i="43"/>
  <c r="AQ39" i="43"/>
  <c r="AR39" i="43"/>
  <c r="W40" i="43"/>
  <c r="AC40" i="43" s="1"/>
  <c r="AA40" i="43"/>
  <c r="AG40" i="43"/>
  <c r="AQ40" i="43"/>
  <c r="AR40" i="43"/>
  <c r="W42" i="43"/>
  <c r="AA42" i="43"/>
  <c r="AG42" i="43"/>
  <c r="AQ42" i="43"/>
  <c r="AR42" i="43"/>
  <c r="W43" i="43"/>
  <c r="AA43" i="43"/>
  <c r="AG43" i="43"/>
  <c r="AQ43" i="43"/>
  <c r="AR43" i="43"/>
  <c r="W44" i="43"/>
  <c r="AA44" i="43"/>
  <c r="AG44" i="43"/>
  <c r="AQ44" i="43"/>
  <c r="AR44" i="43"/>
  <c r="W46" i="43"/>
  <c r="AA46" i="43"/>
  <c r="AG46" i="43"/>
  <c r="AQ46" i="43"/>
  <c r="AR46" i="43"/>
  <c r="W47" i="43"/>
  <c r="AA47" i="43"/>
  <c r="AG47" i="43"/>
  <c r="AQ47" i="43"/>
  <c r="AR47" i="43"/>
  <c r="W49" i="43"/>
  <c r="AA49" i="43"/>
  <c r="AG49" i="43"/>
  <c r="AQ49" i="43"/>
  <c r="AR49" i="43"/>
  <c r="W50" i="43"/>
  <c r="AA50" i="43"/>
  <c r="AG50" i="43"/>
  <c r="AQ50" i="43"/>
  <c r="AR50" i="43"/>
  <c r="W52" i="43"/>
  <c r="AA52" i="43"/>
  <c r="AG52" i="43"/>
  <c r="AQ52" i="43"/>
  <c r="AR52" i="43"/>
  <c r="AR54" i="43" s="1"/>
  <c r="W53" i="43"/>
  <c r="AC53" i="43" s="1"/>
  <c r="AA53" i="43"/>
  <c r="AG53" i="43"/>
  <c r="AQ53" i="43"/>
  <c r="AR53" i="43"/>
  <c r="W55" i="43"/>
  <c r="AA55" i="43"/>
  <c r="AG55" i="43"/>
  <c r="AQ55" i="43"/>
  <c r="AR55" i="43"/>
  <c r="W56" i="43"/>
  <c r="AC56" i="43" s="1"/>
  <c r="AA56" i="43"/>
  <c r="AG56" i="43"/>
  <c r="AQ56" i="43"/>
  <c r="AR56" i="43"/>
  <c r="W57" i="43"/>
  <c r="AC57" i="43" s="1"/>
  <c r="AA57" i="43"/>
  <c r="AG57" i="43"/>
  <c r="AQ57" i="43"/>
  <c r="AR57" i="43"/>
  <c r="W59" i="43"/>
  <c r="AA59" i="43"/>
  <c r="AG59" i="43"/>
  <c r="AQ59" i="43"/>
  <c r="AR59" i="43"/>
  <c r="W60" i="43"/>
  <c r="AC60" i="43" s="1"/>
  <c r="AA60" i="43"/>
  <c r="AG60" i="43"/>
  <c r="AQ60" i="43"/>
  <c r="AR60" i="43"/>
  <c r="W61" i="43"/>
  <c r="AC61" i="43" s="1"/>
  <c r="AA61" i="43"/>
  <c r="AG61" i="43"/>
  <c r="AQ61" i="43"/>
  <c r="AR61" i="43"/>
  <c r="W63" i="43"/>
  <c r="AA63" i="43"/>
  <c r="AG63" i="43"/>
  <c r="AQ63" i="43"/>
  <c r="AR63" i="43"/>
  <c r="W64" i="43"/>
  <c r="AC64" i="43" s="1"/>
  <c r="AA64" i="43"/>
  <c r="AG64" i="43"/>
  <c r="AQ64" i="43"/>
  <c r="AR64" i="43"/>
  <c r="W65" i="43"/>
  <c r="AA65" i="43"/>
  <c r="AG65" i="43"/>
  <c r="AQ65" i="43"/>
  <c r="AR65" i="43"/>
  <c r="W67" i="43"/>
  <c r="AA67" i="43"/>
  <c r="AG67" i="43"/>
  <c r="W68" i="43"/>
  <c r="AC68" i="43" s="1"/>
  <c r="AA68" i="43"/>
  <c r="AG68" i="43"/>
  <c r="AQ68" i="43"/>
  <c r="AR68" i="43"/>
  <c r="W70" i="43"/>
  <c r="AA70" i="43"/>
  <c r="AG70" i="43"/>
  <c r="AQ70" i="43"/>
  <c r="AR70" i="43"/>
  <c r="W71" i="43"/>
  <c r="AC71" i="43" s="1"/>
  <c r="AA71" i="43"/>
  <c r="AG71" i="43"/>
  <c r="AQ71" i="43"/>
  <c r="AR71" i="43"/>
  <c r="W72" i="43"/>
  <c r="AC72" i="43" s="1"/>
  <c r="AA72" i="43"/>
  <c r="AG72" i="43"/>
  <c r="AQ72" i="43"/>
  <c r="AR72" i="43"/>
  <c r="W73" i="43"/>
  <c r="AC73" i="43" s="1"/>
  <c r="AA73" i="43"/>
  <c r="AG73" i="43"/>
  <c r="AQ73" i="43"/>
  <c r="AR73" i="43"/>
  <c r="W75" i="43"/>
  <c r="AA75" i="43"/>
  <c r="AG75" i="43"/>
  <c r="AQ75" i="43"/>
  <c r="AR75" i="43"/>
  <c r="W76" i="43"/>
  <c r="AC76" i="43" s="1"/>
  <c r="AA76" i="43"/>
  <c r="AG76" i="43"/>
  <c r="AQ76" i="43"/>
  <c r="AR76" i="43"/>
  <c r="W77" i="43"/>
  <c r="AC77" i="43" s="1"/>
  <c r="AA77" i="43"/>
  <c r="AG77" i="43"/>
  <c r="AQ77" i="43"/>
  <c r="AR77" i="43"/>
  <c r="W79" i="43"/>
  <c r="AA79" i="43"/>
  <c r="AG79" i="43"/>
  <c r="AQ79" i="43"/>
  <c r="AR79" i="43"/>
  <c r="W80" i="43"/>
  <c r="AC80" i="43" s="1"/>
  <c r="AA80" i="43"/>
  <c r="AG80" i="43"/>
  <c r="AQ80" i="43"/>
  <c r="AR80" i="43"/>
  <c r="W82" i="43"/>
  <c r="AA82" i="43"/>
  <c r="AG82" i="43"/>
  <c r="AQ82" i="43"/>
  <c r="AR82" i="43"/>
  <c r="W83" i="43"/>
  <c r="AA83" i="43"/>
  <c r="AG83" i="43"/>
  <c r="AQ83" i="43"/>
  <c r="AR83" i="43"/>
  <c r="W84" i="43"/>
  <c r="AC84" i="43" s="1"/>
  <c r="AA84" i="43"/>
  <c r="AG84" i="43"/>
  <c r="AQ84" i="43"/>
  <c r="AR84" i="43"/>
  <c r="W86" i="43"/>
  <c r="AA86" i="43"/>
  <c r="AG86" i="43"/>
  <c r="AQ86" i="43"/>
  <c r="AR86" i="43"/>
  <c r="W87" i="43"/>
  <c r="AC87" i="43" s="1"/>
  <c r="AA87" i="43"/>
  <c r="AG87" i="43"/>
  <c r="AQ87" i="43"/>
  <c r="AR87" i="43"/>
  <c r="W88" i="43"/>
  <c r="AC88" i="43" s="1"/>
  <c r="AA88" i="43"/>
  <c r="AG88" i="43"/>
  <c r="AQ88" i="43"/>
  <c r="AR88" i="43"/>
  <c r="W90" i="43"/>
  <c r="AA90" i="43"/>
  <c r="AG90" i="43"/>
  <c r="AQ90" i="43"/>
  <c r="AR90" i="43"/>
  <c r="W91" i="43"/>
  <c r="AA91" i="43"/>
  <c r="AG91" i="43"/>
  <c r="AQ91" i="43"/>
  <c r="AR91" i="43"/>
  <c r="W93" i="43"/>
  <c r="AA93" i="43"/>
  <c r="AG93" i="43"/>
  <c r="AQ93" i="43"/>
  <c r="AR93" i="43"/>
  <c r="W94" i="43"/>
  <c r="AC94" i="43" s="1"/>
  <c r="AA94" i="43"/>
  <c r="AG94" i="43"/>
  <c r="AQ94" i="43"/>
  <c r="AR94" i="43"/>
  <c r="W95" i="43"/>
  <c r="AD95" i="43" s="1"/>
  <c r="AA95" i="43"/>
  <c r="AG95" i="43"/>
  <c r="AQ95" i="43"/>
  <c r="AR95" i="43"/>
  <c r="W97" i="43"/>
  <c r="AA97" i="43"/>
  <c r="AG97" i="43"/>
  <c r="AQ97" i="43"/>
  <c r="AR97" i="43"/>
  <c r="W98" i="43"/>
  <c r="AC98" i="43" s="1"/>
  <c r="AA98" i="43"/>
  <c r="AG98" i="43"/>
  <c r="AQ98" i="43"/>
  <c r="AR98" i="43"/>
  <c r="W99" i="43"/>
  <c r="AC99" i="43" s="1"/>
  <c r="AA99" i="43"/>
  <c r="AG99" i="43"/>
  <c r="AQ99" i="43"/>
  <c r="AR99" i="43"/>
  <c r="W101" i="43"/>
  <c r="AA101" i="43"/>
  <c r="AG101" i="43"/>
  <c r="AQ101" i="43"/>
  <c r="AR101" i="43"/>
  <c r="W102" i="43"/>
  <c r="AC102" i="43" s="1"/>
  <c r="AA102" i="43"/>
  <c r="AG102" i="43"/>
  <c r="AQ102" i="43"/>
  <c r="AR102" i="43"/>
  <c r="W104" i="43"/>
  <c r="AA104" i="43"/>
  <c r="AG104" i="43"/>
  <c r="AQ104" i="43"/>
  <c r="AR104" i="43"/>
  <c r="W105" i="43"/>
  <c r="AC105" i="43" s="1"/>
  <c r="AA105" i="43"/>
  <c r="AG105" i="43"/>
  <c r="AQ105" i="43"/>
  <c r="AR105" i="43"/>
  <c r="W106" i="43"/>
  <c r="AA106" i="43"/>
  <c r="AG106" i="43"/>
  <c r="AQ106" i="43"/>
  <c r="AR106" i="43"/>
  <c r="W108" i="43"/>
  <c r="AA108" i="43"/>
  <c r="AG108" i="43"/>
  <c r="AQ108" i="43"/>
  <c r="AR108" i="43"/>
  <c r="W109" i="43"/>
  <c r="AC109" i="43" s="1"/>
  <c r="AA109" i="43"/>
  <c r="AG109" i="43"/>
  <c r="AQ109" i="43"/>
  <c r="AR109" i="43"/>
  <c r="W110" i="43"/>
  <c r="AA110" i="43"/>
  <c r="AG110" i="43"/>
  <c r="AQ110" i="43"/>
  <c r="AR110" i="43"/>
  <c r="W112" i="43"/>
  <c r="AA112" i="43"/>
  <c r="AG112" i="43"/>
  <c r="AQ112" i="43"/>
  <c r="AR112" i="43"/>
  <c r="W113" i="43"/>
  <c r="AC113" i="43" s="1"/>
  <c r="AA113" i="43"/>
  <c r="AG113" i="43"/>
  <c r="AQ113" i="43"/>
  <c r="AR113" i="43"/>
  <c r="W115" i="43"/>
  <c r="AA115" i="43"/>
  <c r="AG115" i="43"/>
  <c r="AQ115" i="43"/>
  <c r="AR115" i="43"/>
  <c r="W117" i="43"/>
  <c r="AA117" i="43"/>
  <c r="AG117" i="43"/>
  <c r="AQ117" i="43"/>
  <c r="AR117" i="43"/>
  <c r="W119" i="43"/>
  <c r="AA119" i="43"/>
  <c r="AG119" i="43"/>
  <c r="AQ119" i="43"/>
  <c r="AR119" i="43"/>
  <c r="W120" i="43"/>
  <c r="AC120" i="43" s="1"/>
  <c r="AA120" i="43"/>
  <c r="AG120" i="43"/>
  <c r="AQ120" i="43"/>
  <c r="AR120" i="43"/>
  <c r="W121" i="43"/>
  <c r="AA121" i="43"/>
  <c r="AG121" i="43"/>
  <c r="AQ121" i="43"/>
  <c r="AR121" i="43"/>
  <c r="W122" i="43"/>
  <c r="AA122" i="43"/>
  <c r="AG122" i="43"/>
  <c r="AQ122" i="43"/>
  <c r="AR122" i="43"/>
  <c r="W124" i="43"/>
  <c r="AA124" i="43"/>
  <c r="AG124" i="43"/>
  <c r="AQ124" i="43"/>
  <c r="AR124" i="43"/>
  <c r="W125" i="43"/>
  <c r="AA125" i="43"/>
  <c r="AG125" i="43"/>
  <c r="AQ125" i="43"/>
  <c r="AR125" i="43"/>
  <c r="W126" i="43"/>
  <c r="AC126" i="43" s="1"/>
  <c r="AA126" i="43"/>
  <c r="AG126" i="43"/>
  <c r="AQ126" i="43"/>
  <c r="AR126" i="43"/>
  <c r="W127" i="43"/>
  <c r="AD127" i="43" s="1"/>
  <c r="AA127" i="43"/>
  <c r="AG127" i="43"/>
  <c r="AQ127" i="43"/>
  <c r="AR127" i="43"/>
  <c r="W128" i="43"/>
  <c r="AC128" i="43" s="1"/>
  <c r="AA128" i="43"/>
  <c r="AG128" i="43"/>
  <c r="AQ128" i="43"/>
  <c r="AR128" i="43"/>
  <c r="W129" i="43"/>
  <c r="AA129" i="43"/>
  <c r="AG129" i="43"/>
  <c r="AQ129" i="43"/>
  <c r="AR129" i="43"/>
  <c r="W131" i="43"/>
  <c r="AA131" i="43"/>
  <c r="AG131" i="43"/>
  <c r="AQ131" i="43"/>
  <c r="AR131" i="43"/>
  <c r="W132" i="43"/>
  <c r="AC132" i="43" s="1"/>
  <c r="AA132" i="43"/>
  <c r="AG132" i="43"/>
  <c r="AQ132" i="43"/>
  <c r="AR132" i="43"/>
  <c r="W133" i="43"/>
  <c r="AC133" i="43" s="1"/>
  <c r="AA133" i="43"/>
  <c r="AG133" i="43"/>
  <c r="AQ133" i="43"/>
  <c r="AR133" i="43"/>
  <c r="W134" i="43"/>
  <c r="AA134" i="43"/>
  <c r="AG134" i="43"/>
  <c r="AQ134" i="43"/>
  <c r="AR134" i="43"/>
  <c r="W135" i="43"/>
  <c r="AA135" i="43"/>
  <c r="AG135" i="43"/>
  <c r="AQ135" i="43"/>
  <c r="AR135" i="43"/>
  <c r="W136" i="43"/>
  <c r="AA136" i="43"/>
  <c r="AG136" i="43"/>
  <c r="AQ136" i="43"/>
  <c r="AR136" i="43"/>
  <c r="W138" i="43"/>
  <c r="AA138" i="43"/>
  <c r="AG138" i="43"/>
  <c r="AQ138" i="43"/>
  <c r="AR138" i="43"/>
  <c r="W139" i="43"/>
  <c r="AA139" i="43"/>
  <c r="AG139" i="43"/>
  <c r="AQ139" i="43"/>
  <c r="AR139" i="43"/>
  <c r="W140" i="43"/>
  <c r="AC140" i="43" s="1"/>
  <c r="AA140" i="43"/>
  <c r="AG140" i="43"/>
  <c r="AQ140" i="43"/>
  <c r="AR140" i="43"/>
  <c r="W141" i="43"/>
  <c r="AC141" i="43" s="1"/>
  <c r="AA141" i="43"/>
  <c r="AG141" i="43"/>
  <c r="AQ141" i="43"/>
  <c r="AR141" i="43"/>
  <c r="W142" i="43"/>
  <c r="AA142" i="43"/>
  <c r="AG142" i="43"/>
  <c r="AQ142" i="43"/>
  <c r="AR142" i="43"/>
  <c r="W144" i="43"/>
  <c r="AA144" i="43"/>
  <c r="AG144" i="43"/>
  <c r="AQ144" i="43"/>
  <c r="AR144" i="43"/>
  <c r="W145" i="43"/>
  <c r="AA145" i="43"/>
  <c r="AG145" i="43"/>
  <c r="AQ145" i="43"/>
  <c r="AR145" i="43"/>
  <c r="W146" i="43"/>
  <c r="AA146" i="43"/>
  <c r="AG146" i="43"/>
  <c r="AQ146" i="43"/>
  <c r="AR146" i="43"/>
  <c r="W147" i="43"/>
  <c r="AA147" i="43"/>
  <c r="AG147" i="43"/>
  <c r="AQ147" i="43"/>
  <c r="AR147" i="43"/>
  <c r="W148" i="43"/>
  <c r="AA148" i="43"/>
  <c r="AG148" i="43"/>
  <c r="AQ148" i="43"/>
  <c r="AR148" i="43"/>
  <c r="W150" i="43"/>
  <c r="AA150" i="43"/>
  <c r="AG150" i="43"/>
  <c r="AQ150" i="43"/>
  <c r="AR150" i="43"/>
  <c r="W151" i="43"/>
  <c r="AD151" i="43" s="1"/>
  <c r="AA151" i="43"/>
  <c r="AG151" i="43"/>
  <c r="AQ151" i="43"/>
  <c r="AR151" i="43"/>
  <c r="W152" i="43"/>
  <c r="AD152" i="43" s="1"/>
  <c r="AA152" i="43"/>
  <c r="AG152" i="43"/>
  <c r="AQ152" i="43"/>
  <c r="AR152" i="43"/>
  <c r="W153" i="43"/>
  <c r="AA153" i="43"/>
  <c r="AG153" i="43"/>
  <c r="AQ153" i="43"/>
  <c r="AR153" i="43"/>
  <c r="W154" i="43"/>
  <c r="AA154" i="43"/>
  <c r="AG154" i="43"/>
  <c r="AQ154" i="43"/>
  <c r="AR154" i="43"/>
  <c r="W156" i="43"/>
  <c r="AA156" i="43"/>
  <c r="AG156" i="43"/>
  <c r="AQ156" i="43"/>
  <c r="AR156" i="43"/>
  <c r="W157" i="43"/>
  <c r="AC157" i="43" s="1"/>
  <c r="AA157" i="43"/>
  <c r="AG157" i="43"/>
  <c r="AQ157" i="43"/>
  <c r="AR157" i="43"/>
  <c r="W158" i="43"/>
  <c r="AD158" i="43" s="1"/>
  <c r="AA158" i="43"/>
  <c r="AG158" i="43"/>
  <c r="AQ158" i="43"/>
  <c r="AR158" i="43"/>
  <c r="W159" i="43"/>
  <c r="AA159" i="43"/>
  <c r="AG159" i="43"/>
  <c r="AQ159" i="43"/>
  <c r="AR159" i="43"/>
  <c r="W161" i="43"/>
  <c r="AA161" i="43"/>
  <c r="AG161" i="43"/>
  <c r="AQ161" i="43"/>
  <c r="AR161" i="43"/>
  <c r="W162" i="43"/>
  <c r="AA162" i="43"/>
  <c r="AG162" i="43"/>
  <c r="AQ162" i="43"/>
  <c r="AR162" i="43"/>
  <c r="W163" i="43"/>
  <c r="AA163" i="43"/>
  <c r="AG163" i="43"/>
  <c r="AQ163" i="43"/>
  <c r="AR163" i="43"/>
  <c r="W164" i="43"/>
  <c r="AC164" i="43" s="1"/>
  <c r="AA164" i="43"/>
  <c r="AG164" i="43"/>
  <c r="AQ164" i="43"/>
  <c r="AR164" i="43"/>
  <c r="W165" i="43"/>
  <c r="AA165" i="43"/>
  <c r="AG165" i="43"/>
  <c r="AQ165" i="43"/>
  <c r="AR165" i="43"/>
  <c r="W167" i="43"/>
  <c r="AA167" i="43"/>
  <c r="AG167" i="43"/>
  <c r="AQ167" i="43"/>
  <c r="AR167" i="43"/>
  <c r="W168" i="43"/>
  <c r="AC168" i="43" s="1"/>
  <c r="AA168" i="43"/>
  <c r="AG168" i="43"/>
  <c r="AQ168" i="43"/>
  <c r="AR168" i="43"/>
  <c r="W169" i="43"/>
  <c r="AA169" i="43"/>
  <c r="AG169" i="43"/>
  <c r="AQ169" i="43"/>
  <c r="AR169" i="43"/>
  <c r="W170" i="43"/>
  <c r="AA170" i="43"/>
  <c r="AG170" i="43"/>
  <c r="AQ170" i="43"/>
  <c r="AR170" i="43"/>
  <c r="W171" i="43"/>
  <c r="AA171" i="43"/>
  <c r="AG171" i="43"/>
  <c r="AQ171" i="43"/>
  <c r="AR171" i="43"/>
  <c r="W173" i="43"/>
  <c r="AA173" i="43"/>
  <c r="AG173" i="43"/>
  <c r="AQ173" i="43"/>
  <c r="AR173" i="43"/>
  <c r="W174" i="43"/>
  <c r="AD174" i="43" s="1"/>
  <c r="AA174" i="43"/>
  <c r="AG174" i="43"/>
  <c r="AQ174" i="43"/>
  <c r="AR174" i="43"/>
  <c r="W175" i="43"/>
  <c r="AC175" i="43" s="1"/>
  <c r="AA175" i="43"/>
  <c r="AG175" i="43"/>
  <c r="AQ175" i="43"/>
  <c r="AR175" i="43"/>
  <c r="W176" i="43"/>
  <c r="AC176" i="43" s="1"/>
  <c r="AA176" i="43"/>
  <c r="AG176" i="43"/>
  <c r="AQ176" i="43"/>
  <c r="AR176" i="43"/>
  <c r="W177" i="43"/>
  <c r="AA177" i="43"/>
  <c r="AG177" i="43"/>
  <c r="AQ177" i="43"/>
  <c r="AR177" i="43"/>
  <c r="W179" i="43"/>
  <c r="AA179" i="43"/>
  <c r="AG179" i="43"/>
  <c r="AQ179" i="43"/>
  <c r="AR179" i="43"/>
  <c r="W180" i="43"/>
  <c r="AC180" i="43" s="1"/>
  <c r="AA180" i="43"/>
  <c r="AG180" i="43"/>
  <c r="AQ180" i="43"/>
  <c r="AR180" i="43"/>
  <c r="W181" i="43"/>
  <c r="AA181" i="43"/>
  <c r="AG181" i="43"/>
  <c r="AQ181" i="43"/>
  <c r="AR181" i="43"/>
  <c r="W182" i="43"/>
  <c r="AA182" i="43"/>
  <c r="AG182" i="43"/>
  <c r="AQ182" i="43"/>
  <c r="AR182" i="43"/>
  <c r="W183" i="43"/>
  <c r="AD183" i="43" s="1"/>
  <c r="AA183" i="43"/>
  <c r="AG183" i="43"/>
  <c r="AQ183" i="43"/>
  <c r="AR183" i="43"/>
  <c r="W184" i="43"/>
  <c r="AC184" i="43" s="1"/>
  <c r="AA184" i="43"/>
  <c r="AG184" i="43"/>
  <c r="AQ184" i="43"/>
  <c r="AR184" i="43"/>
  <c r="W186" i="43"/>
  <c r="AA186" i="43"/>
  <c r="AG186" i="43"/>
  <c r="AQ186" i="43"/>
  <c r="AR186" i="43"/>
  <c r="W187" i="43"/>
  <c r="AA187" i="43"/>
  <c r="AG187" i="43"/>
  <c r="AQ187" i="43"/>
  <c r="AR187" i="43"/>
  <c r="W188" i="43"/>
  <c r="AA188" i="43"/>
  <c r="AG188" i="43"/>
  <c r="AQ188" i="43"/>
  <c r="AR188" i="43"/>
  <c r="W189" i="43"/>
  <c r="AA189" i="43"/>
  <c r="AG189" i="43"/>
  <c r="AQ189" i="43"/>
  <c r="AR189" i="43"/>
  <c r="W190" i="43"/>
  <c r="AA190" i="43"/>
  <c r="AG190" i="43"/>
  <c r="AQ190" i="43"/>
  <c r="AR190" i="43"/>
  <c r="W191" i="43"/>
  <c r="AC191" i="43" s="1"/>
  <c r="AA191" i="43"/>
  <c r="AG191" i="43"/>
  <c r="AQ191" i="43"/>
  <c r="AR191" i="43"/>
  <c r="W193" i="43"/>
  <c r="AA193" i="43"/>
  <c r="AG193" i="43"/>
  <c r="AQ193" i="43"/>
  <c r="AR193" i="43"/>
  <c r="W194" i="43"/>
  <c r="AA194" i="43"/>
  <c r="AG194" i="43"/>
  <c r="AQ194" i="43"/>
  <c r="AR194" i="43"/>
  <c r="W195" i="43"/>
  <c r="AD195" i="43" s="1"/>
  <c r="AA195" i="43"/>
  <c r="AG195" i="43"/>
  <c r="AQ195" i="43"/>
  <c r="AR195" i="43"/>
  <c r="W196" i="43"/>
  <c r="AC196" i="43" s="1"/>
  <c r="AA196" i="43"/>
  <c r="AG196" i="43"/>
  <c r="AQ196" i="43"/>
  <c r="AR196" i="43"/>
  <c r="W197" i="43"/>
  <c r="AC197" i="43" s="1"/>
  <c r="AA197" i="43"/>
  <c r="AG197" i="43"/>
  <c r="AQ197" i="43"/>
  <c r="AR197" i="43"/>
  <c r="W199" i="43"/>
  <c r="AA199" i="43"/>
  <c r="AG199" i="43"/>
  <c r="AQ199" i="43"/>
  <c r="AR199" i="43"/>
  <c r="W200" i="43"/>
  <c r="AD200" i="43" s="1"/>
  <c r="AA200" i="43"/>
  <c r="AG200" i="43"/>
  <c r="AQ200" i="43"/>
  <c r="AR200" i="43"/>
  <c r="W201" i="43"/>
  <c r="AC201" i="43" s="1"/>
  <c r="AA201" i="43"/>
  <c r="AG201" i="43"/>
  <c r="AQ201" i="43"/>
  <c r="AR201" i="43"/>
  <c r="W202" i="43"/>
  <c r="AA202" i="43"/>
  <c r="AG202" i="43"/>
  <c r="AQ202" i="43"/>
  <c r="AR202" i="43"/>
  <c r="W203" i="43"/>
  <c r="AA203" i="43"/>
  <c r="AG203" i="43"/>
  <c r="AQ203" i="43"/>
  <c r="AR203" i="43"/>
  <c r="W205" i="43"/>
  <c r="AA205" i="43"/>
  <c r="AG205" i="43"/>
  <c r="AQ205" i="43"/>
  <c r="AR205" i="43"/>
  <c r="W206" i="43"/>
  <c r="AA206" i="43"/>
  <c r="AG206" i="43"/>
  <c r="AQ206" i="43"/>
  <c r="AR206" i="43"/>
  <c r="W207" i="43"/>
  <c r="AA207" i="43"/>
  <c r="AG207" i="43"/>
  <c r="AQ207" i="43"/>
  <c r="AR207" i="43"/>
  <c r="W208" i="43"/>
  <c r="AD208" i="43" s="1"/>
  <c r="AA208" i="43"/>
  <c r="AG208" i="43"/>
  <c r="AQ208" i="43"/>
  <c r="AR208" i="43"/>
  <c r="W209" i="43"/>
  <c r="AC209" i="43" s="1"/>
  <c r="AA209" i="43"/>
  <c r="AG209" i="43"/>
  <c r="AQ209" i="43"/>
  <c r="AR209" i="43"/>
  <c r="W210" i="43"/>
  <c r="AA210" i="43"/>
  <c r="AG210" i="43"/>
  <c r="AQ210" i="43"/>
  <c r="AR210" i="43"/>
  <c r="W212" i="43"/>
  <c r="AA212" i="43"/>
  <c r="AG212" i="43"/>
  <c r="AQ212" i="43"/>
  <c r="AR212" i="43"/>
  <c r="W213" i="43"/>
  <c r="AC213" i="43" s="1"/>
  <c r="AA213" i="43"/>
  <c r="AG213" i="43"/>
  <c r="AQ213" i="43"/>
  <c r="AR213" i="43"/>
  <c r="W214" i="43"/>
  <c r="AA214" i="43"/>
  <c r="AG214" i="43"/>
  <c r="AQ214" i="43"/>
  <c r="AR214" i="43"/>
  <c r="W215" i="43"/>
  <c r="AA215" i="43"/>
  <c r="AG215" i="43"/>
  <c r="AQ215" i="43"/>
  <c r="AR215" i="43"/>
  <c r="W216" i="43"/>
  <c r="AD216" i="43" s="1"/>
  <c r="AA216" i="43"/>
  <c r="AG216" i="43"/>
  <c r="AQ216" i="43"/>
  <c r="AR216" i="43"/>
  <c r="W218" i="43"/>
  <c r="AA218" i="43"/>
  <c r="AG218" i="43"/>
  <c r="AQ218" i="43"/>
  <c r="AR218" i="43"/>
  <c r="W219" i="43"/>
  <c r="AA219" i="43"/>
  <c r="AG219" i="43"/>
  <c r="AQ219" i="43"/>
  <c r="AR219" i="43"/>
  <c r="W220" i="43"/>
  <c r="AD220" i="43" s="1"/>
  <c r="AA220" i="43"/>
  <c r="AG220" i="43"/>
  <c r="AQ220" i="43"/>
  <c r="AR220" i="43"/>
  <c r="W221" i="43"/>
  <c r="AC221" i="43" s="1"/>
  <c r="AA221" i="43"/>
  <c r="AG221" i="43"/>
  <c r="AQ221" i="43"/>
  <c r="AR221" i="43"/>
  <c r="W222" i="43"/>
  <c r="AA222" i="43"/>
  <c r="AG222" i="43"/>
  <c r="AQ222" i="43"/>
  <c r="AR222" i="43"/>
  <c r="W224" i="43"/>
  <c r="AA224" i="43"/>
  <c r="AG224" i="43"/>
  <c r="AQ224" i="43"/>
  <c r="AR224" i="43"/>
  <c r="W225" i="43"/>
  <c r="AA225" i="43"/>
  <c r="AG225" i="43"/>
  <c r="AQ225" i="43"/>
  <c r="AR225" i="43"/>
  <c r="W226" i="43"/>
  <c r="AA226" i="43"/>
  <c r="AG226" i="43"/>
  <c r="AQ226" i="43"/>
  <c r="AR226" i="43"/>
  <c r="W227" i="43"/>
  <c r="AA227" i="43"/>
  <c r="AG227" i="43"/>
  <c r="AQ227" i="43"/>
  <c r="AR227" i="43"/>
  <c r="W228" i="43"/>
  <c r="AD228" i="43" s="1"/>
  <c r="AA228" i="43"/>
  <c r="AG228" i="43"/>
  <c r="AQ228" i="43"/>
  <c r="AR228" i="43"/>
  <c r="W230" i="43"/>
  <c r="AA230" i="43"/>
  <c r="AG230" i="43"/>
  <c r="AQ230" i="43"/>
  <c r="AR230" i="43"/>
  <c r="W231" i="43"/>
  <c r="AA231" i="43"/>
  <c r="AG231" i="43"/>
  <c r="AQ231" i="43"/>
  <c r="AR231" i="43"/>
  <c r="W232" i="43"/>
  <c r="AD232" i="43" s="1"/>
  <c r="AA232" i="43"/>
  <c r="AG232" i="43"/>
  <c r="AQ232" i="43"/>
  <c r="AR232" i="43"/>
  <c r="W233" i="43"/>
  <c r="AA233" i="43"/>
  <c r="AG233" i="43"/>
  <c r="AQ233" i="43"/>
  <c r="AR233" i="43"/>
  <c r="W234" i="43"/>
  <c r="AA234" i="43"/>
  <c r="AG234" i="43"/>
  <c r="AQ234" i="43"/>
  <c r="AR234" i="43"/>
  <c r="W236" i="43"/>
  <c r="AA236" i="43"/>
  <c r="AG236" i="43"/>
  <c r="AQ236" i="43"/>
  <c r="AR236" i="43"/>
  <c r="W237" i="43"/>
  <c r="AC237" i="43" s="1"/>
  <c r="AA237" i="43"/>
  <c r="AG237" i="43"/>
  <c r="AQ237" i="43"/>
  <c r="AR237" i="43"/>
  <c r="W238" i="43"/>
  <c r="AA238" i="43"/>
  <c r="AG238" i="43"/>
  <c r="AQ238" i="43"/>
  <c r="AR238" i="43"/>
  <c r="W239" i="43"/>
  <c r="AA239" i="43"/>
  <c r="AG239" i="43"/>
  <c r="AQ239" i="43"/>
  <c r="AR239" i="43"/>
  <c r="W240" i="43"/>
  <c r="AD240" i="43" s="1"/>
  <c r="AA240" i="43"/>
  <c r="AG240" i="43"/>
  <c r="AQ240" i="43"/>
  <c r="AR240" i="43"/>
  <c r="W242" i="43"/>
  <c r="AA242" i="43"/>
  <c r="AG242" i="43"/>
  <c r="AQ242" i="43"/>
  <c r="AR242" i="43"/>
  <c r="W243" i="43"/>
  <c r="AA243" i="43"/>
  <c r="AG243" i="43"/>
  <c r="AQ243" i="43"/>
  <c r="AR243" i="43"/>
  <c r="W244" i="43"/>
  <c r="AD244" i="43" s="1"/>
  <c r="AA244" i="43"/>
  <c r="AG244" i="43"/>
  <c r="AQ244" i="43"/>
  <c r="AR244" i="43"/>
  <c r="W245" i="43"/>
  <c r="AA245" i="43"/>
  <c r="AG245" i="43"/>
  <c r="AQ245" i="43"/>
  <c r="AR245" i="43"/>
  <c r="W246" i="43"/>
  <c r="AA246" i="43"/>
  <c r="AG246" i="43"/>
  <c r="AQ246" i="43"/>
  <c r="AR246" i="43"/>
  <c r="W248" i="43"/>
  <c r="AA248" i="43"/>
  <c r="AG248" i="43"/>
  <c r="AQ248" i="43"/>
  <c r="AR248" i="43"/>
  <c r="W249" i="43"/>
  <c r="AC249" i="43" s="1"/>
  <c r="AA249" i="43"/>
  <c r="AG249" i="43"/>
  <c r="AQ249" i="43"/>
  <c r="AR249" i="43"/>
  <c r="W250" i="43"/>
  <c r="AC250" i="43" s="1"/>
  <c r="AA250" i="43"/>
  <c r="AG250" i="43"/>
  <c r="AQ250" i="43"/>
  <c r="AR250" i="43"/>
  <c r="W251" i="43"/>
  <c r="AA251" i="43"/>
  <c r="AG251" i="43"/>
  <c r="AQ251" i="43"/>
  <c r="AR251" i="43"/>
  <c r="W252" i="43"/>
  <c r="AD252" i="43" s="1"/>
  <c r="AA252" i="43"/>
  <c r="AG252" i="43"/>
  <c r="AQ252" i="43"/>
  <c r="AR252" i="43"/>
  <c r="W253" i="43"/>
  <c r="AC253" i="43" s="1"/>
  <c r="AA253" i="43"/>
  <c r="AG253" i="43"/>
  <c r="AQ253" i="43"/>
  <c r="AR253" i="43"/>
  <c r="W255" i="43"/>
  <c r="W256" i="43" s="1"/>
  <c r="AA255" i="43"/>
  <c r="AA256" i="43" s="1"/>
  <c r="AG255" i="43"/>
  <c r="AG256" i="43" s="1"/>
  <c r="AQ255" i="43"/>
  <c r="AQ256" i="43" s="1"/>
  <c r="AR255" i="43"/>
  <c r="AR256" i="43" s="1"/>
  <c r="W257" i="43"/>
  <c r="AA257" i="43"/>
  <c r="AG257" i="43"/>
  <c r="AQ257" i="43"/>
  <c r="AR257" i="43"/>
  <c r="W258" i="43"/>
  <c r="AA258" i="43"/>
  <c r="AG258" i="43"/>
  <c r="AQ258" i="43"/>
  <c r="AR258" i="43"/>
  <c r="W259" i="43"/>
  <c r="AA259" i="43"/>
  <c r="AG259" i="43"/>
  <c r="AQ259" i="43"/>
  <c r="AR259" i="43"/>
  <c r="W261" i="43"/>
  <c r="AA261" i="43"/>
  <c r="AG261" i="43"/>
  <c r="AQ261" i="43"/>
  <c r="AR261" i="43"/>
  <c r="W262" i="43"/>
  <c r="AC262" i="43" s="1"/>
  <c r="AA262" i="43"/>
  <c r="AG262" i="43"/>
  <c r="AQ262" i="43"/>
  <c r="AR262" i="43"/>
  <c r="W263" i="43"/>
  <c r="AC263" i="43" s="1"/>
  <c r="AA263" i="43"/>
  <c r="AG263" i="43"/>
  <c r="AQ263" i="43"/>
  <c r="AR263" i="43"/>
  <c r="W265" i="43"/>
  <c r="AA265" i="43"/>
  <c r="AG265" i="43"/>
  <c r="AQ265" i="43"/>
  <c r="AR265" i="43"/>
  <c r="W266" i="43"/>
  <c r="AA266" i="43"/>
  <c r="AG266" i="43"/>
  <c r="AQ266" i="43"/>
  <c r="AR266" i="43"/>
  <c r="W267" i="43"/>
  <c r="AC267" i="43" s="1"/>
  <c r="AA267" i="43"/>
  <c r="AG267" i="43"/>
  <c r="AQ267" i="43"/>
  <c r="AR267" i="43"/>
  <c r="W268" i="43"/>
  <c r="AD268" i="43" s="1"/>
  <c r="AA268" i="43"/>
  <c r="AG268" i="43"/>
  <c r="AQ268" i="43"/>
  <c r="AR268" i="43"/>
  <c r="W269" i="43"/>
  <c r="AC269" i="43" s="1"/>
  <c r="AA269" i="43"/>
  <c r="AG269" i="43"/>
  <c r="AQ269" i="43"/>
  <c r="AR269" i="43"/>
  <c r="W271" i="43"/>
  <c r="AA271" i="43"/>
  <c r="AG271" i="43"/>
  <c r="AQ271" i="43"/>
  <c r="AR271" i="43"/>
  <c r="W272" i="43"/>
  <c r="AA272" i="43"/>
  <c r="AG272" i="43"/>
  <c r="AQ272" i="43"/>
  <c r="AR272" i="43"/>
  <c r="W273" i="43"/>
  <c r="AC273" i="43" s="1"/>
  <c r="AA273" i="43"/>
  <c r="AG273" i="43"/>
  <c r="AQ273" i="43"/>
  <c r="AR273" i="43"/>
  <c r="W275" i="43"/>
  <c r="AA275" i="43"/>
  <c r="AG275" i="43"/>
  <c r="AQ275" i="43"/>
  <c r="AR275" i="43"/>
  <c r="W276" i="43"/>
  <c r="AC276" i="43" s="1"/>
  <c r="AA276" i="43"/>
  <c r="AG276" i="43"/>
  <c r="AQ276" i="43"/>
  <c r="AR276" i="43"/>
  <c r="W277" i="43"/>
  <c r="AA277" i="43"/>
  <c r="AG277" i="43"/>
  <c r="AQ277" i="43"/>
  <c r="AR277" i="43"/>
  <c r="W278" i="43"/>
  <c r="AC278" i="43" s="1"/>
  <c r="AA278" i="43"/>
  <c r="AG278" i="43"/>
  <c r="AQ278" i="43"/>
  <c r="AR278" i="43"/>
  <c r="W279" i="43"/>
  <c r="AD279" i="43" s="1"/>
  <c r="AA279" i="43"/>
  <c r="AG279" i="43"/>
  <c r="AQ279" i="43"/>
  <c r="AR279" i="43"/>
  <c r="W280" i="43"/>
  <c r="AC280" i="43" s="1"/>
  <c r="AA280" i="43"/>
  <c r="AG280" i="43"/>
  <c r="AQ280" i="43"/>
  <c r="AR280" i="43"/>
  <c r="W282" i="43"/>
  <c r="AA282" i="43"/>
  <c r="AG282" i="43"/>
  <c r="AQ282" i="43"/>
  <c r="AR282" i="43"/>
  <c r="W283" i="43"/>
  <c r="AA283" i="43"/>
  <c r="AG283" i="43"/>
  <c r="AQ283" i="43"/>
  <c r="AR283" i="43"/>
  <c r="W284" i="43"/>
  <c r="AD284" i="43" s="1"/>
  <c r="AA284" i="43"/>
  <c r="AG284" i="43"/>
  <c r="AQ284" i="43"/>
  <c r="AR284" i="43"/>
  <c r="W285" i="43"/>
  <c r="AD285" i="43" s="1"/>
  <c r="AA285" i="43"/>
  <c r="AG285" i="43"/>
  <c r="AQ285" i="43"/>
  <c r="AR285" i="43"/>
  <c r="W287" i="43"/>
  <c r="AA287" i="43"/>
  <c r="AG287" i="43"/>
  <c r="AQ287" i="43"/>
  <c r="AR287" i="43"/>
  <c r="W288" i="43"/>
  <c r="AA288" i="43"/>
  <c r="AG288" i="43"/>
  <c r="AQ288" i="43"/>
  <c r="AR288" i="43"/>
  <c r="W289" i="43"/>
  <c r="AC289" i="43" s="1"/>
  <c r="AA289" i="43"/>
  <c r="AG289" i="43"/>
  <c r="AQ289" i="43"/>
  <c r="AR289" i="43"/>
  <c r="W290" i="43"/>
  <c r="AC290" i="43" s="1"/>
  <c r="AA290" i="43"/>
  <c r="AG290" i="43"/>
  <c r="AQ290" i="43"/>
  <c r="AR290" i="43"/>
  <c r="W291" i="43"/>
  <c r="AD291" i="43" s="1"/>
  <c r="AA291" i="43"/>
  <c r="AG291" i="43"/>
  <c r="AQ291" i="43"/>
  <c r="AR291" i="43"/>
  <c r="W292" i="43"/>
  <c r="AA292" i="43"/>
  <c r="AG292" i="43"/>
  <c r="AQ292" i="43"/>
  <c r="AR292" i="43"/>
  <c r="W293" i="43"/>
  <c r="AC293" i="43" s="1"/>
  <c r="AA293" i="43"/>
  <c r="AG293" i="43"/>
  <c r="AQ293" i="43"/>
  <c r="AR293" i="43"/>
  <c r="W295" i="43"/>
  <c r="W296" i="43" s="1"/>
  <c r="AA295" i="43"/>
  <c r="AA296" i="43" s="1"/>
  <c r="AG295" i="43"/>
  <c r="AG296" i="43" s="1"/>
  <c r="AQ295" i="43"/>
  <c r="AQ296" i="43" s="1"/>
  <c r="AR295" i="43"/>
  <c r="AR296" i="43" s="1"/>
  <c r="W297" i="43"/>
  <c r="AA297" i="43"/>
  <c r="AG297" i="43"/>
  <c r="AQ297" i="43"/>
  <c r="AR297" i="43"/>
  <c r="W298" i="43"/>
  <c r="AA298" i="43"/>
  <c r="AG298" i="43"/>
  <c r="AQ298" i="43"/>
  <c r="AR298" i="43"/>
  <c r="W299" i="43"/>
  <c r="AA299" i="43"/>
  <c r="AG299" i="43"/>
  <c r="AQ299" i="43"/>
  <c r="AR299" i="43"/>
  <c r="W300" i="43"/>
  <c r="AC300" i="43" s="1"/>
  <c r="AA300" i="43"/>
  <c r="AG300" i="43"/>
  <c r="AQ300" i="43"/>
  <c r="AR300" i="43"/>
  <c r="W301" i="43"/>
  <c r="AD301" i="43" s="1"/>
  <c r="AA301" i="43"/>
  <c r="AG301" i="43"/>
  <c r="AQ301" i="43"/>
  <c r="AR301" i="43"/>
  <c r="W302" i="43"/>
  <c r="AA302" i="43"/>
  <c r="AG302" i="43"/>
  <c r="AQ302" i="43"/>
  <c r="AR302" i="43"/>
  <c r="W304" i="43"/>
  <c r="AA304" i="43"/>
  <c r="AG304" i="43"/>
  <c r="AQ304" i="43"/>
  <c r="AR304" i="43"/>
  <c r="W305" i="43"/>
  <c r="AC305" i="43" s="1"/>
  <c r="AA305" i="43"/>
  <c r="AG305" i="43"/>
  <c r="AQ305" i="43"/>
  <c r="AR305" i="43"/>
  <c r="W306" i="43"/>
  <c r="AD306" i="43" s="1"/>
  <c r="AA306" i="43"/>
  <c r="AG306" i="43"/>
  <c r="AQ306" i="43"/>
  <c r="AR306" i="43"/>
  <c r="W307" i="43"/>
  <c r="AA307" i="43"/>
  <c r="AG307" i="43"/>
  <c r="AQ307" i="43"/>
  <c r="AR307" i="43"/>
  <c r="W308" i="43"/>
  <c r="AC308" i="43" s="1"/>
  <c r="AA308" i="43"/>
  <c r="AG308" i="43"/>
  <c r="AQ308" i="43"/>
  <c r="AR308" i="43"/>
  <c r="W309" i="43"/>
  <c r="AD309" i="43" s="1"/>
  <c r="AA309" i="43"/>
  <c r="AG309" i="43"/>
  <c r="AQ309" i="43"/>
  <c r="AR309" i="43"/>
  <c r="W311" i="43"/>
  <c r="AA311" i="43"/>
  <c r="AG311" i="43"/>
  <c r="AQ311" i="43"/>
  <c r="AR311" i="43"/>
  <c r="W312" i="43"/>
  <c r="AC312" i="43" s="1"/>
  <c r="AA312" i="43"/>
  <c r="AG312" i="43"/>
  <c r="AQ312" i="43"/>
  <c r="AR312" i="43"/>
  <c r="W313" i="43"/>
  <c r="AD313" i="43" s="1"/>
  <c r="AA313" i="43"/>
  <c r="AG313" i="43"/>
  <c r="AQ313" i="43"/>
  <c r="AR313" i="43"/>
  <c r="W315" i="43"/>
  <c r="AA315" i="43"/>
  <c r="AG315" i="43"/>
  <c r="AQ315" i="43"/>
  <c r="AR315" i="43"/>
  <c r="W316" i="43"/>
  <c r="AC316" i="43" s="1"/>
  <c r="AA316" i="43"/>
  <c r="AG316" i="43"/>
  <c r="AQ316" i="43"/>
  <c r="AR316" i="43"/>
  <c r="W317" i="43"/>
  <c r="AC317" i="43" s="1"/>
  <c r="AA317" i="43"/>
  <c r="AG317" i="43"/>
  <c r="AQ317" i="43"/>
  <c r="AR317" i="43"/>
  <c r="W318" i="43"/>
  <c r="AA318" i="43"/>
  <c r="AG318" i="43"/>
  <c r="AQ318" i="43"/>
  <c r="AR318" i="43"/>
  <c r="W319" i="43"/>
  <c r="AD319" i="43" s="1"/>
  <c r="AA319" i="43"/>
  <c r="AG319" i="43"/>
  <c r="AQ319" i="43"/>
  <c r="AR319" i="43"/>
  <c r="W321" i="43"/>
  <c r="W322" i="43" s="1"/>
  <c r="AA321" i="43"/>
  <c r="AA322" i="43" s="1"/>
  <c r="AG321" i="43"/>
  <c r="AG322" i="43" s="1"/>
  <c r="AQ321" i="43"/>
  <c r="AQ322" i="43" s="1"/>
  <c r="AR321" i="43"/>
  <c r="AR322" i="43" s="1"/>
  <c r="W323" i="43"/>
  <c r="AA323" i="43"/>
  <c r="AG323" i="43"/>
  <c r="AQ323" i="43"/>
  <c r="AR323" i="43"/>
  <c r="W324" i="43"/>
  <c r="AC324" i="43" s="1"/>
  <c r="AA324" i="43"/>
  <c r="AG324" i="43"/>
  <c r="AQ324" i="43"/>
  <c r="AR324" i="43"/>
  <c r="W326" i="43"/>
  <c r="AA326" i="43"/>
  <c r="AG326" i="43"/>
  <c r="AQ326" i="43"/>
  <c r="AR326" i="43"/>
  <c r="W327" i="43"/>
  <c r="AD327" i="43" s="1"/>
  <c r="AA327" i="43"/>
  <c r="AG327" i="43"/>
  <c r="AQ327" i="43"/>
  <c r="AR327" i="43"/>
  <c r="W328" i="43"/>
  <c r="AA328" i="43"/>
  <c r="AG328" i="43"/>
  <c r="AQ328" i="43"/>
  <c r="AR328" i="43"/>
  <c r="W330" i="43"/>
  <c r="AA330" i="43"/>
  <c r="AG330" i="43"/>
  <c r="AQ330" i="43"/>
  <c r="AR330" i="43"/>
  <c r="W331" i="43"/>
  <c r="AA331" i="43"/>
  <c r="AG331" i="43"/>
  <c r="AQ331" i="43"/>
  <c r="AR331" i="43"/>
  <c r="W333" i="43"/>
  <c r="AA333" i="43"/>
  <c r="AG333" i="43"/>
  <c r="AQ333" i="43"/>
  <c r="AR333" i="43"/>
  <c r="W334" i="43"/>
  <c r="AD334" i="43" s="1"/>
  <c r="AA334" i="43"/>
  <c r="AG334" i="43"/>
  <c r="AQ334" i="43"/>
  <c r="AR334" i="43"/>
  <c r="W335" i="43"/>
  <c r="AD335" i="43" s="1"/>
  <c r="AA335" i="43"/>
  <c r="AG335" i="43"/>
  <c r="AQ335" i="43"/>
  <c r="AR335" i="43"/>
  <c r="W336" i="43"/>
  <c r="AD336" i="43" s="1"/>
  <c r="AA336" i="43"/>
  <c r="AG336" i="43"/>
  <c r="AQ336" i="43"/>
  <c r="AR336" i="43"/>
  <c r="W337" i="43"/>
  <c r="AD337" i="43" s="1"/>
  <c r="AA337" i="43"/>
  <c r="AG337" i="43"/>
  <c r="AQ337" i="43"/>
  <c r="AR337" i="43"/>
  <c r="W338" i="43"/>
  <c r="AD338" i="43" s="1"/>
  <c r="AA338" i="43"/>
  <c r="AG338" i="43"/>
  <c r="AQ338" i="43"/>
  <c r="AR338" i="43"/>
  <c r="W339" i="43"/>
  <c r="AA339" i="43"/>
  <c r="AG339" i="43"/>
  <c r="AQ339" i="43"/>
  <c r="AR339" i="43"/>
  <c r="W341" i="43"/>
  <c r="AA341" i="43"/>
  <c r="AG341" i="43"/>
  <c r="AQ341" i="43"/>
  <c r="AR341" i="43"/>
  <c r="W342" i="43"/>
  <c r="AC342" i="43" s="1"/>
  <c r="AA342" i="43"/>
  <c r="AG342" i="43"/>
  <c r="AQ342" i="43"/>
  <c r="AR342" i="43"/>
  <c r="W343" i="43"/>
  <c r="AD343" i="43" s="1"/>
  <c r="AA343" i="43"/>
  <c r="AG343" i="43"/>
  <c r="AQ343" i="43"/>
  <c r="AR343" i="43"/>
  <c r="W344" i="43"/>
  <c r="AC344" i="43" s="1"/>
  <c r="AA344" i="43"/>
  <c r="AG344" i="43"/>
  <c r="AQ344" i="43"/>
  <c r="AR344" i="43"/>
  <c r="W345" i="43"/>
  <c r="AC345" i="43" s="1"/>
  <c r="AA345" i="43"/>
  <c r="AG345" i="43"/>
  <c r="AQ345" i="43"/>
  <c r="AR345" i="43"/>
  <c r="W347" i="43"/>
  <c r="AA347" i="43"/>
  <c r="AG347" i="43"/>
  <c r="AQ347" i="43"/>
  <c r="AR347" i="43"/>
  <c r="W348" i="43"/>
  <c r="AD348" i="43" s="1"/>
  <c r="AA348" i="43"/>
  <c r="AG348" i="43"/>
  <c r="AQ348" i="43"/>
  <c r="AR348" i="43"/>
  <c r="W349" i="43"/>
  <c r="AD349" i="43" s="1"/>
  <c r="AA349" i="43"/>
  <c r="AG349" i="43"/>
  <c r="AQ349" i="43"/>
  <c r="AR349" i="43"/>
  <c r="W350" i="43"/>
  <c r="AA350" i="43"/>
  <c r="AG350" i="43"/>
  <c r="AQ350" i="43"/>
  <c r="AR350" i="43"/>
  <c r="W351" i="43"/>
  <c r="AD351" i="43" s="1"/>
  <c r="AA351" i="43"/>
  <c r="AG351" i="43"/>
  <c r="AQ351" i="43"/>
  <c r="AR351" i="43"/>
  <c r="W352" i="43"/>
  <c r="AA352" i="43"/>
  <c r="AG352" i="43"/>
  <c r="AQ352" i="43"/>
  <c r="AR352" i="43"/>
  <c r="W354" i="43"/>
  <c r="AA354" i="43"/>
  <c r="AG354" i="43"/>
  <c r="AQ354" i="43"/>
  <c r="AR354" i="43"/>
  <c r="W355" i="43"/>
  <c r="AD355" i="43" s="1"/>
  <c r="AA355" i="43"/>
  <c r="AG355" i="43"/>
  <c r="AQ355" i="43"/>
  <c r="AR355" i="43"/>
  <c r="W356" i="43"/>
  <c r="AA356" i="43"/>
  <c r="AG356" i="43"/>
  <c r="AQ356" i="43"/>
  <c r="AR356" i="43"/>
  <c r="W357" i="43"/>
  <c r="AD357" i="43" s="1"/>
  <c r="AA357" i="43"/>
  <c r="AG357" i="43"/>
  <c r="AQ357" i="43"/>
  <c r="AR357" i="43"/>
  <c r="W359" i="43"/>
  <c r="AA359" i="43"/>
  <c r="AG359" i="43"/>
  <c r="AQ359" i="43"/>
  <c r="AR359" i="43"/>
  <c r="W360" i="43"/>
  <c r="AD360" i="43" s="1"/>
  <c r="AA360" i="43"/>
  <c r="AG360" i="43"/>
  <c r="AQ360" i="43"/>
  <c r="AR360" i="43"/>
  <c r="W361" i="43"/>
  <c r="AC361" i="43" s="1"/>
  <c r="AA361" i="43"/>
  <c r="AG361" i="43"/>
  <c r="AQ361" i="43"/>
  <c r="AR361" i="43"/>
  <c r="W362" i="43"/>
  <c r="AD362" i="43" s="1"/>
  <c r="AA362" i="43"/>
  <c r="AG362" i="43"/>
  <c r="AQ362" i="43"/>
  <c r="AR362" i="43"/>
  <c r="W363" i="43"/>
  <c r="AD363" i="43" s="1"/>
  <c r="AA363" i="43"/>
  <c r="AG363" i="43"/>
  <c r="AQ363" i="43"/>
  <c r="AR363" i="43"/>
  <c r="W364" i="43"/>
  <c r="AA364" i="43"/>
  <c r="AG364" i="43"/>
  <c r="AQ364" i="43"/>
  <c r="AR364" i="43"/>
  <c r="W366" i="43"/>
  <c r="AA366" i="43"/>
  <c r="AG366" i="43"/>
  <c r="AQ366" i="43"/>
  <c r="AR366" i="43"/>
  <c r="W367" i="43"/>
  <c r="AD367" i="43" s="1"/>
  <c r="AA367" i="43"/>
  <c r="AG367" i="43"/>
  <c r="AQ367" i="43"/>
  <c r="AR367" i="43"/>
  <c r="W368" i="43"/>
  <c r="AA368" i="43"/>
  <c r="AG368" i="43"/>
  <c r="AQ368" i="43"/>
  <c r="AR368" i="43"/>
  <c r="W370" i="43"/>
  <c r="W371" i="43" s="1"/>
  <c r="AA370" i="43"/>
  <c r="AA371" i="43" s="1"/>
  <c r="AG370" i="43"/>
  <c r="AG371" i="43" s="1"/>
  <c r="AQ370" i="43"/>
  <c r="AQ371" i="43" s="1"/>
  <c r="AR370" i="43"/>
  <c r="AR371" i="43" s="1"/>
  <c r="W372" i="43"/>
  <c r="AA372" i="43"/>
  <c r="AG372" i="43"/>
  <c r="AQ372" i="43"/>
  <c r="AR372" i="43"/>
  <c r="W373" i="43"/>
  <c r="AD373" i="43" s="1"/>
  <c r="AA373" i="43"/>
  <c r="AG373" i="43"/>
  <c r="AQ373" i="43"/>
  <c r="AR373" i="43"/>
  <c r="W374" i="43"/>
  <c r="AC374" i="43" s="1"/>
  <c r="AA374" i="43"/>
  <c r="AG374" i="43"/>
  <c r="AQ374" i="43"/>
  <c r="AR374" i="43"/>
  <c r="W375" i="43"/>
  <c r="AD375" i="43" s="1"/>
  <c r="AA375" i="43"/>
  <c r="AG375" i="43"/>
  <c r="AQ375" i="43"/>
  <c r="AR375" i="43"/>
  <c r="W376" i="43"/>
  <c r="AD376" i="43" s="1"/>
  <c r="AA376" i="43"/>
  <c r="AG376" i="43"/>
  <c r="AQ376" i="43"/>
  <c r="AR376" i="43"/>
  <c r="W377" i="43"/>
  <c r="AC377" i="43" s="1"/>
  <c r="AA377" i="43"/>
  <c r="AG377" i="43"/>
  <c r="AQ377" i="43"/>
  <c r="AR377" i="43"/>
  <c r="W379" i="43"/>
  <c r="AA379" i="43"/>
  <c r="AG379" i="43"/>
  <c r="AQ379" i="43"/>
  <c r="AR379" i="43"/>
  <c r="W380" i="43"/>
  <c r="AD380" i="43" s="1"/>
  <c r="AA380" i="43"/>
  <c r="AG380" i="43"/>
  <c r="AQ380" i="43"/>
  <c r="AR380" i="43"/>
  <c r="W381" i="43"/>
  <c r="AC381" i="43" s="1"/>
  <c r="AA381" i="43"/>
  <c r="AG381" i="43"/>
  <c r="AQ381" i="43"/>
  <c r="AR381" i="43"/>
  <c r="W382" i="43"/>
  <c r="AC382" i="43" s="1"/>
  <c r="AA382" i="43"/>
  <c r="AG382" i="43"/>
  <c r="AQ382" i="43"/>
  <c r="AR382" i="43"/>
  <c r="W383" i="43"/>
  <c r="AD383" i="43" s="1"/>
  <c r="AA383" i="43"/>
  <c r="AG383" i="43"/>
  <c r="AQ383" i="43"/>
  <c r="AR383" i="43"/>
  <c r="W385" i="43"/>
  <c r="AA385" i="43"/>
  <c r="AG385" i="43"/>
  <c r="AQ385" i="43"/>
  <c r="AR385" i="43"/>
  <c r="W386" i="43"/>
  <c r="AA386" i="43"/>
  <c r="AG386" i="43"/>
  <c r="AQ386" i="43"/>
  <c r="AR386" i="43"/>
  <c r="W387" i="43"/>
  <c r="AD387" i="43" s="1"/>
  <c r="AA387" i="43"/>
  <c r="AG387" i="43"/>
  <c r="AQ387" i="43"/>
  <c r="AR387" i="43"/>
  <c r="W389" i="43"/>
  <c r="AA389" i="43"/>
  <c r="AG389" i="43"/>
  <c r="AQ389" i="43"/>
  <c r="AR389" i="43"/>
  <c r="W390" i="43"/>
  <c r="AC390" i="43" s="1"/>
  <c r="AA390" i="43"/>
  <c r="AG390" i="43"/>
  <c r="AQ390" i="43"/>
  <c r="AR390" i="43"/>
  <c r="W391" i="43"/>
  <c r="AD391" i="43" s="1"/>
  <c r="AA391" i="43"/>
  <c r="AG391" i="43"/>
  <c r="AQ391" i="43"/>
  <c r="AR391" i="43"/>
  <c r="W392" i="43"/>
  <c r="AD392" i="43" s="1"/>
  <c r="AA392" i="43"/>
  <c r="AG392" i="43"/>
  <c r="AQ392" i="43"/>
  <c r="AR392" i="43"/>
  <c r="W393" i="43"/>
  <c r="AA393" i="43"/>
  <c r="AG393" i="43"/>
  <c r="AQ393" i="43"/>
  <c r="AR393" i="43"/>
  <c r="W394" i="43"/>
  <c r="AC394" i="43" s="1"/>
  <c r="AA394" i="43"/>
  <c r="AG394" i="43"/>
  <c r="AQ394" i="43"/>
  <c r="AR394" i="43"/>
  <c r="W396" i="43"/>
  <c r="AA396" i="43"/>
  <c r="AG396" i="43"/>
  <c r="AQ396" i="43"/>
  <c r="AR396" i="43"/>
  <c r="W397" i="43"/>
  <c r="AA397" i="43"/>
  <c r="AG397" i="43"/>
  <c r="AQ397" i="43"/>
  <c r="AR397" i="43"/>
  <c r="W398" i="43"/>
  <c r="AC398" i="43" s="1"/>
  <c r="AA398" i="43"/>
  <c r="AG398" i="43"/>
  <c r="AQ398" i="43"/>
  <c r="AR398" i="43"/>
  <c r="W399" i="43"/>
  <c r="AD399" i="43" s="1"/>
  <c r="AA399" i="43"/>
  <c r="AG399" i="43"/>
  <c r="AQ399" i="43"/>
  <c r="AR399" i="43"/>
  <c r="W400" i="43"/>
  <c r="AD400" i="43" s="1"/>
  <c r="AA400" i="43"/>
  <c r="AG400" i="43"/>
  <c r="AQ400" i="43"/>
  <c r="AR400" i="43"/>
  <c r="W401" i="43"/>
  <c r="AD401" i="43" s="1"/>
  <c r="AA401" i="43"/>
  <c r="AG401" i="43"/>
  <c r="AQ401" i="43"/>
  <c r="AR401" i="43"/>
  <c r="W403" i="43"/>
  <c r="AA403" i="43"/>
  <c r="AG403" i="43"/>
  <c r="AQ403" i="43"/>
  <c r="AR403" i="43"/>
  <c r="W404" i="43"/>
  <c r="AD404" i="43" s="1"/>
  <c r="AA404" i="43"/>
  <c r="AG404" i="43"/>
  <c r="AQ404" i="43"/>
  <c r="AR404" i="43"/>
  <c r="W406" i="43"/>
  <c r="AA406" i="43"/>
  <c r="AG406" i="43"/>
  <c r="AQ406" i="43"/>
  <c r="AR406" i="43"/>
  <c r="W407" i="43"/>
  <c r="AD407" i="43" s="1"/>
  <c r="AA407" i="43"/>
  <c r="AG407" i="43"/>
  <c r="AQ407" i="43"/>
  <c r="AR407" i="43"/>
  <c r="W408" i="43"/>
  <c r="AA408" i="43"/>
  <c r="AG408" i="43"/>
  <c r="AQ408" i="43"/>
  <c r="AR408" i="43"/>
  <c r="W409" i="43"/>
  <c r="AC409" i="43" s="1"/>
  <c r="AA409" i="43"/>
  <c r="AG409" i="43"/>
  <c r="AQ409" i="43"/>
  <c r="AR409" i="43"/>
  <c r="W410" i="43"/>
  <c r="AA410" i="43"/>
  <c r="AG410" i="43"/>
  <c r="AQ410" i="43"/>
  <c r="AR410" i="43"/>
  <c r="W412" i="43"/>
  <c r="AA412" i="43"/>
  <c r="AG412" i="43"/>
  <c r="AQ412" i="43"/>
  <c r="AR412" i="43"/>
  <c r="W413" i="43"/>
  <c r="AD413" i="43" s="1"/>
  <c r="AA413" i="43"/>
  <c r="AG413" i="43"/>
  <c r="AQ413" i="43"/>
  <c r="AR413" i="43"/>
  <c r="W414" i="43"/>
  <c r="AC414" i="43" s="1"/>
  <c r="AA414" i="43"/>
  <c r="AG414" i="43"/>
  <c r="AQ414" i="43"/>
  <c r="AR414" i="43"/>
  <c r="W415" i="43"/>
  <c r="AD415" i="43" s="1"/>
  <c r="AA415" i="43"/>
  <c r="AG415" i="43"/>
  <c r="AQ415" i="43"/>
  <c r="AR415" i="43"/>
  <c r="W416" i="43"/>
  <c r="AD416" i="43" s="1"/>
  <c r="AA416" i="43"/>
  <c r="AG416" i="43"/>
  <c r="AQ416" i="43"/>
  <c r="AR416" i="43"/>
  <c r="W417" i="43"/>
  <c r="AD417" i="43" s="1"/>
  <c r="AA417" i="43"/>
  <c r="AG417" i="43"/>
  <c r="AQ417" i="43"/>
  <c r="AR417" i="43"/>
  <c r="W419" i="43"/>
  <c r="AA419" i="43"/>
  <c r="AG419" i="43"/>
  <c r="AQ419" i="43"/>
  <c r="AR419" i="43"/>
  <c r="W420" i="43"/>
  <c r="AC420" i="43" s="1"/>
  <c r="AA420" i="43"/>
  <c r="AG420" i="43"/>
  <c r="AQ420" i="43"/>
  <c r="AR420" i="43"/>
  <c r="W421" i="43"/>
  <c r="AC421" i="43" s="1"/>
  <c r="AA421" i="43"/>
  <c r="AG421" i="43"/>
  <c r="AQ421" i="43"/>
  <c r="AR421" i="43"/>
  <c r="W422" i="43"/>
  <c r="AD422" i="43" s="1"/>
  <c r="AA422" i="43"/>
  <c r="AG422" i="43"/>
  <c r="AQ422" i="43"/>
  <c r="AR422" i="43"/>
  <c r="W423" i="43"/>
  <c r="AD423" i="43" s="1"/>
  <c r="AA423" i="43"/>
  <c r="AG423" i="43"/>
  <c r="AQ423" i="43"/>
  <c r="AR423" i="43"/>
  <c r="W424" i="43"/>
  <c r="AA424" i="43"/>
  <c r="AG424" i="43"/>
  <c r="AQ424" i="43"/>
  <c r="AR424" i="43"/>
  <c r="W426" i="43"/>
  <c r="AA426" i="43"/>
  <c r="AG426" i="43"/>
  <c r="AQ426" i="43"/>
  <c r="AR426" i="43"/>
  <c r="W427" i="43"/>
  <c r="AD427" i="43" s="1"/>
  <c r="AA427" i="43"/>
  <c r="AG427" i="43"/>
  <c r="AQ427" i="43"/>
  <c r="AR427" i="43"/>
  <c r="W428" i="43"/>
  <c r="AA428" i="43"/>
  <c r="AG428" i="43"/>
  <c r="AQ428" i="43"/>
  <c r="AR428" i="43"/>
  <c r="W429" i="43"/>
  <c r="AC429" i="43" s="1"/>
  <c r="AA429" i="43"/>
  <c r="AG429" i="43"/>
  <c r="AQ429" i="43"/>
  <c r="AR429" i="43"/>
  <c r="W430" i="43"/>
  <c r="AC430" i="43" s="1"/>
  <c r="AA430" i="43"/>
  <c r="AG430" i="43"/>
  <c r="AQ430" i="43"/>
  <c r="AR430" i="43"/>
  <c r="W431" i="43"/>
  <c r="AD431" i="43" s="1"/>
  <c r="AA431" i="43"/>
  <c r="AG431" i="43"/>
  <c r="AQ431" i="43"/>
  <c r="AR431" i="43"/>
  <c r="W433" i="43"/>
  <c r="AA433" i="43"/>
  <c r="AG433" i="43"/>
  <c r="AQ433" i="43"/>
  <c r="AR433" i="43"/>
  <c r="W434" i="43"/>
  <c r="AA434" i="43"/>
  <c r="AG434" i="43"/>
  <c r="AQ434" i="43"/>
  <c r="AR434" i="43"/>
  <c r="W435" i="43"/>
  <c r="AD435" i="43" s="1"/>
  <c r="AA435" i="43"/>
  <c r="AG435" i="43"/>
  <c r="AQ435" i="43"/>
  <c r="AR435" i="43"/>
  <c r="W436" i="43"/>
  <c r="AC436" i="43" s="1"/>
  <c r="AA436" i="43"/>
  <c r="AG436" i="43"/>
  <c r="AQ436" i="43"/>
  <c r="AR436" i="43"/>
  <c r="W437" i="43"/>
  <c r="AD437" i="43" s="1"/>
  <c r="AA437" i="43"/>
  <c r="AG437" i="43"/>
  <c r="AQ437" i="43"/>
  <c r="AR437" i="43"/>
  <c r="W438" i="43"/>
  <c r="AC438" i="43" s="1"/>
  <c r="AA438" i="43"/>
  <c r="AG438" i="43"/>
  <c r="AQ438" i="43"/>
  <c r="AR438" i="43"/>
  <c r="W440" i="43"/>
  <c r="AA440" i="43"/>
  <c r="AG440" i="43"/>
  <c r="AQ440" i="43"/>
  <c r="AR440" i="43"/>
  <c r="W441" i="43"/>
  <c r="AC441" i="43" s="1"/>
  <c r="AA441" i="43"/>
  <c r="AG441" i="43"/>
  <c r="AQ441" i="43"/>
  <c r="AR441" i="43"/>
  <c r="W442" i="43"/>
  <c r="AC442" i="43" s="1"/>
  <c r="AA442" i="43"/>
  <c r="AG442" i="43"/>
  <c r="AQ442" i="43"/>
  <c r="AR442" i="43"/>
  <c r="W443" i="43"/>
  <c r="AD443" i="43" s="1"/>
  <c r="AA443" i="43"/>
  <c r="AG443" i="43"/>
  <c r="AQ443" i="43"/>
  <c r="AR443" i="43"/>
  <c r="W444" i="43"/>
  <c r="AC444" i="43" s="1"/>
  <c r="AA444" i="43"/>
  <c r="AG444" i="43"/>
  <c r="AQ444" i="43"/>
  <c r="AR444" i="43"/>
  <c r="W445" i="43"/>
  <c r="AC445" i="43" s="1"/>
  <c r="AA445" i="43"/>
  <c r="AG445" i="43"/>
  <c r="AQ445" i="43"/>
  <c r="AR445" i="43"/>
  <c r="W447" i="43"/>
  <c r="AA447" i="43"/>
  <c r="AG447" i="43"/>
  <c r="AQ447" i="43"/>
  <c r="AR447" i="43"/>
  <c r="W448" i="43"/>
  <c r="AA448" i="43"/>
  <c r="AG448" i="43"/>
  <c r="AQ448" i="43"/>
  <c r="AR448" i="43"/>
  <c r="W449" i="43"/>
  <c r="AD449" i="43" s="1"/>
  <c r="AA449" i="43"/>
  <c r="AG449" i="43"/>
  <c r="AQ449" i="43"/>
  <c r="AR449" i="43"/>
  <c r="W450" i="43"/>
  <c r="AC450" i="43" s="1"/>
  <c r="AA450" i="43"/>
  <c r="AG450" i="43"/>
  <c r="AQ450" i="43"/>
  <c r="AR450" i="43"/>
  <c r="W451" i="43"/>
  <c r="AD451" i="43" s="1"/>
  <c r="AA451" i="43"/>
  <c r="AG451" i="43"/>
  <c r="AQ451" i="43"/>
  <c r="AR451" i="43"/>
  <c r="W452" i="43"/>
  <c r="AC452" i="43" s="1"/>
  <c r="AA452" i="43"/>
  <c r="AG452" i="43"/>
  <c r="AQ452" i="43"/>
  <c r="AR452" i="43"/>
  <c r="W454" i="43"/>
  <c r="AA454" i="43"/>
  <c r="AG454" i="43"/>
  <c r="AQ454" i="43"/>
  <c r="AR454" i="43"/>
  <c r="W455" i="43"/>
  <c r="AD455" i="43" s="1"/>
  <c r="AA455" i="43"/>
  <c r="AG455" i="43"/>
  <c r="AQ455" i="43"/>
  <c r="AR455" i="43"/>
  <c r="W457" i="43"/>
  <c r="AA457" i="43"/>
  <c r="AG457" i="43"/>
  <c r="AQ457" i="43"/>
  <c r="AR457" i="43"/>
  <c r="W459" i="43"/>
  <c r="AA459" i="43"/>
  <c r="AG459" i="43"/>
  <c r="AQ459" i="43"/>
  <c r="AR459" i="43"/>
  <c r="AR460" i="43" l="1"/>
  <c r="AG103" i="43"/>
  <c r="AG51" i="43"/>
  <c r="W460" i="43"/>
  <c r="AR118" i="43"/>
  <c r="AR48" i="43"/>
  <c r="AR456" i="43"/>
  <c r="AR325" i="43"/>
  <c r="AA314" i="43"/>
  <c r="AG274" i="43"/>
  <c r="AA260" i="43"/>
  <c r="AR123" i="43"/>
  <c r="AR114" i="43"/>
  <c r="AQ111" i="43"/>
  <c r="AG107" i="43"/>
  <c r="AQ100" i="43"/>
  <c r="AG96" i="43"/>
  <c r="AR58" i="43"/>
  <c r="W51" i="43"/>
  <c r="AQ41" i="43"/>
  <c r="AA34" i="43"/>
  <c r="AG18" i="43"/>
  <c r="AG460" i="43"/>
  <c r="AA369" i="43"/>
  <c r="AQ332" i="43"/>
  <c r="AG329" i="43"/>
  <c r="W325" i="43"/>
  <c r="AA286" i="43"/>
  <c r="AG264" i="43"/>
  <c r="W123" i="43"/>
  <c r="AR103" i="43"/>
  <c r="AR81" i="43"/>
  <c r="AQ78" i="43"/>
  <c r="AG66" i="43"/>
  <c r="AR51" i="43"/>
  <c r="AG22" i="43"/>
  <c r="AQ405" i="43"/>
  <c r="AG388" i="43"/>
  <c r="AQ358" i="43"/>
  <c r="AA160" i="43"/>
  <c r="AG118" i="43"/>
  <c r="W114" i="43"/>
  <c r="AR92" i="43"/>
  <c r="AQ89" i="43"/>
  <c r="AG85" i="43"/>
  <c r="AQ74" i="43"/>
  <c r="AA62" i="43"/>
  <c r="AG54" i="43"/>
  <c r="AG48" i="43"/>
  <c r="AA45" i="43"/>
  <c r="AG38" i="43"/>
  <c r="AQ30" i="43"/>
  <c r="AQ27" i="43"/>
  <c r="AG456" i="43"/>
  <c r="AA405" i="43"/>
  <c r="AA332" i="43"/>
  <c r="AG325" i="43"/>
  <c r="AG114" i="43"/>
  <c r="AG92" i="43"/>
  <c r="AA69" i="43"/>
  <c r="AA41" i="43"/>
  <c r="AC454" i="43"/>
  <c r="W456" i="43"/>
  <c r="W432" i="43"/>
  <c r="AG425" i="43"/>
  <c r="AR418" i="43"/>
  <c r="AA353" i="43"/>
  <c r="AG346" i="43"/>
  <c r="AG320" i="43"/>
  <c r="AA303" i="43"/>
  <c r="AA294" i="43"/>
  <c r="AR254" i="43"/>
  <c r="AG241" i="43"/>
  <c r="W229" i="43"/>
  <c r="AA223" i="43"/>
  <c r="AR211" i="43"/>
  <c r="AA204" i="43"/>
  <c r="W192" i="43"/>
  <c r="AQ178" i="43"/>
  <c r="AA166" i="43"/>
  <c r="W143" i="43"/>
  <c r="AD124" i="43"/>
  <c r="W130" i="43"/>
  <c r="AC101" i="43"/>
  <c r="AC103" i="43" s="1"/>
  <c r="W103" i="43"/>
  <c r="AA460" i="43"/>
  <c r="AQ456" i="43"/>
  <c r="AA453" i="43"/>
  <c r="AQ446" i="43"/>
  <c r="AA439" i="43"/>
  <c r="AQ432" i="43"/>
  <c r="AA425" i="43"/>
  <c r="AQ418" i="43"/>
  <c r="AR411" i="43"/>
  <c r="W411" i="43"/>
  <c r="AG405" i="43"/>
  <c r="AR402" i="43"/>
  <c r="AD396" i="43"/>
  <c r="W402" i="43"/>
  <c r="AG395" i="43"/>
  <c r="AA388" i="43"/>
  <c r="AG384" i="43"/>
  <c r="AR378" i="43"/>
  <c r="AD372" i="43"/>
  <c r="W378" i="43"/>
  <c r="AR369" i="43"/>
  <c r="AC366" i="43"/>
  <c r="W369" i="43"/>
  <c r="AG365" i="43"/>
  <c r="AG358" i="43"/>
  <c r="AR353" i="43"/>
  <c r="W353" i="43"/>
  <c r="AA346" i="43"/>
  <c r="AR340" i="43"/>
  <c r="W340" i="43"/>
  <c r="AG332" i="43"/>
  <c r="AA329" i="43"/>
  <c r="AQ325" i="43"/>
  <c r="AA320" i="43"/>
  <c r="AR314" i="43"/>
  <c r="W314" i="43"/>
  <c r="AG310" i="43"/>
  <c r="AR303" i="43"/>
  <c r="AD297" i="43"/>
  <c r="W303" i="43"/>
  <c r="AR294" i="43"/>
  <c r="W294" i="43"/>
  <c r="AR286" i="43"/>
  <c r="AD282" i="43"/>
  <c r="W286" i="43"/>
  <c r="AG281" i="43"/>
  <c r="AA274" i="43"/>
  <c r="AG270" i="43"/>
  <c r="AA264" i="43"/>
  <c r="AR260" i="43"/>
  <c r="W260" i="43"/>
  <c r="AQ254" i="43"/>
  <c r="AR247" i="43"/>
  <c r="W247" i="43"/>
  <c r="AA241" i="43"/>
  <c r="AG235" i="43"/>
  <c r="AQ229" i="43"/>
  <c r="AR223" i="43"/>
  <c r="W223" i="43"/>
  <c r="AA217" i="43"/>
  <c r="AQ211" i="43"/>
  <c r="AR204" i="43"/>
  <c r="W204" i="43"/>
  <c r="AA198" i="43"/>
  <c r="AQ192" i="43"/>
  <c r="AA185" i="43"/>
  <c r="AG178" i="43"/>
  <c r="AQ172" i="43"/>
  <c r="AR166" i="43"/>
  <c r="W166" i="43"/>
  <c r="AR160" i="43"/>
  <c r="W160" i="43"/>
  <c r="AA155" i="43"/>
  <c r="AG149" i="43"/>
  <c r="AQ143" i="43"/>
  <c r="AA137" i="43"/>
  <c r="AQ130" i="43"/>
  <c r="AQ123" i="43"/>
  <c r="AA118" i="43"/>
  <c r="AQ114" i="43"/>
  <c r="AG111" i="43"/>
  <c r="AA107" i="43"/>
  <c r="AQ103" i="43"/>
  <c r="AG100" i="43"/>
  <c r="AA96" i="43"/>
  <c r="AQ92" i="43"/>
  <c r="AG89" i="43"/>
  <c r="AA85" i="43"/>
  <c r="AQ81" i="43"/>
  <c r="AG78" i="43"/>
  <c r="AG74" i="43"/>
  <c r="AG69" i="43"/>
  <c r="AA66" i="43"/>
  <c r="AR62" i="43"/>
  <c r="W62" i="43"/>
  <c r="AQ58" i="43"/>
  <c r="AA54" i="43"/>
  <c r="AQ51" i="43"/>
  <c r="AA48" i="43"/>
  <c r="AR45" i="43"/>
  <c r="W45" i="43"/>
  <c r="AG41" i="43"/>
  <c r="AA38" i="43"/>
  <c r="AR34" i="43"/>
  <c r="AC31" i="43"/>
  <c r="AC34" i="43" s="1"/>
  <c r="W34" i="43"/>
  <c r="AG30" i="43"/>
  <c r="AG27" i="43"/>
  <c r="AA22" i="43"/>
  <c r="AA18" i="43"/>
  <c r="AR69" i="43"/>
  <c r="AC440" i="43"/>
  <c r="W446" i="43"/>
  <c r="AG439" i="43"/>
  <c r="AR432" i="43"/>
  <c r="W418" i="43"/>
  <c r="AA411" i="43"/>
  <c r="AQ395" i="43"/>
  <c r="AQ384" i="43"/>
  <c r="AA378" i="43"/>
  <c r="AQ310" i="43"/>
  <c r="AQ281" i="43"/>
  <c r="AD248" i="43"/>
  <c r="W254" i="43"/>
  <c r="AR229" i="43"/>
  <c r="AG217" i="43"/>
  <c r="AG185" i="43"/>
  <c r="AC167" i="43"/>
  <c r="W172" i="43"/>
  <c r="AG155" i="43"/>
  <c r="AQ149" i="43"/>
  <c r="AR143" i="43"/>
  <c r="AG137" i="43"/>
  <c r="AR130" i="43"/>
  <c r="AR453" i="43"/>
  <c r="W453" i="43"/>
  <c r="AG446" i="43"/>
  <c r="AR439" i="43"/>
  <c r="W439" i="43"/>
  <c r="AG432" i="43"/>
  <c r="AR425" i="43"/>
  <c r="AC419" i="43"/>
  <c r="W425" i="43"/>
  <c r="AG418" i="43"/>
  <c r="AQ411" i="43"/>
  <c r="AQ402" i="43"/>
  <c r="AA395" i="43"/>
  <c r="AR388" i="43"/>
  <c r="AD385" i="43"/>
  <c r="W388" i="43"/>
  <c r="AA384" i="43"/>
  <c r="AQ378" i="43"/>
  <c r="AQ369" i="43"/>
  <c r="AA365" i="43"/>
  <c r="AA358" i="43"/>
  <c r="AQ353" i="43"/>
  <c r="AR346" i="43"/>
  <c r="W346" i="43"/>
  <c r="AQ340" i="43"/>
  <c r="AR329" i="43"/>
  <c r="W329" i="43"/>
  <c r="AR320" i="43"/>
  <c r="W320" i="43"/>
  <c r="AQ314" i="43"/>
  <c r="AA310" i="43"/>
  <c r="AQ303" i="43"/>
  <c r="AQ294" i="43"/>
  <c r="AQ286" i="43"/>
  <c r="AA281" i="43"/>
  <c r="AR274" i="43"/>
  <c r="AD271" i="43"/>
  <c r="W274" i="43"/>
  <c r="AA270" i="43"/>
  <c r="AR264" i="43"/>
  <c r="AC261" i="43"/>
  <c r="AC264" i="43" s="1"/>
  <c r="W264" i="43"/>
  <c r="AQ260" i="43"/>
  <c r="AG254" i="43"/>
  <c r="AQ247" i="43"/>
  <c r="AR241" i="43"/>
  <c r="W241" i="43"/>
  <c r="AA235" i="43"/>
  <c r="AG229" i="43"/>
  <c r="AQ223" i="43"/>
  <c r="AR217" i="43"/>
  <c r="W217" i="43"/>
  <c r="AG211" i="43"/>
  <c r="AQ204" i="43"/>
  <c r="AR198" i="43"/>
  <c r="W198" i="43"/>
  <c r="AG192" i="43"/>
  <c r="AR185" i="43"/>
  <c r="W185" i="43"/>
  <c r="AA178" i="43"/>
  <c r="AG172" i="43"/>
  <c r="AQ166" i="43"/>
  <c r="AQ160" i="43"/>
  <c r="AR155" i="43"/>
  <c r="W155" i="43"/>
  <c r="AA149" i="43"/>
  <c r="AG143" i="43"/>
  <c r="AR137" i="43"/>
  <c r="W137" i="43"/>
  <c r="AG130" i="43"/>
  <c r="AG123" i="43"/>
  <c r="AC115" i="43"/>
  <c r="W118" i="43"/>
  <c r="AA111" i="43"/>
  <c r="AR107" i="43"/>
  <c r="W107" i="43"/>
  <c r="AA100" i="43"/>
  <c r="AR96" i="43"/>
  <c r="AC93" i="43"/>
  <c r="W96" i="43"/>
  <c r="AA89" i="43"/>
  <c r="AR85" i="43"/>
  <c r="W85" i="43"/>
  <c r="AG81" i="43"/>
  <c r="AA78" i="43"/>
  <c r="AA74" i="43"/>
  <c r="AR66" i="43"/>
  <c r="AD63" i="43"/>
  <c r="W66" i="43"/>
  <c r="AQ62" i="43"/>
  <c r="AG58" i="43"/>
  <c r="AC52" i="43"/>
  <c r="AC54" i="43" s="1"/>
  <c r="W54" i="43"/>
  <c r="AC46" i="43"/>
  <c r="W48" i="43"/>
  <c r="AQ45" i="43"/>
  <c r="AR38" i="43"/>
  <c r="AD35" i="43"/>
  <c r="W38" i="43"/>
  <c r="AQ34" i="43"/>
  <c r="AA27" i="43"/>
  <c r="AR22" i="43"/>
  <c r="AC19" i="43"/>
  <c r="W22" i="43"/>
  <c r="AR18" i="43"/>
  <c r="W18" i="43"/>
  <c r="AQ69" i="43"/>
  <c r="AG453" i="43"/>
  <c r="AR446" i="43"/>
  <c r="AA402" i="43"/>
  <c r="AQ365" i="43"/>
  <c r="AA340" i="43"/>
  <c r="AQ270" i="43"/>
  <c r="AA247" i="43"/>
  <c r="AQ235" i="43"/>
  <c r="W211" i="43"/>
  <c r="AG198" i="43"/>
  <c r="AR192" i="43"/>
  <c r="AR172" i="43"/>
  <c r="AD90" i="43"/>
  <c r="W92" i="43"/>
  <c r="AD79" i="43"/>
  <c r="W81" i="43"/>
  <c r="AC55" i="43"/>
  <c r="AC58" i="43" s="1"/>
  <c r="W58" i="43"/>
  <c r="AQ460" i="43"/>
  <c r="AA456" i="43"/>
  <c r="AQ453" i="43"/>
  <c r="AA446" i="43"/>
  <c r="AQ439" i="43"/>
  <c r="AA432" i="43"/>
  <c r="AQ425" i="43"/>
  <c r="AA418" i="43"/>
  <c r="AG411" i="43"/>
  <c r="AR405" i="43"/>
  <c r="W405" i="43"/>
  <c r="AG402" i="43"/>
  <c r="AR395" i="43"/>
  <c r="AC389" i="43"/>
  <c r="W395" i="43"/>
  <c r="AQ388" i="43"/>
  <c r="AR384" i="43"/>
  <c r="W384" i="43"/>
  <c r="AG378" i="43"/>
  <c r="AG369" i="43"/>
  <c r="AR365" i="43"/>
  <c r="AC359" i="43"/>
  <c r="W365" i="43"/>
  <c r="AR358" i="43"/>
  <c r="W358" i="43"/>
  <c r="AG353" i="43"/>
  <c r="AQ346" i="43"/>
  <c r="AG340" i="43"/>
  <c r="AR332" i="43"/>
  <c r="AC330" i="43"/>
  <c r="W332" i="43"/>
  <c r="AQ329" i="43"/>
  <c r="AA325" i="43"/>
  <c r="AQ320" i="43"/>
  <c r="AG314" i="43"/>
  <c r="AR310" i="43"/>
  <c r="AC304" i="43"/>
  <c r="W310" i="43"/>
  <c r="AG303" i="43"/>
  <c r="AG294" i="43"/>
  <c r="AG286" i="43"/>
  <c r="AR281" i="43"/>
  <c r="W281" i="43"/>
  <c r="AQ274" i="43"/>
  <c r="AR270" i="43"/>
  <c r="W270" i="43"/>
  <c r="AQ264" i="43"/>
  <c r="AG260" i="43"/>
  <c r="AA254" i="43"/>
  <c r="AG247" i="43"/>
  <c r="AQ241" i="43"/>
  <c r="AR235" i="43"/>
  <c r="W235" i="43"/>
  <c r="AA229" i="43"/>
  <c r="AG223" i="43"/>
  <c r="AQ217" i="43"/>
  <c r="AA211" i="43"/>
  <c r="AG204" i="43"/>
  <c r="AQ198" i="43"/>
  <c r="AA192" i="43"/>
  <c r="AQ185" i="43"/>
  <c r="AR178" i="43"/>
  <c r="W178" i="43"/>
  <c r="AA172" i="43"/>
  <c r="AG166" i="43"/>
  <c r="AG160" i="43"/>
  <c r="AQ155" i="43"/>
  <c r="AR149" i="43"/>
  <c r="W149" i="43"/>
  <c r="AA143" i="43"/>
  <c r="AQ137" i="43"/>
  <c r="AA130" i="43"/>
  <c r="AA123" i="43"/>
  <c r="AQ118" i="43"/>
  <c r="AA114" i="43"/>
  <c r="AR111" i="43"/>
  <c r="W111" i="43"/>
  <c r="AQ107" i="43"/>
  <c r="AA103" i="43"/>
  <c r="AR100" i="43"/>
  <c r="AC97" i="43"/>
  <c r="AC100" i="43" s="1"/>
  <c r="W100" i="43"/>
  <c r="AQ96" i="43"/>
  <c r="AA92" i="43"/>
  <c r="AR89" i="43"/>
  <c r="AD86" i="43"/>
  <c r="W89" i="43"/>
  <c r="AQ85" i="43"/>
  <c r="AA81" i="43"/>
  <c r="AR78" i="43"/>
  <c r="W78" i="43"/>
  <c r="AR74" i="43"/>
  <c r="W74" i="43"/>
  <c r="W69" i="43"/>
  <c r="AQ66" i="43"/>
  <c r="AG62" i="43"/>
  <c r="AA58" i="43"/>
  <c r="AQ54" i="43"/>
  <c r="AA51" i="43"/>
  <c r="AQ48" i="43"/>
  <c r="AG45" i="43"/>
  <c r="AR41" i="43"/>
  <c r="AC39" i="43"/>
  <c r="AC41" i="43" s="1"/>
  <c r="W41" i="43"/>
  <c r="AQ38" i="43"/>
  <c r="AG34" i="43"/>
  <c r="AR30" i="43"/>
  <c r="W30" i="43"/>
  <c r="AR27" i="43"/>
  <c r="AD23" i="43"/>
  <c r="W27" i="43"/>
  <c r="AQ22" i="43"/>
  <c r="AQ18" i="43"/>
  <c r="AO461" i="43"/>
  <c r="AK461" i="43"/>
  <c r="AP461" i="43"/>
  <c r="AN461" i="43"/>
  <c r="AM461" i="43"/>
  <c r="AC16" i="43"/>
  <c r="AH116" i="43"/>
  <c r="AT116" i="43" s="1"/>
  <c r="AC174" i="43"/>
  <c r="AS444" i="43"/>
  <c r="AS108" i="43"/>
  <c r="AB449" i="43"/>
  <c r="AS182" i="43"/>
  <c r="AS84" i="43"/>
  <c r="AS364" i="43"/>
  <c r="AS280" i="43"/>
  <c r="AS231" i="43"/>
  <c r="AB230" i="43"/>
  <c r="AB457" i="43"/>
  <c r="AC393" i="43"/>
  <c r="AD393" i="43"/>
  <c r="AS396" i="43"/>
  <c r="AS25" i="43"/>
  <c r="AS357" i="43"/>
  <c r="AS196" i="43"/>
  <c r="AD175" i="43"/>
  <c r="AS445" i="43"/>
  <c r="AS376" i="43"/>
  <c r="AD249" i="43"/>
  <c r="AS159" i="43"/>
  <c r="AB152" i="43"/>
  <c r="AB133" i="43"/>
  <c r="AS117" i="43"/>
  <c r="AC86" i="43"/>
  <c r="AC89" i="43" s="1"/>
  <c r="AH16" i="44"/>
  <c r="AT16" i="44" s="1"/>
  <c r="AS109" i="44"/>
  <c r="AS27" i="44"/>
  <c r="AS14" i="44"/>
  <c r="AC83" i="44"/>
  <c r="AB27" i="44"/>
  <c r="AS37" i="44"/>
  <c r="AS15" i="44"/>
  <c r="AD34" i="44"/>
  <c r="AS64" i="44"/>
  <c r="AB62" i="44"/>
  <c r="AB129" i="44"/>
  <c r="AB106" i="44"/>
  <c r="AB107" i="44" s="1"/>
  <c r="AS93" i="44"/>
  <c r="AS33" i="44"/>
  <c r="AS31" i="44"/>
  <c r="AC24" i="44"/>
  <c r="AD106" i="44"/>
  <c r="AD107" i="44" s="1"/>
  <c r="AG105" i="44"/>
  <c r="AG95" i="44"/>
  <c r="AD75" i="44"/>
  <c r="AB72" i="44"/>
  <c r="AB59" i="44"/>
  <c r="AB123" i="44"/>
  <c r="AS121" i="44"/>
  <c r="AC106" i="44"/>
  <c r="AC107" i="44" s="1"/>
  <c r="AB92" i="44"/>
  <c r="AS80" i="44"/>
  <c r="AB75" i="44"/>
  <c r="AS119" i="44"/>
  <c r="AS112" i="44"/>
  <c r="AS100" i="44"/>
  <c r="AS32" i="44"/>
  <c r="AS72" i="44"/>
  <c r="AS59" i="44"/>
  <c r="AS69" i="44"/>
  <c r="AD46" i="44"/>
  <c r="AQ84" i="44"/>
  <c r="AS71" i="44"/>
  <c r="AB90" i="44"/>
  <c r="AB74" i="44"/>
  <c r="AS39" i="44"/>
  <c r="AD38" i="44"/>
  <c r="AR124" i="44"/>
  <c r="AD114" i="44"/>
  <c r="AD115" i="44" s="1"/>
  <c r="AC48" i="44"/>
  <c r="AB88" i="44"/>
  <c r="AS76" i="44"/>
  <c r="AS25" i="44"/>
  <c r="AS18" i="44"/>
  <c r="AR113" i="44"/>
  <c r="AG130" i="44"/>
  <c r="AB118" i="44"/>
  <c r="AS116" i="44"/>
  <c r="AS111" i="44"/>
  <c r="AS108" i="44"/>
  <c r="AA105" i="44"/>
  <c r="AS99" i="44"/>
  <c r="AB98" i="44"/>
  <c r="AG101" i="44"/>
  <c r="AC92" i="44"/>
  <c r="AG91" i="44"/>
  <c r="AB83" i="44"/>
  <c r="AS81" i="44"/>
  <c r="AR84" i="44"/>
  <c r="AB68" i="44"/>
  <c r="AB51" i="44"/>
  <c r="AB47" i="44"/>
  <c r="AS45" i="44"/>
  <c r="AR35" i="44"/>
  <c r="AD27" i="44"/>
  <c r="AR19" i="44"/>
  <c r="AR56" i="44"/>
  <c r="AQ35" i="44"/>
  <c r="AS129" i="44"/>
  <c r="W130" i="44"/>
  <c r="AA124" i="44"/>
  <c r="AA113" i="44"/>
  <c r="AS97" i="44"/>
  <c r="AA95" i="44"/>
  <c r="AS89" i="44"/>
  <c r="AB85" i="44"/>
  <c r="AG84" i="44"/>
  <c r="AR77" i="44"/>
  <c r="AR70" i="44"/>
  <c r="AB55" i="44"/>
  <c r="AS53" i="44"/>
  <c r="AQ56" i="44"/>
  <c r="AB41" i="44"/>
  <c r="AR42" i="44"/>
  <c r="AG35" i="44"/>
  <c r="AG19" i="44"/>
  <c r="AA84" i="44"/>
  <c r="AG63" i="44"/>
  <c r="AG56" i="44"/>
  <c r="AG49" i="44"/>
  <c r="AQ42" i="44"/>
  <c r="AA35" i="44"/>
  <c r="AR28" i="44"/>
  <c r="AA19" i="44"/>
  <c r="AG124" i="44"/>
  <c r="AR63" i="44"/>
  <c r="AB119" i="44"/>
  <c r="AB103" i="44"/>
  <c r="AS83" i="44"/>
  <c r="AD79" i="44"/>
  <c r="AB78" i="44"/>
  <c r="AG77" i="44"/>
  <c r="AG70" i="44"/>
  <c r="AA63" i="44"/>
  <c r="AA56" i="44"/>
  <c r="AA49" i="44"/>
  <c r="AG42" i="44"/>
  <c r="AD30" i="44"/>
  <c r="W35" i="44"/>
  <c r="AQ28" i="44"/>
  <c r="AR49" i="44"/>
  <c r="AS110" i="44"/>
  <c r="AR105" i="44"/>
  <c r="AR95" i="44"/>
  <c r="AB89" i="44"/>
  <c r="AB79" i="44"/>
  <c r="AH79" i="44" s="1"/>
  <c r="AC71" i="44"/>
  <c r="AA70" i="44"/>
  <c r="AS61" i="44"/>
  <c r="W63" i="44"/>
  <c r="AB50" i="44"/>
  <c r="AS47" i="44"/>
  <c r="AB43" i="44"/>
  <c r="AB39" i="44"/>
  <c r="AC36" i="44"/>
  <c r="AS23" i="44"/>
  <c r="AG28" i="44"/>
  <c r="AC15" i="44"/>
  <c r="AA130" i="44"/>
  <c r="AG113" i="44"/>
  <c r="AA101" i="44"/>
  <c r="AA91" i="44"/>
  <c r="AC127" i="44"/>
  <c r="AR130" i="44"/>
  <c r="AB120" i="44"/>
  <c r="AR101" i="44"/>
  <c r="AQ95" i="44"/>
  <c r="AR91" i="44"/>
  <c r="AA77" i="44"/>
  <c r="AB67" i="44"/>
  <c r="AS65" i="44"/>
  <c r="AS52" i="44"/>
  <c r="AD51" i="44"/>
  <c r="AB40" i="44"/>
  <c r="AA42" i="44"/>
  <c r="AB31" i="44"/>
  <c r="AA28" i="44"/>
  <c r="AB15" i="44"/>
  <c r="AS387" i="43"/>
  <c r="AS324" i="43"/>
  <c r="AS313" i="43"/>
  <c r="AB302" i="43"/>
  <c r="AB341" i="43"/>
  <c r="AB331" i="43"/>
  <c r="AB293" i="43"/>
  <c r="AB243" i="43"/>
  <c r="AB180" i="43"/>
  <c r="AS154" i="43"/>
  <c r="AS442" i="43"/>
  <c r="AB401" i="43"/>
  <c r="AD442" i="43"/>
  <c r="AC435" i="43"/>
  <c r="AC362" i="43"/>
  <c r="AB219" i="43"/>
  <c r="AS191" i="43"/>
  <c r="AB110" i="43"/>
  <c r="AC15" i="43"/>
  <c r="AB121" i="43"/>
  <c r="AS406" i="43"/>
  <c r="AS374" i="43"/>
  <c r="AS331" i="43"/>
  <c r="AS290" i="43"/>
  <c r="AS263" i="43"/>
  <c r="AS232" i="43"/>
  <c r="AS194" i="43"/>
  <c r="AS175" i="43"/>
  <c r="AS168" i="43"/>
  <c r="AS162" i="43"/>
  <c r="AD87" i="43"/>
  <c r="AB234" i="43"/>
  <c r="AB132" i="43"/>
  <c r="AD99" i="43"/>
  <c r="AC95" i="43"/>
  <c r="AS443" i="43"/>
  <c r="AC385" i="43"/>
  <c r="AD377" i="43"/>
  <c r="AS348" i="43"/>
  <c r="AB95" i="43"/>
  <c r="AB76" i="43"/>
  <c r="AS44" i="43"/>
  <c r="AS273" i="43"/>
  <c r="AS219" i="43"/>
  <c r="AC413" i="43"/>
  <c r="AS351" i="43"/>
  <c r="AS454" i="43"/>
  <c r="AB443" i="43"/>
  <c r="AC423" i="43"/>
  <c r="AS276" i="43"/>
  <c r="AS208" i="43"/>
  <c r="AS202" i="43"/>
  <c r="AB144" i="43"/>
  <c r="AB423" i="43"/>
  <c r="AS238" i="43"/>
  <c r="AD237" i="43"/>
  <c r="AS174" i="43"/>
  <c r="AS106" i="43"/>
  <c r="AS50" i="43"/>
  <c r="AS424" i="43"/>
  <c r="AS421" i="43"/>
  <c r="AS343" i="43"/>
  <c r="AS243" i="43"/>
  <c r="AS215" i="43"/>
  <c r="AB214" i="43"/>
  <c r="AB210" i="43"/>
  <c r="AS193" i="43"/>
  <c r="AS163" i="43"/>
  <c r="AS144" i="43"/>
  <c r="AS68" i="43"/>
  <c r="AB24" i="43"/>
  <c r="AS17" i="43"/>
  <c r="AS455" i="43"/>
  <c r="AS428" i="43"/>
  <c r="AD421" i="43"/>
  <c r="AB403" i="43"/>
  <c r="AB381" i="43"/>
  <c r="AS299" i="43"/>
  <c r="AS119" i="43"/>
  <c r="AB108" i="43"/>
  <c r="AS76" i="43"/>
  <c r="AB455" i="43"/>
  <c r="AC367" i="43"/>
  <c r="AB352" i="43"/>
  <c r="AS279" i="43"/>
  <c r="AS262" i="43"/>
  <c r="AS184" i="43"/>
  <c r="AS158" i="43"/>
  <c r="AB410" i="43"/>
  <c r="AS394" i="43"/>
  <c r="AD341" i="43"/>
  <c r="AS201" i="43"/>
  <c r="AS94" i="43"/>
  <c r="AS90" i="43"/>
  <c r="AS73" i="43"/>
  <c r="AD39" i="43"/>
  <c r="AD41" i="43" s="1"/>
  <c r="AS35" i="43"/>
  <c r="AS15" i="43"/>
  <c r="AC457" i="43"/>
  <c r="AS269" i="43"/>
  <c r="AD221" i="43"/>
  <c r="AS176" i="43"/>
  <c r="AC110" i="43"/>
  <c r="AC23" i="43"/>
  <c r="AS20" i="43"/>
  <c r="AS448" i="43"/>
  <c r="AC443" i="43"/>
  <c r="AC401" i="43"/>
  <c r="AC373" i="43"/>
  <c r="AB361" i="43"/>
  <c r="AB251" i="43"/>
  <c r="AB158" i="43"/>
  <c r="AS99" i="43"/>
  <c r="AS79" i="43"/>
  <c r="AD40" i="43"/>
  <c r="AB39" i="43"/>
  <c r="AC35" i="43"/>
  <c r="AC38" i="43" s="1"/>
  <c r="AB68" i="43"/>
  <c r="AS42" i="43"/>
  <c r="AS67" i="43"/>
  <c r="AB397" i="43"/>
  <c r="AS292" i="43"/>
  <c r="AS245" i="43"/>
  <c r="AB165" i="43"/>
  <c r="AS87" i="43"/>
  <c r="AD452" i="43"/>
  <c r="AS449" i="43"/>
  <c r="AS441" i="43"/>
  <c r="AS417" i="43"/>
  <c r="AS414" i="43"/>
  <c r="AB413" i="43"/>
  <c r="AS410" i="43"/>
  <c r="AS391" i="43"/>
  <c r="AB377" i="43"/>
  <c r="AB351" i="43"/>
  <c r="AS349" i="43"/>
  <c r="AS345" i="43"/>
  <c r="AS337" i="43"/>
  <c r="AS318" i="43"/>
  <c r="AS312" i="43"/>
  <c r="AS305" i="43"/>
  <c r="AS298" i="43"/>
  <c r="AS278" i="43"/>
  <c r="AS250" i="43"/>
  <c r="AS239" i="43"/>
  <c r="AB227" i="43"/>
  <c r="AS214" i="43"/>
  <c r="AS210" i="43"/>
  <c r="AB209" i="43"/>
  <c r="AB173" i="43"/>
  <c r="AS136" i="43"/>
  <c r="AS127" i="43"/>
  <c r="AS120" i="43"/>
  <c r="AS71" i="43"/>
  <c r="AB16" i="43"/>
  <c r="AH16" i="43" s="1"/>
  <c r="AD59" i="43"/>
  <c r="AB328" i="43"/>
  <c r="AB233" i="43"/>
  <c r="AS447" i="43"/>
  <c r="AS437" i="43"/>
  <c r="AC422" i="43"/>
  <c r="AB421" i="43"/>
  <c r="AC407" i="43"/>
  <c r="AS392" i="43"/>
  <c r="AC391" i="43"/>
  <c r="AS383" i="43"/>
  <c r="AS380" i="43"/>
  <c r="AC375" i="43"/>
  <c r="AD352" i="43"/>
  <c r="AC349" i="43"/>
  <c r="AD345" i="43"/>
  <c r="AB337" i="43"/>
  <c r="AB318" i="43"/>
  <c r="AS316" i="43"/>
  <c r="AD293" i="43"/>
  <c r="AS258" i="43"/>
  <c r="AB245" i="43"/>
  <c r="AS187" i="43"/>
  <c r="AS147" i="43"/>
  <c r="AC124" i="43"/>
  <c r="AS121" i="43"/>
  <c r="AD120" i="43"/>
  <c r="AB115" i="43"/>
  <c r="AS112" i="43"/>
  <c r="AD102" i="43"/>
  <c r="AS98" i="43"/>
  <c r="AB87" i="43"/>
  <c r="AH87" i="43" s="1"/>
  <c r="AC79" i="43"/>
  <c r="AC81" i="43" s="1"/>
  <c r="AD71" i="43"/>
  <c r="AB63" i="43"/>
  <c r="AS60" i="43"/>
  <c r="AC59" i="43"/>
  <c r="AC62" i="43" s="1"/>
  <c r="AD36" i="43"/>
  <c r="AS26" i="43"/>
  <c r="AS23" i="43"/>
  <c r="AS14" i="43"/>
  <c r="AB428" i="43"/>
  <c r="AS422" i="43"/>
  <c r="AS398" i="43"/>
  <c r="AB368" i="43"/>
  <c r="AS289" i="43"/>
  <c r="AD450" i="43"/>
  <c r="AC427" i="43"/>
  <c r="AB387" i="43"/>
  <c r="AB349" i="43"/>
  <c r="AB290" i="43"/>
  <c r="AB249" i="43"/>
  <c r="AB203" i="43"/>
  <c r="AS197" i="43"/>
  <c r="AD180" i="43"/>
  <c r="AH180" i="43" s="1"/>
  <c r="AB168" i="43"/>
  <c r="AB157" i="43"/>
  <c r="AB140" i="43"/>
  <c r="AS104" i="43"/>
  <c r="AD31" i="43"/>
  <c r="AC338" i="43"/>
  <c r="AD302" i="43"/>
  <c r="AC151" i="43"/>
  <c r="AD32" i="43"/>
  <c r="AC319" i="43"/>
  <c r="AC279" i="43"/>
  <c r="AD201" i="43"/>
  <c r="AD176" i="43"/>
  <c r="AS416" i="43"/>
  <c r="AS381" i="43"/>
  <c r="AS362" i="43"/>
  <c r="AB360" i="43"/>
  <c r="AC343" i="43"/>
  <c r="AB338" i="43"/>
  <c r="AB319" i="43"/>
  <c r="AS317" i="43"/>
  <c r="AB306" i="43"/>
  <c r="AC284" i="43"/>
  <c r="AB258" i="43"/>
  <c r="AD233" i="43"/>
  <c r="AS227" i="43"/>
  <c r="AB226" i="43"/>
  <c r="AS221" i="43"/>
  <c r="AS213" i="43"/>
  <c r="AB197" i="43"/>
  <c r="AB196" i="43"/>
  <c r="AS188" i="43"/>
  <c r="AB176" i="43"/>
  <c r="AC158" i="43"/>
  <c r="AB141" i="43"/>
  <c r="AS135" i="43"/>
  <c r="AD98" i="43"/>
  <c r="AS95" i="43"/>
  <c r="AS82" i="43"/>
  <c r="AS53" i="43"/>
  <c r="AS49" i="43"/>
  <c r="AS51" i="43" s="1"/>
  <c r="AS40" i="43"/>
  <c r="AB31" i="43"/>
  <c r="AS127" i="44"/>
  <c r="AS118" i="44"/>
  <c r="AS102" i="44"/>
  <c r="AB99" i="44"/>
  <c r="AS88" i="44"/>
  <c r="AB86" i="44"/>
  <c r="AS66" i="44"/>
  <c r="AS41" i="44"/>
  <c r="AB33" i="44"/>
  <c r="AS21" i="44"/>
  <c r="AS123" i="44"/>
  <c r="AC112" i="44"/>
  <c r="AB111" i="44"/>
  <c r="AC108" i="44"/>
  <c r="AB82" i="44"/>
  <c r="AB65" i="44"/>
  <c r="AD59" i="44"/>
  <c r="AS55" i="44"/>
  <c r="AS51" i="44"/>
  <c r="AS46" i="44"/>
  <c r="AS38" i="44"/>
  <c r="AB36" i="44"/>
  <c r="W19" i="44"/>
  <c r="W49" i="44"/>
  <c r="AQ70" i="44"/>
  <c r="W77" i="44"/>
  <c r="W91" i="44"/>
  <c r="W101" i="44"/>
  <c r="AQ105" i="44"/>
  <c r="AQ113" i="44"/>
  <c r="AQ124" i="44"/>
  <c r="AB126" i="44"/>
  <c r="AC118" i="44"/>
  <c r="AB112" i="44"/>
  <c r="AB108" i="44"/>
  <c r="AS103" i="44"/>
  <c r="AS92" i="44"/>
  <c r="AB87" i="44"/>
  <c r="AS85" i="44"/>
  <c r="AS73" i="44"/>
  <c r="AB69" i="44"/>
  <c r="AS67" i="44"/>
  <c r="AS60" i="44"/>
  <c r="AS43" i="44"/>
  <c r="AD123" i="44"/>
  <c r="AD55" i="44"/>
  <c r="AS125" i="44"/>
  <c r="AC123" i="44"/>
  <c r="AS120" i="44"/>
  <c r="AS104" i="44"/>
  <c r="AC103" i="44"/>
  <c r="AB102" i="44"/>
  <c r="AS96" i="44"/>
  <c r="AS86" i="44"/>
  <c r="AS79" i="44"/>
  <c r="AS68" i="44"/>
  <c r="AC67" i="44"/>
  <c r="AB66" i="44"/>
  <c r="AS57" i="44"/>
  <c r="AC55" i="44"/>
  <c r="AC51" i="44"/>
  <c r="AC43" i="44"/>
  <c r="AC32" i="44"/>
  <c r="AS24" i="44"/>
  <c r="AS20" i="44"/>
  <c r="AD14" i="44"/>
  <c r="AB127" i="44"/>
  <c r="AC110" i="44"/>
  <c r="AD99" i="44"/>
  <c r="AD90" i="44"/>
  <c r="AS75" i="44"/>
  <c r="AD47" i="44"/>
  <c r="AS36" i="44"/>
  <c r="AB32" i="44"/>
  <c r="AS29" i="44"/>
  <c r="AD23" i="44"/>
  <c r="AQ19" i="44"/>
  <c r="W28" i="44"/>
  <c r="W42" i="44"/>
  <c r="AQ49" i="44"/>
  <c r="W56" i="44"/>
  <c r="AQ63" i="44"/>
  <c r="W70" i="44"/>
  <c r="AQ77" i="44"/>
  <c r="W84" i="44"/>
  <c r="AQ91" i="44"/>
  <c r="W95" i="44"/>
  <c r="AQ101" i="44"/>
  <c r="W105" i="44"/>
  <c r="AA107" i="44"/>
  <c r="W113" i="44"/>
  <c r="W124" i="44"/>
  <c r="AQ130" i="44"/>
  <c r="AC120" i="44"/>
  <c r="AH120" i="44" s="1"/>
  <c r="AB116" i="44"/>
  <c r="AB104" i="44"/>
  <c r="AC99" i="44"/>
  <c r="AS87" i="44"/>
  <c r="AC86" i="44"/>
  <c r="AB44" i="44"/>
  <c r="AB23" i="44"/>
  <c r="AS17" i="44"/>
  <c r="AB14" i="44"/>
  <c r="AS128" i="44"/>
  <c r="AS126" i="44"/>
  <c r="AB122" i="44"/>
  <c r="AB114" i="44"/>
  <c r="AS98" i="44"/>
  <c r="AC96" i="44"/>
  <c r="AD94" i="44"/>
  <c r="AS82" i="44"/>
  <c r="AC80" i="44"/>
  <c r="AC76" i="44"/>
  <c r="AD74" i="44"/>
  <c r="AB71" i="44"/>
  <c r="AS62" i="44"/>
  <c r="AC60" i="44"/>
  <c r="AD58" i="44"/>
  <c r="AB54" i="44"/>
  <c r="AS50" i="44"/>
  <c r="AB48" i="44"/>
  <c r="AC47" i="44"/>
  <c r="AD26" i="44"/>
  <c r="AB22" i="44"/>
  <c r="AD119" i="44"/>
  <c r="AD111" i="44"/>
  <c r="AB96" i="44"/>
  <c r="AB93" i="44"/>
  <c r="AB80" i="44"/>
  <c r="AD78" i="44"/>
  <c r="AB76" i="44"/>
  <c r="AB73" i="44"/>
  <c r="AB60" i="44"/>
  <c r="AB57" i="44"/>
  <c r="AB46" i="44"/>
  <c r="AS44" i="44"/>
  <c r="AC40" i="44"/>
  <c r="AD39" i="44"/>
  <c r="AB34" i="44"/>
  <c r="AS30" i="44"/>
  <c r="AB25" i="44"/>
  <c r="AB17" i="44"/>
  <c r="AD128" i="44"/>
  <c r="AD126" i="44"/>
  <c r="AC119" i="44"/>
  <c r="AC111" i="44"/>
  <c r="AC100" i="44"/>
  <c r="AD98" i="44"/>
  <c r="AD82" i="44"/>
  <c r="AC78" i="44"/>
  <c r="AC64" i="44"/>
  <c r="AD62" i="44"/>
  <c r="AC52" i="44"/>
  <c r="AD50" i="44"/>
  <c r="AC39" i="44"/>
  <c r="AC20" i="44"/>
  <c r="AC126" i="44"/>
  <c r="AS122" i="44"/>
  <c r="AS114" i="44"/>
  <c r="AS115" i="44" s="1"/>
  <c r="AB100" i="44"/>
  <c r="AC98" i="44"/>
  <c r="AB97" i="44"/>
  <c r="AB94" i="44"/>
  <c r="AC82" i="44"/>
  <c r="AB81" i="44"/>
  <c r="AB64" i="44"/>
  <c r="AC62" i="44"/>
  <c r="AB61" i="44"/>
  <c r="AB58" i="44"/>
  <c r="AS54" i="44"/>
  <c r="AB52" i="44"/>
  <c r="AC50" i="44"/>
  <c r="AD31" i="44"/>
  <c r="AB26" i="44"/>
  <c r="AS22" i="44"/>
  <c r="AB20" i="44"/>
  <c r="AB18" i="44"/>
  <c r="AC129" i="44"/>
  <c r="AB128" i="44"/>
  <c r="AB110" i="44"/>
  <c r="AS106" i="44"/>
  <c r="AS107" i="44" s="1"/>
  <c r="AC104" i="44"/>
  <c r="AD103" i="44"/>
  <c r="AD102" i="44"/>
  <c r="AS90" i="44"/>
  <c r="AC88" i="44"/>
  <c r="AD87" i="44"/>
  <c r="AD86" i="44"/>
  <c r="AC68" i="44"/>
  <c r="AD67" i="44"/>
  <c r="AD66" i="44"/>
  <c r="AS48" i="44"/>
  <c r="AC44" i="44"/>
  <c r="AD43" i="44"/>
  <c r="AB38" i="44"/>
  <c r="AS34" i="44"/>
  <c r="AC122" i="44"/>
  <c r="AS117" i="44"/>
  <c r="AC116" i="44"/>
  <c r="AC114" i="44"/>
  <c r="AC115" i="44" s="1"/>
  <c r="AS94" i="44"/>
  <c r="AS78" i="44"/>
  <c r="AS74" i="44"/>
  <c r="AC72" i="44"/>
  <c r="AS58" i="44"/>
  <c r="AC54" i="44"/>
  <c r="AS40" i="44"/>
  <c r="AB30" i="44"/>
  <c r="AS26" i="44"/>
  <c r="AB24" i="44"/>
  <c r="AH24" i="44" s="1"/>
  <c r="AC22" i="44"/>
  <c r="AB45" i="44"/>
  <c r="AB109" i="44"/>
  <c r="AB37" i="44"/>
  <c r="AH27" i="44"/>
  <c r="AB125" i="44"/>
  <c r="AC125" i="44"/>
  <c r="AD125" i="44"/>
  <c r="AB121" i="44"/>
  <c r="AC121" i="44"/>
  <c r="AD121" i="44"/>
  <c r="AB117" i="44"/>
  <c r="AC117" i="44"/>
  <c r="AD117" i="44"/>
  <c r="AB29" i="44"/>
  <c r="AB53" i="44"/>
  <c r="AB21" i="44"/>
  <c r="AC18" i="44"/>
  <c r="AD109" i="44"/>
  <c r="AD97" i="44"/>
  <c r="AD93" i="44"/>
  <c r="AD89" i="44"/>
  <c r="AD85" i="44"/>
  <c r="AD81" i="44"/>
  <c r="AD73" i="44"/>
  <c r="AD69" i="44"/>
  <c r="AD65" i="44"/>
  <c r="AD61" i="44"/>
  <c r="AD57" i="44"/>
  <c r="AD53" i="44"/>
  <c r="AD45" i="44"/>
  <c r="AD41" i="44"/>
  <c r="AD37" i="44"/>
  <c r="AD33" i="44"/>
  <c r="AD29" i="44"/>
  <c r="AD25" i="44"/>
  <c r="AD21" i="44"/>
  <c r="AD17" i="44"/>
  <c r="AC109" i="44"/>
  <c r="AC97" i="44"/>
  <c r="AC93" i="44"/>
  <c r="AC89" i="44"/>
  <c r="AC85" i="44"/>
  <c r="AC81" i="44"/>
  <c r="AC73" i="44"/>
  <c r="AC69" i="44"/>
  <c r="AC65" i="44"/>
  <c r="AC61" i="44"/>
  <c r="AC57" i="44"/>
  <c r="AC53" i="44"/>
  <c r="AC45" i="44"/>
  <c r="AC41" i="44"/>
  <c r="AC37" i="44"/>
  <c r="AC33" i="44"/>
  <c r="AC29" i="44"/>
  <c r="AC25" i="44"/>
  <c r="AC21" i="44"/>
  <c r="AC17" i="44"/>
  <c r="AS282" i="43"/>
  <c r="AC91" i="43"/>
  <c r="AD91" i="43"/>
  <c r="AB70" i="43"/>
  <c r="AC70" i="43"/>
  <c r="AC74" i="43" s="1"/>
  <c r="AD70" i="43"/>
  <c r="AS450" i="43"/>
  <c r="AB438" i="43"/>
  <c r="AS436" i="43"/>
  <c r="AB435" i="43"/>
  <c r="AS429" i="43"/>
  <c r="AD428" i="43"/>
  <c r="AC417" i="43"/>
  <c r="AS408" i="43"/>
  <c r="AB407" i="43"/>
  <c r="AS382" i="43"/>
  <c r="AD381" i="43"/>
  <c r="AS373" i="43"/>
  <c r="AC370" i="43"/>
  <c r="AC371" i="43" s="1"/>
  <c r="AD361" i="43"/>
  <c r="AS356" i="43"/>
  <c r="AB333" i="43"/>
  <c r="AS330" i="43"/>
  <c r="AS332" i="43" s="1"/>
  <c r="AD328" i="43"/>
  <c r="AD324" i="43"/>
  <c r="AD323" i="43"/>
  <c r="AS315" i="43"/>
  <c r="AS311" i="43"/>
  <c r="AS307" i="43"/>
  <c r="AC302" i="43"/>
  <c r="AC285" i="43"/>
  <c r="AB273" i="43"/>
  <c r="AD269" i="43"/>
  <c r="AS266" i="43"/>
  <c r="AD265" i="43"/>
  <c r="AS252" i="43"/>
  <c r="AS249" i="43"/>
  <c r="AB246" i="43"/>
  <c r="AB239" i="43"/>
  <c r="AS237" i="43"/>
  <c r="AB231" i="43"/>
  <c r="AS228" i="43"/>
  <c r="AS206" i="43"/>
  <c r="AB124" i="43"/>
  <c r="AC42" i="43"/>
  <c r="AB265" i="43"/>
  <c r="AS459" i="43"/>
  <c r="AC455" i="43"/>
  <c r="AC449" i="43"/>
  <c r="AS433" i="43"/>
  <c r="AS426" i="43"/>
  <c r="AB417" i="43"/>
  <c r="AS389" i="43"/>
  <c r="AS363" i="43"/>
  <c r="AS354" i="43"/>
  <c r="AC351" i="43"/>
  <c r="AC341" i="43"/>
  <c r="AC337" i="43"/>
  <c r="AB289" i="43"/>
  <c r="AB285" i="43"/>
  <c r="AS275" i="43"/>
  <c r="AS253" i="43"/>
  <c r="AS230" i="43"/>
  <c r="AD212" i="43"/>
  <c r="AC75" i="43"/>
  <c r="AC78" i="43" s="1"/>
  <c r="AD75" i="43"/>
  <c r="AD354" i="43"/>
  <c r="AB261" i="43"/>
  <c r="AS242" i="43"/>
  <c r="AD236" i="43"/>
  <c r="AD134" i="43"/>
  <c r="AC134" i="43"/>
  <c r="AC47" i="43"/>
  <c r="AD47" i="43"/>
  <c r="AB23" i="43"/>
  <c r="AD454" i="43"/>
  <c r="AD456" i="43" s="1"/>
  <c r="AD445" i="43"/>
  <c r="AD444" i="43"/>
  <c r="AB419" i="43"/>
  <c r="AD409" i="43"/>
  <c r="AS400" i="43"/>
  <c r="AD394" i="43"/>
  <c r="AS390" i="43"/>
  <c r="AD389" i="43"/>
  <c r="AD366" i="43"/>
  <c r="AS359" i="43"/>
  <c r="AC357" i="43"/>
  <c r="AD347" i="43"/>
  <c r="AB334" i="43"/>
  <c r="AD316" i="43"/>
  <c r="AD315" i="43"/>
  <c r="AD304" i="43"/>
  <c r="AS291" i="43"/>
  <c r="AS283" i="43"/>
  <c r="AD257" i="43"/>
  <c r="AC406" i="43"/>
  <c r="AB385" i="43"/>
  <c r="AS304" i="43"/>
  <c r="AD440" i="43"/>
  <c r="AC451" i="43"/>
  <c r="AB441" i="43"/>
  <c r="AS438" i="43"/>
  <c r="AC437" i="43"/>
  <c r="AS434" i="43"/>
  <c r="AB433" i="43"/>
  <c r="AB429" i="43"/>
  <c r="AS427" i="43"/>
  <c r="AS423" i="43"/>
  <c r="AD420" i="43"/>
  <c r="AD419" i="43"/>
  <c r="AB409" i="43"/>
  <c r="AS401" i="43"/>
  <c r="AB393" i="43"/>
  <c r="AC383" i="43"/>
  <c r="AS375" i="43"/>
  <c r="AB373" i="43"/>
  <c r="AS370" i="43"/>
  <c r="AS371" i="43" s="1"/>
  <c r="AD368" i="43"/>
  <c r="AB367" i="43"/>
  <c r="AB357" i="43"/>
  <c r="AS355" i="43"/>
  <c r="AS350" i="43"/>
  <c r="AC348" i="43"/>
  <c r="AS344" i="43"/>
  <c r="AS341" i="43"/>
  <c r="AB335" i="43"/>
  <c r="AD330" i="43"/>
  <c r="AS323" i="43"/>
  <c r="AB321" i="43"/>
  <c r="AB322" i="43" s="1"/>
  <c r="AD317" i="43"/>
  <c r="AB305" i="43"/>
  <c r="AS301" i="43"/>
  <c r="AD300" i="43"/>
  <c r="AS297" i="43"/>
  <c r="AS288" i="43"/>
  <c r="AS265" i="43"/>
  <c r="AS259" i="43"/>
  <c r="AD258" i="43"/>
  <c r="AS255" i="43"/>
  <c r="AS256" i="43" s="1"/>
  <c r="AB253" i="43"/>
  <c r="AS251" i="43"/>
  <c r="AB237" i="43"/>
  <c r="AB221" i="43"/>
  <c r="AB213" i="43"/>
  <c r="AS207" i="43"/>
  <c r="AB206" i="43"/>
  <c r="AC195" i="43"/>
  <c r="AS59" i="43"/>
  <c r="AD412" i="43"/>
  <c r="AD403" i="43"/>
  <c r="AD405" i="43" s="1"/>
  <c r="AD457" i="43"/>
  <c r="AB451" i="43"/>
  <c r="AB447" i="43"/>
  <c r="AB445" i="43"/>
  <c r="AS435" i="43"/>
  <c r="AS431" i="43"/>
  <c r="AB415" i="43"/>
  <c r="AS407" i="43"/>
  <c r="AB389" i="43"/>
  <c r="AS386" i="43"/>
  <c r="AB379" i="43"/>
  <c r="AC354" i="43"/>
  <c r="AS333" i="43"/>
  <c r="AC321" i="43"/>
  <c r="AC322" i="43" s="1"/>
  <c r="AD295" i="43"/>
  <c r="AD296" i="43" s="1"/>
  <c r="AB291" i="43"/>
  <c r="AS285" i="43"/>
  <c r="AB267" i="43"/>
  <c r="AD263" i="43"/>
  <c r="AB250" i="43"/>
  <c r="AD245" i="43"/>
  <c r="AS115" i="43"/>
  <c r="AS118" i="43" s="1"/>
  <c r="AS372" i="43"/>
  <c r="AD359" i="43"/>
  <c r="AS457" i="43"/>
  <c r="AS460" i="43" s="1"/>
  <c r="AD447" i="43"/>
  <c r="AS440" i="43"/>
  <c r="AS403" i="43"/>
  <c r="AD379" i="43"/>
  <c r="AS366" i="43"/>
  <c r="AB359" i="43"/>
  <c r="AB323" i="43"/>
  <c r="AB317" i="43"/>
  <c r="AS261" i="43"/>
  <c r="AB259" i="43"/>
  <c r="AS224" i="43"/>
  <c r="AB207" i="43"/>
  <c r="AD142" i="43"/>
  <c r="AC142" i="43"/>
  <c r="AB119" i="43"/>
  <c r="AD119" i="43"/>
  <c r="AS186" i="43"/>
  <c r="AS171" i="43"/>
  <c r="AD167" i="43"/>
  <c r="AS164" i="43"/>
  <c r="AB159" i="43"/>
  <c r="AB156" i="43"/>
  <c r="AC152" i="43"/>
  <c r="AS138" i="43"/>
  <c r="AB128" i="43"/>
  <c r="AD110" i="43"/>
  <c r="AS102" i="43"/>
  <c r="AB99" i="43"/>
  <c r="AC63" i="43"/>
  <c r="AS46" i="43"/>
  <c r="AS39" i="43"/>
  <c r="AB36" i="43"/>
  <c r="AB35" i="43"/>
  <c r="AS32" i="43"/>
  <c r="AB19" i="43"/>
  <c r="AS16" i="43"/>
  <c r="AC14" i="43"/>
  <c r="AS179" i="43"/>
  <c r="AC156" i="43"/>
  <c r="AB191" i="43"/>
  <c r="AS142" i="43"/>
  <c r="AS134" i="43"/>
  <c r="AS70" i="43"/>
  <c r="AB64" i="43"/>
  <c r="AS52" i="43"/>
  <c r="AS28" i="43"/>
  <c r="AB20" i="43"/>
  <c r="AB201" i="43"/>
  <c r="AS199" i="43"/>
  <c r="AS183" i="43"/>
  <c r="AS170" i="43"/>
  <c r="AS167" i="43"/>
  <c r="AD165" i="43"/>
  <c r="AS151" i="43"/>
  <c r="AS139" i="43"/>
  <c r="AS124" i="43"/>
  <c r="AC90" i="43"/>
  <c r="AC92" i="43" s="1"/>
  <c r="AS86" i="43"/>
  <c r="AB79" i="43"/>
  <c r="AS63" i="43"/>
  <c r="AS19" i="43"/>
  <c r="AS203" i="43"/>
  <c r="AB202" i="43"/>
  <c r="AS152" i="43"/>
  <c r="AS110" i="43"/>
  <c r="AS109" i="43"/>
  <c r="AB84" i="43"/>
  <c r="AB80" i="43"/>
  <c r="AB56" i="43"/>
  <c r="AB52" i="43"/>
  <c r="AB40" i="43"/>
  <c r="AH40" i="43" s="1"/>
  <c r="AB26" i="43"/>
  <c r="AC173" i="43"/>
  <c r="AS156" i="43"/>
  <c r="AB142" i="43"/>
  <c r="AB134" i="43"/>
  <c r="AC127" i="43"/>
  <c r="AS125" i="43"/>
  <c r="AB91" i="43"/>
  <c r="AB75" i="43"/>
  <c r="AB47" i="43"/>
  <c r="AC24" i="43"/>
  <c r="AB424" i="43"/>
  <c r="AS393" i="43"/>
  <c r="AS377" i="43"/>
  <c r="AS360" i="43"/>
  <c r="AS339" i="43"/>
  <c r="AS334" i="43"/>
  <c r="AD311" i="43"/>
  <c r="AC311" i="43"/>
  <c r="AC292" i="43"/>
  <c r="AD292" i="43"/>
  <c r="AB225" i="43"/>
  <c r="AC225" i="43"/>
  <c r="AD225" i="43"/>
  <c r="AB189" i="43"/>
  <c r="AC189" i="43"/>
  <c r="AD189" i="43"/>
  <c r="AB136" i="43"/>
  <c r="AC136" i="43"/>
  <c r="AD136" i="43"/>
  <c r="AS128" i="43"/>
  <c r="AB459" i="43"/>
  <c r="AD441" i="43"/>
  <c r="AD438" i="43"/>
  <c r="AS430" i="43"/>
  <c r="AD429" i="43"/>
  <c r="AB426" i="43"/>
  <c r="AB414" i="43"/>
  <c r="AS404" i="43"/>
  <c r="AC403" i="43"/>
  <c r="AS397" i="43"/>
  <c r="AB350" i="43"/>
  <c r="AS335" i="43"/>
  <c r="AS326" i="43"/>
  <c r="AS309" i="43"/>
  <c r="AS257" i="43"/>
  <c r="AS131" i="43"/>
  <c r="AB117" i="43"/>
  <c r="AB44" i="43"/>
  <c r="AS452" i="43"/>
  <c r="AS385" i="43"/>
  <c r="AS388" i="43" s="1"/>
  <c r="AS368" i="43"/>
  <c r="AS361" i="43"/>
  <c r="AC447" i="43"/>
  <c r="AB442" i="43"/>
  <c r="AB437" i="43"/>
  <c r="AD430" i="43"/>
  <c r="AC428" i="43"/>
  <c r="AB427" i="43"/>
  <c r="AS415" i="43"/>
  <c r="AS413" i="43"/>
  <c r="AS412" i="43"/>
  <c r="AS399" i="43"/>
  <c r="AD397" i="43"/>
  <c r="AB391" i="43"/>
  <c r="AB383" i="43"/>
  <c r="AS379" i="43"/>
  <c r="AS384" i="43" s="1"/>
  <c r="AB375" i="43"/>
  <c r="AS347" i="43"/>
  <c r="AB345" i="43"/>
  <c r="AS342" i="43"/>
  <c r="AS336" i="43"/>
  <c r="AC335" i="43"/>
  <c r="AC334" i="43"/>
  <c r="AD333" i="43"/>
  <c r="AS327" i="43"/>
  <c r="AS321" i="43"/>
  <c r="AS322" i="43" s="1"/>
  <c r="AC313" i="43"/>
  <c r="AB301" i="43"/>
  <c r="AC301" i="43"/>
  <c r="AB297" i="43"/>
  <c r="AC297" i="43"/>
  <c r="AD287" i="43"/>
  <c r="AC287" i="43"/>
  <c r="AD283" i="43"/>
  <c r="AC283" i="43"/>
  <c r="AD190" i="43"/>
  <c r="AC190" i="43"/>
  <c r="AB184" i="43"/>
  <c r="AB181" i="43"/>
  <c r="AC181" i="43"/>
  <c r="AD181" i="43"/>
  <c r="AS420" i="43"/>
  <c r="AS352" i="43"/>
  <c r="AD433" i="43"/>
  <c r="AD398" i="43"/>
  <c r="AC397" i="43"/>
  <c r="AC333" i="43"/>
  <c r="AB313" i="43"/>
  <c r="AD150" i="43"/>
  <c r="AC150" i="43"/>
  <c r="AB106" i="43"/>
  <c r="AC106" i="43"/>
  <c r="AD106" i="43"/>
  <c r="AB82" i="43"/>
  <c r="AC82" i="43"/>
  <c r="AD82" i="43"/>
  <c r="AB434" i="43"/>
  <c r="AB356" i="43"/>
  <c r="AC433" i="43"/>
  <c r="AC431" i="43"/>
  <c r="AC399" i="43"/>
  <c r="AC363" i="43"/>
  <c r="AC355" i="43"/>
  <c r="AC347" i="43"/>
  <c r="AD342" i="43"/>
  <c r="AC336" i="43"/>
  <c r="AD321" i="43"/>
  <c r="AD322" i="43" s="1"/>
  <c r="AD298" i="43"/>
  <c r="AC298" i="43"/>
  <c r="AB257" i="43"/>
  <c r="AC257" i="43"/>
  <c r="AD238" i="43"/>
  <c r="AB238" i="43"/>
  <c r="AC238" i="43"/>
  <c r="AC188" i="43"/>
  <c r="AD188" i="43"/>
  <c r="AC67" i="43"/>
  <c r="AC69" i="43" s="1"/>
  <c r="AD67" i="43"/>
  <c r="AC28" i="43"/>
  <c r="AC30" i="43" s="1"/>
  <c r="AD28" i="43"/>
  <c r="AC272" i="43"/>
  <c r="AB272" i="43"/>
  <c r="AD272" i="43"/>
  <c r="AB364" i="43"/>
  <c r="AS319" i="43"/>
  <c r="AS451" i="43"/>
  <c r="AB448" i="43"/>
  <c r="AC434" i="43"/>
  <c r="AB431" i="43"/>
  <c r="AC424" i="43"/>
  <c r="AS419" i="43"/>
  <c r="AC415" i="43"/>
  <c r="AD414" i="43"/>
  <c r="AS409" i="43"/>
  <c r="AB399" i="43"/>
  <c r="AB394" i="43"/>
  <c r="AC387" i="43"/>
  <c r="AC379" i="43"/>
  <c r="AS367" i="43"/>
  <c r="AD364" i="43"/>
  <c r="AB363" i="43"/>
  <c r="AD356" i="43"/>
  <c r="AB355" i="43"/>
  <c r="AH355" i="43" s="1"/>
  <c r="AB342" i="43"/>
  <c r="AS328" i="43"/>
  <c r="AC315" i="43"/>
  <c r="AB309" i="43"/>
  <c r="AC309" i="43"/>
  <c r="AB277" i="43"/>
  <c r="AB205" i="43"/>
  <c r="AC205" i="43"/>
  <c r="AD205" i="43"/>
  <c r="AD182" i="43"/>
  <c r="AC182" i="43"/>
  <c r="AC148" i="43"/>
  <c r="AD148" i="43"/>
  <c r="AB135" i="43"/>
  <c r="AC135" i="43"/>
  <c r="AD135" i="43"/>
  <c r="AC83" i="43"/>
  <c r="AD83" i="43"/>
  <c r="AC43" i="43"/>
  <c r="AD43" i="43"/>
  <c r="AS306" i="43"/>
  <c r="AB299" i="43"/>
  <c r="AS284" i="43"/>
  <c r="AD277" i="43"/>
  <c r="AB269" i="43"/>
  <c r="AC245" i="43"/>
  <c r="AC233" i="43"/>
  <c r="AS225" i="43"/>
  <c r="AB222" i="43"/>
  <c r="AD213" i="43"/>
  <c r="AS205" i="43"/>
  <c r="AS195" i="43"/>
  <c r="AB183" i="43"/>
  <c r="AC165" i="43"/>
  <c r="AD164" i="43"/>
  <c r="AD159" i="43"/>
  <c r="AS140" i="43"/>
  <c r="AS132" i="43"/>
  <c r="AS126" i="43"/>
  <c r="AS97" i="43"/>
  <c r="AS55" i="43"/>
  <c r="AB50" i="43"/>
  <c r="AD305" i="43"/>
  <c r="AD290" i="43"/>
  <c r="AD289" i="43"/>
  <c r="AB282" i="43"/>
  <c r="AD278" i="43"/>
  <c r="AC277" i="43"/>
  <c r="AD273" i="43"/>
  <c r="AD262" i="43"/>
  <c r="AD253" i="43"/>
  <c r="AD209" i="43"/>
  <c r="AD197" i="43"/>
  <c r="AS180" i="43"/>
  <c r="AD173" i="43"/>
  <c r="AD168" i="43"/>
  <c r="AC159" i="43"/>
  <c r="AB151" i="43"/>
  <c r="AS148" i="43"/>
  <c r="AS105" i="43"/>
  <c r="AB94" i="43"/>
  <c r="AS65" i="43"/>
  <c r="AB14" i="43"/>
  <c r="AC306" i="43"/>
  <c r="AS293" i="43"/>
  <c r="AB278" i="43"/>
  <c r="AD267" i="43"/>
  <c r="AB262" i="43"/>
  <c r="AD261" i="43"/>
  <c r="AD264" i="43" s="1"/>
  <c r="AS236" i="43"/>
  <c r="AS226" i="43"/>
  <c r="AS220" i="43"/>
  <c r="AB218" i="43"/>
  <c r="AD196" i="43"/>
  <c r="AS190" i="43"/>
  <c r="AB164" i="43"/>
  <c r="AS150" i="43"/>
  <c r="AD141" i="43"/>
  <c r="AD140" i="43"/>
  <c r="AD133" i="43"/>
  <c r="AD132" i="43"/>
  <c r="AD128" i="43"/>
  <c r="AC119" i="43"/>
  <c r="AS113" i="43"/>
  <c r="AB102" i="43"/>
  <c r="AS88" i="43"/>
  <c r="AS83" i="43"/>
  <c r="AS72" i="43"/>
  <c r="AD55" i="43"/>
  <c r="AS43" i="43"/>
  <c r="AS33" i="43"/>
  <c r="AB17" i="43"/>
  <c r="AB15" i="43"/>
  <c r="AB120" i="43"/>
  <c r="AS93" i="43"/>
  <c r="AB90" i="43"/>
  <c r="AB92" i="43" s="1"/>
  <c r="AS77" i="43"/>
  <c r="AB71" i="43"/>
  <c r="AS61" i="43"/>
  <c r="AB59" i="43"/>
  <c r="AS56" i="43"/>
  <c r="AS36" i="43"/>
  <c r="AB32" i="43"/>
  <c r="AC26" i="43"/>
  <c r="AS21" i="43"/>
  <c r="AD20" i="43"/>
  <c r="AD19" i="43"/>
  <c r="AS308" i="43"/>
  <c r="AS302" i="43"/>
  <c r="AS248" i="43"/>
  <c r="AB242" i="43"/>
  <c r="AS233" i="43"/>
  <c r="AS222" i="43"/>
  <c r="AS216" i="43"/>
  <c r="AS200" i="43"/>
  <c r="AD184" i="43"/>
  <c r="AB174" i="43"/>
  <c r="AH174" i="43" s="1"/>
  <c r="AB167" i="43"/>
  <c r="AD144" i="43"/>
  <c r="AS101" i="43"/>
  <c r="AS103" i="43" s="1"/>
  <c r="AB88" i="43"/>
  <c r="AB86" i="43"/>
  <c r="AB72" i="43"/>
  <c r="AB60" i="43"/>
  <c r="AB55" i="43"/>
  <c r="AD44" i="43"/>
  <c r="AS24" i="43"/>
  <c r="AS271" i="43"/>
  <c r="AD157" i="43"/>
  <c r="AD156" i="43"/>
  <c r="AC144" i="43"/>
  <c r="AD115" i="43"/>
  <c r="AD50" i="43"/>
  <c r="AC44" i="43"/>
  <c r="AS295" i="43"/>
  <c r="AS296" i="43" s="1"/>
  <c r="AB287" i="43"/>
  <c r="AS277" i="43"/>
  <c r="AB268" i="43"/>
  <c r="AC265" i="43"/>
  <c r="AS246" i="43"/>
  <c r="AS234" i="43"/>
  <c r="AS218" i="43"/>
  <c r="AB215" i="43"/>
  <c r="AS212" i="43"/>
  <c r="AS209" i="43"/>
  <c r="AB199" i="43"/>
  <c r="AD191" i="43"/>
  <c r="AB190" i="43"/>
  <c r="AB188" i="43"/>
  <c r="AC183" i="43"/>
  <c r="AB182" i="43"/>
  <c r="AB175" i="43"/>
  <c r="AB150" i="43"/>
  <c r="AB148" i="43"/>
  <c r="AS146" i="43"/>
  <c r="AB127" i="43"/>
  <c r="AB98" i="43"/>
  <c r="AD94" i="43"/>
  <c r="AS91" i="43"/>
  <c r="AB83" i="43"/>
  <c r="AS80" i="43"/>
  <c r="AS75" i="43"/>
  <c r="AB67" i="43"/>
  <c r="AS64" i="43"/>
  <c r="AS57" i="43"/>
  <c r="AC50" i="43"/>
  <c r="AS47" i="43"/>
  <c r="AB43" i="43"/>
  <c r="AB42" i="43"/>
  <c r="AS31" i="43"/>
  <c r="AB28" i="43"/>
  <c r="AB21" i="43"/>
  <c r="AB408" i="43"/>
  <c r="AC408" i="43"/>
  <c r="AB232" i="43"/>
  <c r="AC232" i="43"/>
  <c r="AC226" i="43"/>
  <c r="AD226" i="43"/>
  <c r="AC219" i="43"/>
  <c r="AD219" i="43"/>
  <c r="AB200" i="43"/>
  <c r="AC200" i="43"/>
  <c r="AB454" i="43"/>
  <c r="AB444" i="43"/>
  <c r="AB422" i="43"/>
  <c r="AB398" i="43"/>
  <c r="AB396" i="43"/>
  <c r="AB402" i="43" s="1"/>
  <c r="AC396" i="43"/>
  <c r="AB392" i="43"/>
  <c r="AB376" i="43"/>
  <c r="AB312" i="43"/>
  <c r="AD312" i="43"/>
  <c r="AB220" i="43"/>
  <c r="AC220" i="43"/>
  <c r="AC214" i="43"/>
  <c r="AD214" i="43"/>
  <c r="AC207" i="43"/>
  <c r="AD207" i="43"/>
  <c r="AB193" i="43"/>
  <c r="AC193" i="43"/>
  <c r="AD193" i="43"/>
  <c r="AD390" i="43"/>
  <c r="AB390" i="43"/>
  <c r="AD374" i="43"/>
  <c r="AB374" i="43"/>
  <c r="AD339" i="43"/>
  <c r="AB339" i="43"/>
  <c r="AC339" i="43"/>
  <c r="AB288" i="43"/>
  <c r="AC288" i="43"/>
  <c r="AD288" i="43"/>
  <c r="AC234" i="43"/>
  <c r="AD234" i="43"/>
  <c r="AC227" i="43"/>
  <c r="AD227" i="43"/>
  <c r="AB208" i="43"/>
  <c r="AC208" i="43"/>
  <c r="AC202" i="43"/>
  <c r="AD202" i="43"/>
  <c r="AB224" i="43"/>
  <c r="AC224" i="43"/>
  <c r="AB400" i="43"/>
  <c r="AC400" i="43"/>
  <c r="AD448" i="43"/>
  <c r="AD426" i="43"/>
  <c r="AD410" i="43"/>
  <c r="AB380" i="43"/>
  <c r="AC350" i="43"/>
  <c r="AD350" i="43"/>
  <c r="AS300" i="43"/>
  <c r="AB280" i="43"/>
  <c r="AD280" i="43"/>
  <c r="AC242" i="43"/>
  <c r="AD242" i="43"/>
  <c r="AB228" i="43"/>
  <c r="AC228" i="43"/>
  <c r="AC222" i="43"/>
  <c r="AD222" i="43"/>
  <c r="AC215" i="43"/>
  <c r="AD215" i="43"/>
  <c r="AD386" i="43"/>
  <c r="AB386" i="43"/>
  <c r="AB452" i="43"/>
  <c r="AB420" i="43"/>
  <c r="AC459" i="43"/>
  <c r="AB450" i="43"/>
  <c r="AC448" i="43"/>
  <c r="AB440" i="43"/>
  <c r="AD436" i="43"/>
  <c r="AC426" i="43"/>
  <c r="AB416" i="43"/>
  <c r="AC416" i="43"/>
  <c r="AC410" i="43"/>
  <c r="AD408" i="43"/>
  <c r="AD406" i="43"/>
  <c r="AD411" i="43" s="1"/>
  <c r="AC386" i="43"/>
  <c r="AD382" i="43"/>
  <c r="AB382" i="43"/>
  <c r="AS338" i="43"/>
  <c r="AD307" i="43"/>
  <c r="AB307" i="43"/>
  <c r="AC307" i="43"/>
  <c r="AS287" i="43"/>
  <c r="AD224" i="43"/>
  <c r="AB216" i="43"/>
  <c r="AC216" i="43"/>
  <c r="AC210" i="43"/>
  <c r="AD210" i="43"/>
  <c r="AC203" i="43"/>
  <c r="AD203" i="43"/>
  <c r="AD459" i="43"/>
  <c r="AB430" i="43"/>
  <c r="AD434" i="43"/>
  <c r="AD424" i="43"/>
  <c r="AB412" i="43"/>
  <c r="AC412" i="43"/>
  <c r="AD331" i="43"/>
  <c r="AC331" i="43"/>
  <c r="AC318" i="43"/>
  <c r="AD318" i="43"/>
  <c r="AB266" i="43"/>
  <c r="AC266" i="43"/>
  <c r="AD266" i="43"/>
  <c r="AC243" i="43"/>
  <c r="AD243" i="43"/>
  <c r="AB236" i="43"/>
  <c r="AC236" i="43"/>
  <c r="AC230" i="43"/>
  <c r="AD230" i="43"/>
  <c r="AD370" i="43"/>
  <c r="AD371" i="43" s="1"/>
  <c r="AB370" i="43"/>
  <c r="AB371" i="43" s="1"/>
  <c r="AB326" i="43"/>
  <c r="AC326" i="43"/>
  <c r="AD326" i="43"/>
  <c r="AD329" i="43" s="1"/>
  <c r="AD275" i="43"/>
  <c r="AD281" i="43" s="1"/>
  <c r="AB275" i="43"/>
  <c r="AC275" i="43"/>
  <c r="AC281" i="43" s="1"/>
  <c r="AB244" i="43"/>
  <c r="AC244" i="43"/>
  <c r="AC218" i="43"/>
  <c r="AD218" i="43"/>
  <c r="AD223" i="43" s="1"/>
  <c r="AB436" i="43"/>
  <c r="AB406" i="43"/>
  <c r="AB404" i="43"/>
  <c r="AC404" i="43"/>
  <c r="AB372" i="43"/>
  <c r="AB344" i="43"/>
  <c r="AD344" i="43"/>
  <c r="AD299" i="43"/>
  <c r="AC299" i="43"/>
  <c r="AD246" i="43"/>
  <c r="AC246" i="43"/>
  <c r="AC231" i="43"/>
  <c r="AD231" i="43"/>
  <c r="AB212" i="43"/>
  <c r="AC212" i="43"/>
  <c r="AC206" i="43"/>
  <c r="AD206" i="43"/>
  <c r="AC199" i="43"/>
  <c r="AD199" i="43"/>
  <c r="AB366" i="43"/>
  <c r="AB362" i="43"/>
  <c r="AB354" i="43"/>
  <c r="AB358" i="43" s="1"/>
  <c r="AB343" i="43"/>
  <c r="AB330" i="43"/>
  <c r="AB332" i="43" s="1"/>
  <c r="AC323" i="43"/>
  <c r="AC325" i="43" s="1"/>
  <c r="AB311" i="43"/>
  <c r="AB300" i="43"/>
  <c r="AB298" i="43"/>
  <c r="AC291" i="43"/>
  <c r="AB279" i="43"/>
  <c r="AS267" i="43"/>
  <c r="AB263" i="43"/>
  <c r="AD250" i="43"/>
  <c r="AB240" i="43"/>
  <c r="AC240" i="43"/>
  <c r="AC239" i="43"/>
  <c r="AD239" i="43"/>
  <c r="AB324" i="43"/>
  <c r="AB292" i="43"/>
  <c r="AC258" i="43"/>
  <c r="AC380" i="43"/>
  <c r="AC376" i="43"/>
  <c r="AC372" i="43"/>
  <c r="AC368" i="43"/>
  <c r="AC364" i="43"/>
  <c r="AC360" i="43"/>
  <c r="AC356" i="43"/>
  <c r="AC352" i="43"/>
  <c r="AB347" i="43"/>
  <c r="AB336" i="43"/>
  <c r="AC328" i="43"/>
  <c r="AC327" i="43"/>
  <c r="AB315" i="43"/>
  <c r="AD308" i="43"/>
  <c r="AB304" i="43"/>
  <c r="AC295" i="43"/>
  <c r="AC296" i="43" s="1"/>
  <c r="AB283" i="43"/>
  <c r="AC282" i="43"/>
  <c r="AC286" i="43" s="1"/>
  <c r="AD276" i="43"/>
  <c r="AC271" i="43"/>
  <c r="AC274" i="43" s="1"/>
  <c r="AB271" i="43"/>
  <c r="AC268" i="43"/>
  <c r="AB248" i="43"/>
  <c r="AC248" i="43"/>
  <c r="AB187" i="43"/>
  <c r="AC187" i="43"/>
  <c r="AD187" i="43"/>
  <c r="AC392" i="43"/>
  <c r="AB348" i="43"/>
  <c r="AB327" i="43"/>
  <c r="AB316" i="43"/>
  <c r="AH316" i="43" s="1"/>
  <c r="AB295" i="43"/>
  <c r="AB296" i="43" s="1"/>
  <c r="AB284" i="43"/>
  <c r="AS272" i="43"/>
  <c r="AC255" i="43"/>
  <c r="AC256" i="43" s="1"/>
  <c r="AD255" i="43"/>
  <c r="AD256" i="43" s="1"/>
  <c r="AB255" i="43"/>
  <c r="AB256" i="43" s="1"/>
  <c r="AB252" i="43"/>
  <c r="AC252" i="43"/>
  <c r="AC251" i="43"/>
  <c r="AD251" i="43"/>
  <c r="AB169" i="43"/>
  <c r="AC169" i="43"/>
  <c r="AD169" i="43"/>
  <c r="AB147" i="43"/>
  <c r="AC147" i="43"/>
  <c r="AD147" i="43"/>
  <c r="AB308" i="43"/>
  <c r="AB276" i="43"/>
  <c r="AS268" i="43"/>
  <c r="AC259" i="43"/>
  <c r="AD259" i="43"/>
  <c r="AS244" i="43"/>
  <c r="AS240" i="43"/>
  <c r="AD186" i="43"/>
  <c r="AB186" i="43"/>
  <c r="AC186" i="43"/>
  <c r="AB161" i="43"/>
  <c r="AC161" i="43"/>
  <c r="AD161" i="43"/>
  <c r="AB139" i="43"/>
  <c r="AC139" i="43"/>
  <c r="AD139" i="43"/>
  <c r="AC125" i="43"/>
  <c r="AD125" i="43"/>
  <c r="AB125" i="43"/>
  <c r="AB153" i="43"/>
  <c r="AC153" i="43"/>
  <c r="AD153" i="43"/>
  <c r="AB131" i="43"/>
  <c r="AB137" i="43" s="1"/>
  <c r="AC131" i="43"/>
  <c r="AD131" i="43"/>
  <c r="AC104" i="43"/>
  <c r="AD104" i="43"/>
  <c r="AD107" i="43" s="1"/>
  <c r="AB104" i="43"/>
  <c r="AD170" i="43"/>
  <c r="AB170" i="43"/>
  <c r="AC170" i="43"/>
  <c r="AB145" i="43"/>
  <c r="AC145" i="43"/>
  <c r="AD145" i="43"/>
  <c r="AC112" i="43"/>
  <c r="AC114" i="43" s="1"/>
  <c r="AD112" i="43"/>
  <c r="AB112" i="43"/>
  <c r="AB179" i="43"/>
  <c r="AC179" i="43"/>
  <c r="AD179" i="43"/>
  <c r="AD162" i="43"/>
  <c r="AB162" i="43"/>
  <c r="AC162" i="43"/>
  <c r="AD126" i="43"/>
  <c r="AB126" i="43"/>
  <c r="AB171" i="43"/>
  <c r="AC171" i="43"/>
  <c r="AD171" i="43"/>
  <c r="AD154" i="43"/>
  <c r="AB154" i="43"/>
  <c r="AC154" i="43"/>
  <c r="AB129" i="43"/>
  <c r="AC129" i="43"/>
  <c r="AD129" i="43"/>
  <c r="AB163" i="43"/>
  <c r="AC163" i="43"/>
  <c r="AD163" i="43"/>
  <c r="AD146" i="43"/>
  <c r="AB146" i="43"/>
  <c r="AC146" i="43"/>
  <c r="AB122" i="43"/>
  <c r="AD122" i="43"/>
  <c r="AC122" i="43"/>
  <c r="AD194" i="43"/>
  <c r="AB194" i="43"/>
  <c r="AC194" i="43"/>
  <c r="AB177" i="43"/>
  <c r="AC177" i="43"/>
  <c r="AD177" i="43"/>
  <c r="AD138" i="43"/>
  <c r="AB138" i="43"/>
  <c r="AB143" i="43" s="1"/>
  <c r="AC138" i="43"/>
  <c r="AS177" i="43"/>
  <c r="AS169" i="43"/>
  <c r="AS161" i="43"/>
  <c r="AS153" i="43"/>
  <c r="AS145" i="43"/>
  <c r="AS129" i="43"/>
  <c r="AB65" i="43"/>
  <c r="AD65" i="43"/>
  <c r="AC65" i="43"/>
  <c r="AC117" i="43"/>
  <c r="AD117" i="43"/>
  <c r="AC108" i="43"/>
  <c r="AC111" i="43" s="1"/>
  <c r="AD108" i="43"/>
  <c r="AB49" i="43"/>
  <c r="AB51" i="43" s="1"/>
  <c r="AD49" i="43"/>
  <c r="AC49" i="43"/>
  <c r="AC51" i="43" s="1"/>
  <c r="AB195" i="43"/>
  <c r="AS189" i="43"/>
  <c r="AS181" i="43"/>
  <c r="AS173" i="43"/>
  <c r="AS165" i="43"/>
  <c r="AS157" i="43"/>
  <c r="AS141" i="43"/>
  <c r="AS133" i="43"/>
  <c r="AC121" i="43"/>
  <c r="AD121" i="43"/>
  <c r="AB46" i="43"/>
  <c r="AB48" i="43" s="1"/>
  <c r="AS37" i="43"/>
  <c r="AB25" i="43"/>
  <c r="AC25" i="43"/>
  <c r="AD25" i="43"/>
  <c r="AS122" i="43"/>
  <c r="AB53" i="43"/>
  <c r="AD53" i="43"/>
  <c r="AB29" i="43"/>
  <c r="AD29" i="43"/>
  <c r="AB73" i="43"/>
  <c r="AD73" i="43"/>
  <c r="AB57" i="43"/>
  <c r="AD57" i="43"/>
  <c r="AB33" i="43"/>
  <c r="AD33" i="43"/>
  <c r="AB37" i="43"/>
  <c r="AD37" i="43"/>
  <c r="AB93" i="43"/>
  <c r="AD93" i="43"/>
  <c r="AD96" i="43" s="1"/>
  <c r="AB77" i="43"/>
  <c r="AD77" i="43"/>
  <c r="AB61" i="43"/>
  <c r="AD61" i="43"/>
  <c r="AB113" i="43"/>
  <c r="AD113" i="43"/>
  <c r="AB109" i="43"/>
  <c r="AD109" i="43"/>
  <c r="AB105" i="43"/>
  <c r="AD105" i="43"/>
  <c r="AB101" i="43"/>
  <c r="AB103" i="43" s="1"/>
  <c r="AD101" i="43"/>
  <c r="AD103" i="43" s="1"/>
  <c r="AB97" i="43"/>
  <c r="AD97" i="43"/>
  <c r="AS29" i="43"/>
  <c r="AD46" i="43"/>
  <c r="AD48" i="43" s="1"/>
  <c r="AD42" i="43"/>
  <c r="AD45" i="43" s="1"/>
  <c r="AD26" i="43"/>
  <c r="AD14" i="43"/>
  <c r="AD21" i="43"/>
  <c r="AD17" i="43"/>
  <c r="AC21" i="43"/>
  <c r="AC17" i="43"/>
  <c r="AD88" i="43"/>
  <c r="AD84" i="43"/>
  <c r="AD80" i="43"/>
  <c r="AD76" i="43"/>
  <c r="AD72" i="43"/>
  <c r="AD68" i="43"/>
  <c r="AD64" i="43"/>
  <c r="AD60" i="43"/>
  <c r="AD56" i="43"/>
  <c r="AH56" i="43" s="1"/>
  <c r="AD52" i="43"/>
  <c r="AD54" i="43" s="1"/>
  <c r="AH267" i="43" l="1"/>
  <c r="AS96" i="43"/>
  <c r="AD111" i="43"/>
  <c r="AD235" i="43"/>
  <c r="AC229" i="43"/>
  <c r="AD100" i="43"/>
  <c r="AD185" i="43"/>
  <c r="AC418" i="43"/>
  <c r="AS100" i="43"/>
  <c r="AS54" i="43"/>
  <c r="AS264" i="43"/>
  <c r="AS325" i="43"/>
  <c r="AC310" i="43"/>
  <c r="AD81" i="43"/>
  <c r="AD38" i="43"/>
  <c r="AC48" i="43"/>
  <c r="AC446" i="43"/>
  <c r="AD51" i="43"/>
  <c r="AS166" i="43"/>
  <c r="AC185" i="43"/>
  <c r="AB314" i="43"/>
  <c r="AC204" i="43"/>
  <c r="AB217" i="43"/>
  <c r="AB411" i="43"/>
  <c r="AC241" i="43"/>
  <c r="AB418" i="43"/>
  <c r="AS294" i="43"/>
  <c r="AB198" i="43"/>
  <c r="AB456" i="43"/>
  <c r="AB69" i="43"/>
  <c r="AD149" i="43"/>
  <c r="AB247" i="43"/>
  <c r="AD22" i="43"/>
  <c r="AB18" i="43"/>
  <c r="AD178" i="43"/>
  <c r="AS211" i="43"/>
  <c r="AB211" i="43"/>
  <c r="AC384" i="43"/>
  <c r="AB260" i="43"/>
  <c r="AB85" i="43"/>
  <c r="AB303" i="43"/>
  <c r="AS353" i="43"/>
  <c r="AB432" i="43"/>
  <c r="AS66" i="43"/>
  <c r="AS172" i="43"/>
  <c r="AH201" i="43"/>
  <c r="AD123" i="43"/>
  <c r="AD384" i="43"/>
  <c r="AD332" i="43"/>
  <c r="AD260" i="43"/>
  <c r="AD320" i="43"/>
  <c r="AB425" i="43"/>
  <c r="AS235" i="43"/>
  <c r="AS358" i="43"/>
  <c r="AS320" i="43"/>
  <c r="AS114" i="43"/>
  <c r="AC130" i="43"/>
  <c r="AD62" i="43"/>
  <c r="AS69" i="43"/>
  <c r="AB41" i="43"/>
  <c r="AC27" i="43"/>
  <c r="AB111" i="43"/>
  <c r="AB405" i="43"/>
  <c r="AB100" i="43"/>
  <c r="AC107" i="43"/>
  <c r="AB378" i="43"/>
  <c r="AC432" i="43"/>
  <c r="AC172" i="43"/>
  <c r="AD143" i="43"/>
  <c r="AB185" i="43"/>
  <c r="AC192" i="43"/>
  <c r="AB274" i="43"/>
  <c r="AB320" i="43"/>
  <c r="AB353" i="43"/>
  <c r="AB241" i="43"/>
  <c r="AD247" i="43"/>
  <c r="AS34" i="43"/>
  <c r="AS78" i="43"/>
  <c r="AB204" i="43"/>
  <c r="AS223" i="43"/>
  <c r="AD160" i="43"/>
  <c r="AB89" i="43"/>
  <c r="AB172" i="43"/>
  <c r="AS254" i="43"/>
  <c r="AS241" i="43"/>
  <c r="AB286" i="43"/>
  <c r="AD155" i="43"/>
  <c r="AC294" i="43"/>
  <c r="AS329" i="43"/>
  <c r="AC405" i="43"/>
  <c r="AH91" i="43"/>
  <c r="AB81" i="43"/>
  <c r="AS74" i="43"/>
  <c r="AC160" i="43"/>
  <c r="AB22" i="43"/>
  <c r="AS41" i="43"/>
  <c r="AD172" i="43"/>
  <c r="AB123" i="43"/>
  <c r="AS229" i="43"/>
  <c r="AB325" i="43"/>
  <c r="AS405" i="43"/>
  <c r="AD365" i="43"/>
  <c r="AC358" i="43"/>
  <c r="AS303" i="43"/>
  <c r="AD425" i="43"/>
  <c r="AS310" i="43"/>
  <c r="AS365" i="43"/>
  <c r="AD241" i="43"/>
  <c r="AD78" i="43"/>
  <c r="AS439" i="43"/>
  <c r="AB270" i="43"/>
  <c r="AD325" i="43"/>
  <c r="AB340" i="43"/>
  <c r="AD74" i="43"/>
  <c r="AD34" i="43"/>
  <c r="AS27" i="43"/>
  <c r="AB118" i="43"/>
  <c r="AS453" i="43"/>
  <c r="AS45" i="43"/>
  <c r="AC460" i="43"/>
  <c r="AD346" i="43"/>
  <c r="AS123" i="43"/>
  <c r="AS198" i="43"/>
  <c r="AS456" i="43"/>
  <c r="AB460" i="43"/>
  <c r="AS111" i="43"/>
  <c r="AD274" i="43"/>
  <c r="AD254" i="43"/>
  <c r="AD303" i="43"/>
  <c r="AD378" i="43"/>
  <c r="AB166" i="43"/>
  <c r="AC270" i="43"/>
  <c r="AC320" i="43"/>
  <c r="AC155" i="43"/>
  <c r="AB78" i="43"/>
  <c r="AS130" i="43"/>
  <c r="AS143" i="43"/>
  <c r="AB395" i="43"/>
  <c r="AD446" i="43"/>
  <c r="AB114" i="43"/>
  <c r="AD137" i="43"/>
  <c r="AD166" i="43"/>
  <c r="AB192" i="43"/>
  <c r="AC254" i="43"/>
  <c r="AB369" i="43"/>
  <c r="AC329" i="43"/>
  <c r="AC247" i="43"/>
  <c r="AD432" i="43"/>
  <c r="AD198" i="43"/>
  <c r="AB45" i="43"/>
  <c r="AB155" i="43"/>
  <c r="AB58" i="43"/>
  <c r="AD58" i="43"/>
  <c r="AS155" i="43"/>
  <c r="AB223" i="43"/>
  <c r="AS58" i="43"/>
  <c r="AD211" i="43"/>
  <c r="AD30" i="43"/>
  <c r="AC353" i="43"/>
  <c r="AD85" i="43"/>
  <c r="AD439" i="43"/>
  <c r="AD294" i="43"/>
  <c r="AD340" i="43"/>
  <c r="AS137" i="43"/>
  <c r="AC314" i="43"/>
  <c r="AS160" i="43"/>
  <c r="AB54" i="43"/>
  <c r="AS89" i="43"/>
  <c r="AS30" i="43"/>
  <c r="AS185" i="43"/>
  <c r="AS48" i="43"/>
  <c r="AB160" i="43"/>
  <c r="AB365" i="43"/>
  <c r="AS446" i="43"/>
  <c r="AS378" i="43"/>
  <c r="AB384" i="43"/>
  <c r="AB453" i="43"/>
  <c r="AD418" i="43"/>
  <c r="AS346" i="43"/>
  <c r="AB439" i="43"/>
  <c r="AB388" i="43"/>
  <c r="AD369" i="43"/>
  <c r="AS247" i="43"/>
  <c r="AS281" i="43"/>
  <c r="AC346" i="43"/>
  <c r="AS395" i="43"/>
  <c r="AC45" i="43"/>
  <c r="AS286" i="43"/>
  <c r="AS107" i="43"/>
  <c r="AB66" i="43"/>
  <c r="AB178" i="43"/>
  <c r="AS81" i="43"/>
  <c r="AS92" i="43"/>
  <c r="AS402" i="43"/>
  <c r="AB235" i="43"/>
  <c r="AD92" i="43"/>
  <c r="AD66" i="43"/>
  <c r="AC118" i="43"/>
  <c r="AC425" i="43"/>
  <c r="AC369" i="43"/>
  <c r="AB30" i="43"/>
  <c r="AC149" i="43"/>
  <c r="AC123" i="43"/>
  <c r="AD69" i="43"/>
  <c r="AS340" i="43"/>
  <c r="AD460" i="43"/>
  <c r="AB27" i="43"/>
  <c r="AD358" i="43"/>
  <c r="AS432" i="43"/>
  <c r="AD270" i="43"/>
  <c r="AS18" i="43"/>
  <c r="AD286" i="43"/>
  <c r="AD18" i="43"/>
  <c r="AB96" i="43"/>
  <c r="AS178" i="43"/>
  <c r="AC143" i="43"/>
  <c r="AD114" i="43"/>
  <c r="AB107" i="43"/>
  <c r="AC137" i="43"/>
  <c r="AC166" i="43"/>
  <c r="AD192" i="43"/>
  <c r="AB254" i="43"/>
  <c r="AB310" i="43"/>
  <c r="AC378" i="43"/>
  <c r="AD204" i="43"/>
  <c r="AC217" i="43"/>
  <c r="AC223" i="43"/>
  <c r="AB281" i="43"/>
  <c r="AB329" i="43"/>
  <c r="AC235" i="43"/>
  <c r="AD229" i="43"/>
  <c r="AB446" i="43"/>
  <c r="AB229" i="43"/>
  <c r="AC198" i="43"/>
  <c r="AC402" i="43"/>
  <c r="AS217" i="43"/>
  <c r="AB294" i="43"/>
  <c r="AD118" i="43"/>
  <c r="AS274" i="43"/>
  <c r="AB62" i="43"/>
  <c r="AC211" i="43"/>
  <c r="AS425" i="43"/>
  <c r="AC260" i="43"/>
  <c r="AC439" i="43"/>
  <c r="AC85" i="43"/>
  <c r="AC340" i="43"/>
  <c r="AC303" i="43"/>
  <c r="AS418" i="43"/>
  <c r="AC453" i="43"/>
  <c r="AS260" i="43"/>
  <c r="AD314" i="43"/>
  <c r="AC178" i="43"/>
  <c r="AS22" i="43"/>
  <c r="AS204" i="43"/>
  <c r="AC18" i="43"/>
  <c r="AB38" i="43"/>
  <c r="AC66" i="43"/>
  <c r="AS192" i="43"/>
  <c r="AS369" i="43"/>
  <c r="AD453" i="43"/>
  <c r="AS62" i="43"/>
  <c r="AS270" i="43"/>
  <c r="AC411" i="43"/>
  <c r="AD310" i="43"/>
  <c r="AD353" i="43"/>
  <c r="AD395" i="43"/>
  <c r="AB264" i="43"/>
  <c r="AD217" i="43"/>
  <c r="AH285" i="43"/>
  <c r="AB130" i="43"/>
  <c r="AS314" i="43"/>
  <c r="AB74" i="43"/>
  <c r="AB34" i="43"/>
  <c r="AS85" i="43"/>
  <c r="AS38" i="43"/>
  <c r="AS149" i="43"/>
  <c r="AB149" i="43"/>
  <c r="AC388" i="43"/>
  <c r="AS411" i="43"/>
  <c r="AB346" i="43"/>
  <c r="AD27" i="43"/>
  <c r="AD89" i="43"/>
  <c r="AC332" i="43"/>
  <c r="AC365" i="43"/>
  <c r="AC395" i="43"/>
  <c r="AC22" i="43"/>
  <c r="AC96" i="43"/>
  <c r="AD388" i="43"/>
  <c r="AD402" i="43"/>
  <c r="AD130" i="43"/>
  <c r="AC456" i="43"/>
  <c r="AH76" i="43"/>
  <c r="AH15" i="43"/>
  <c r="AH132" i="43"/>
  <c r="AH421" i="43"/>
  <c r="AH413" i="43"/>
  <c r="AH361" i="43"/>
  <c r="AH250" i="43"/>
  <c r="AH362" i="43"/>
  <c r="AH450" i="43"/>
  <c r="AH71" i="43"/>
  <c r="AH141" i="43"/>
  <c r="AH393" i="43"/>
  <c r="AH133" i="43"/>
  <c r="AH317" i="43"/>
  <c r="AH221" i="43"/>
  <c r="AH449" i="43"/>
  <c r="AH452" i="43"/>
  <c r="AH377" i="43"/>
  <c r="AH401" i="43"/>
  <c r="AH158" i="43"/>
  <c r="AH364" i="43"/>
  <c r="AH20" i="43"/>
  <c r="AH419" i="43"/>
  <c r="AH19" i="43"/>
  <c r="AH293" i="43"/>
  <c r="AH391" i="43"/>
  <c r="AH410" i="43"/>
  <c r="AH167" i="43"/>
  <c r="AH269" i="43"/>
  <c r="AH429" i="43"/>
  <c r="AH152" i="43"/>
  <c r="AH409" i="43"/>
  <c r="AH423" i="43"/>
  <c r="AH328" i="43"/>
  <c r="AH175" i="43"/>
  <c r="AH35" i="43"/>
  <c r="AH23" i="43"/>
  <c r="AH249" i="43"/>
  <c r="AH443" i="43"/>
  <c r="AH95" i="43"/>
  <c r="AH442" i="43"/>
  <c r="AH360" i="43"/>
  <c r="AH279" i="43"/>
  <c r="AH422" i="43"/>
  <c r="AH86" i="43"/>
  <c r="AH237" i="43"/>
  <c r="AH373" i="43"/>
  <c r="AH455" i="43"/>
  <c r="AH381" i="43"/>
  <c r="AH68" i="43"/>
  <c r="AH120" i="43"/>
  <c r="AH387" i="43"/>
  <c r="AH457" i="43"/>
  <c r="AH367" i="43"/>
  <c r="AH435" i="43"/>
  <c r="AH321" i="43"/>
  <c r="AH322" i="43" s="1"/>
  <c r="AH219" i="43"/>
  <c r="AH173" i="43"/>
  <c r="AH278" i="43"/>
  <c r="AH183" i="43"/>
  <c r="AH181" i="43"/>
  <c r="AH337" i="43"/>
  <c r="AH83" i="44"/>
  <c r="AH92" i="44"/>
  <c r="AH34" i="44"/>
  <c r="AH110" i="44"/>
  <c r="AH129" i="44"/>
  <c r="AH71" i="44"/>
  <c r="AH127" i="44"/>
  <c r="AH102" i="44"/>
  <c r="AS19" i="44"/>
  <c r="AH106" i="44"/>
  <c r="AH107" i="44" s="1"/>
  <c r="AH23" i="44"/>
  <c r="AH52" i="44"/>
  <c r="AH119" i="44"/>
  <c r="AS63" i="44"/>
  <c r="AH15" i="44"/>
  <c r="AC19" i="44"/>
  <c r="AB130" i="44"/>
  <c r="AH48" i="44"/>
  <c r="AH72" i="44"/>
  <c r="AH82" i="44"/>
  <c r="AH75" i="44"/>
  <c r="AH116" i="44"/>
  <c r="AS56" i="44"/>
  <c r="AS42" i="44"/>
  <c r="AS113" i="44"/>
  <c r="AD101" i="44"/>
  <c r="AH123" i="44"/>
  <c r="AS77" i="44"/>
  <c r="AS28" i="44"/>
  <c r="AH31" i="44"/>
  <c r="AS130" i="44"/>
  <c r="AS91" i="44"/>
  <c r="AS124" i="44"/>
  <c r="AH90" i="44"/>
  <c r="AS101" i="44"/>
  <c r="AS95" i="44"/>
  <c r="AS84" i="44"/>
  <c r="AH44" i="44"/>
  <c r="AS49" i="44"/>
  <c r="AS35" i="44"/>
  <c r="AS105" i="44"/>
  <c r="AS70" i="44"/>
  <c r="AH74" i="44"/>
  <c r="AH43" i="44"/>
  <c r="AC95" i="44"/>
  <c r="AH103" i="44"/>
  <c r="AH46" i="44"/>
  <c r="AH118" i="44"/>
  <c r="AH59" i="44"/>
  <c r="AH54" i="44"/>
  <c r="AH104" i="44"/>
  <c r="AH60" i="44"/>
  <c r="AH40" i="44"/>
  <c r="AH38" i="44"/>
  <c r="AH51" i="44"/>
  <c r="AD70" i="44"/>
  <c r="AH18" i="44"/>
  <c r="AH32" i="44"/>
  <c r="AH14" i="44"/>
  <c r="AH112" i="44"/>
  <c r="AD42" i="44"/>
  <c r="AD77" i="44"/>
  <c r="AH99" i="44"/>
  <c r="AH86" i="44"/>
  <c r="AH126" i="44"/>
  <c r="AH33" i="44"/>
  <c r="AH69" i="44"/>
  <c r="AH88" i="44"/>
  <c r="AH94" i="44"/>
  <c r="AH55" i="44"/>
  <c r="AC42" i="44"/>
  <c r="AD28" i="44"/>
  <c r="AD95" i="44"/>
  <c r="AH76" i="44"/>
  <c r="AB56" i="44"/>
  <c r="AH39" i="44"/>
  <c r="AB49" i="44"/>
  <c r="AD63" i="44"/>
  <c r="AD124" i="44"/>
  <c r="AD56" i="44"/>
  <c r="AH87" i="44"/>
  <c r="AB91" i="44"/>
  <c r="AB35" i="44"/>
  <c r="AH20" i="44"/>
  <c r="AH80" i="44"/>
  <c r="AH30" i="44"/>
  <c r="AD113" i="44"/>
  <c r="AH25" i="44"/>
  <c r="AH97" i="44"/>
  <c r="AH68" i="44"/>
  <c r="AH62" i="44"/>
  <c r="AH93" i="44"/>
  <c r="AH47" i="44"/>
  <c r="AC105" i="44"/>
  <c r="AC130" i="44"/>
  <c r="AH102" i="43"/>
  <c r="AH451" i="43"/>
  <c r="AH357" i="43"/>
  <c r="AH31" i="43"/>
  <c r="AH60" i="43"/>
  <c r="AH209" i="43"/>
  <c r="AH213" i="43"/>
  <c r="AH319" i="43"/>
  <c r="AH324" i="43"/>
  <c r="AH39" i="43"/>
  <c r="AH41" i="43" s="1"/>
  <c r="AH233" i="43"/>
  <c r="AH345" i="43"/>
  <c r="AH140" i="43"/>
  <c r="AH414" i="43"/>
  <c r="AH63" i="43"/>
  <c r="AH351" i="43"/>
  <c r="AH444" i="43"/>
  <c r="AH348" i="43"/>
  <c r="AH428" i="43"/>
  <c r="AH99" i="43"/>
  <c r="AH341" i="43"/>
  <c r="AH424" i="43"/>
  <c r="AH228" i="43"/>
  <c r="AH176" i="43"/>
  <c r="AH417" i="43"/>
  <c r="AH273" i="43"/>
  <c r="AH110" i="43"/>
  <c r="AH72" i="43"/>
  <c r="AH436" i="43"/>
  <c r="AH398" i="43"/>
  <c r="AH148" i="43"/>
  <c r="AH342" i="43"/>
  <c r="AH445" i="43"/>
  <c r="AH98" i="43"/>
  <c r="AH165" i="43"/>
  <c r="AH302" i="43"/>
  <c r="AH349" i="43"/>
  <c r="AH124" i="43"/>
  <c r="AH338" i="43"/>
  <c r="AH168" i="43"/>
  <c r="AH258" i="43"/>
  <c r="AH290" i="43"/>
  <c r="AH135" i="43"/>
  <c r="AH196" i="43"/>
  <c r="AH394" i="43"/>
  <c r="AH438" i="43"/>
  <c r="AH334" i="43"/>
  <c r="AH21" i="43"/>
  <c r="AH127" i="43"/>
  <c r="AH191" i="43"/>
  <c r="AH245" i="43"/>
  <c r="AH189" i="43"/>
  <c r="AH142" i="43"/>
  <c r="AH343" i="43"/>
  <c r="AH226" i="43"/>
  <c r="AH441" i="43"/>
  <c r="AH134" i="43"/>
  <c r="AH195" i="43"/>
  <c r="AH368" i="43"/>
  <c r="AH43" i="43"/>
  <c r="AH83" i="43"/>
  <c r="AH197" i="43"/>
  <c r="AH289" i="43"/>
  <c r="AH79" i="43"/>
  <c r="AH291" i="43"/>
  <c r="AH157" i="43"/>
  <c r="AH253" i="43"/>
  <c r="AH272" i="43"/>
  <c r="AH47" i="43"/>
  <c r="AH363" i="43"/>
  <c r="AH159" i="43"/>
  <c r="AH298" i="43"/>
  <c r="AH284" i="43"/>
  <c r="AH283" i="43"/>
  <c r="AH300" i="43"/>
  <c r="AH430" i="43"/>
  <c r="AH188" i="43"/>
  <c r="AH75" i="43"/>
  <c r="AH151" i="43"/>
  <c r="AH262" i="43"/>
  <c r="AH305" i="43"/>
  <c r="AH375" i="43"/>
  <c r="AH84" i="43"/>
  <c r="AH32" i="43"/>
  <c r="AH352" i="43"/>
  <c r="AH24" i="43"/>
  <c r="AH397" i="43"/>
  <c r="AH427" i="43"/>
  <c r="AH280" i="43"/>
  <c r="AH399" i="43"/>
  <c r="AH36" i="43"/>
  <c r="AH407" i="43"/>
  <c r="AH41" i="44"/>
  <c r="AH121" i="44"/>
  <c r="AH128" i="44"/>
  <c r="AH26" i="44"/>
  <c r="AB70" i="44"/>
  <c r="AD84" i="44"/>
  <c r="AH73" i="44"/>
  <c r="AH85" i="44"/>
  <c r="AC91" i="44"/>
  <c r="AD35" i="44"/>
  <c r="AD130" i="44"/>
  <c r="AC124" i="44"/>
  <c r="AD49" i="44"/>
  <c r="AH64" i="44"/>
  <c r="AC70" i="44"/>
  <c r="AC101" i="44"/>
  <c r="AB19" i="44"/>
  <c r="AB124" i="44"/>
  <c r="AB84" i="44"/>
  <c r="AB77" i="44"/>
  <c r="AC49" i="44"/>
  <c r="AB42" i="44"/>
  <c r="AC113" i="44"/>
  <c r="AH57" i="44"/>
  <c r="AC63" i="44"/>
  <c r="AH108" i="44"/>
  <c r="AD105" i="44"/>
  <c r="AH78" i="44"/>
  <c r="AC84" i="44"/>
  <c r="AH36" i="44"/>
  <c r="AB101" i="44"/>
  <c r="AH61" i="44"/>
  <c r="AH66" i="44"/>
  <c r="AC28" i="44"/>
  <c r="AH17" i="44"/>
  <c r="AB63" i="44"/>
  <c r="AH111" i="44"/>
  <c r="AH114" i="44"/>
  <c r="AH115" i="44" s="1"/>
  <c r="AB115" i="44"/>
  <c r="AB105" i="44"/>
  <c r="AB28" i="44"/>
  <c r="AH89" i="44"/>
  <c r="AH50" i="44"/>
  <c r="AC56" i="44"/>
  <c r="AB95" i="44"/>
  <c r="AC35" i="44"/>
  <c r="AH65" i="44"/>
  <c r="AD91" i="44"/>
  <c r="AH67" i="44"/>
  <c r="AH58" i="44"/>
  <c r="AH98" i="44"/>
  <c r="AB113" i="44"/>
  <c r="AH100" i="44"/>
  <c r="AD19" i="44"/>
  <c r="AC77" i="44"/>
  <c r="AH22" i="44"/>
  <c r="AH53" i="44"/>
  <c r="AH96" i="44"/>
  <c r="AH122" i="44"/>
  <c r="AH29" i="44"/>
  <c r="AH81" i="44"/>
  <c r="AH21" i="44"/>
  <c r="AH37" i="44"/>
  <c r="AH125" i="44"/>
  <c r="AH117" i="44"/>
  <c r="AH45" i="44"/>
  <c r="AH109" i="44"/>
  <c r="AH17" i="43"/>
  <c r="AH194" i="43"/>
  <c r="AH248" i="43"/>
  <c r="AH304" i="43"/>
  <c r="AH323" i="43"/>
  <c r="AH243" i="43"/>
  <c r="AH420" i="43"/>
  <c r="AH400" i="43"/>
  <c r="AH227" i="43"/>
  <c r="AH454" i="43"/>
  <c r="AH456" i="43" s="1"/>
  <c r="AH182" i="43"/>
  <c r="AH287" i="43"/>
  <c r="AH144" i="43"/>
  <c r="AH90" i="43"/>
  <c r="AH92" i="43" s="1"/>
  <c r="AH50" i="43"/>
  <c r="AH115" i="43"/>
  <c r="AH433" i="43"/>
  <c r="AH313" i="43"/>
  <c r="AH199" i="43"/>
  <c r="AH447" i="43"/>
  <c r="AH64" i="43"/>
  <c r="AH55" i="43"/>
  <c r="AH70" i="43"/>
  <c r="AH263" i="43"/>
  <c r="AH330" i="43"/>
  <c r="AH376" i="43"/>
  <c r="AH156" i="43"/>
  <c r="AH238" i="43"/>
  <c r="AH333" i="43"/>
  <c r="AH225" i="43"/>
  <c r="AH311" i="43"/>
  <c r="AH359" i="43"/>
  <c r="AH108" i="43"/>
  <c r="AH354" i="43"/>
  <c r="AH385" i="43"/>
  <c r="AH257" i="43"/>
  <c r="AH297" i="43"/>
  <c r="AH383" i="43"/>
  <c r="AH389" i="43"/>
  <c r="AH88" i="43"/>
  <c r="AH403" i="43"/>
  <c r="AH315" i="43"/>
  <c r="AH73" i="43"/>
  <c r="AH230" i="43"/>
  <c r="AH440" i="43"/>
  <c r="AH306" i="43"/>
  <c r="AH28" i="43"/>
  <c r="AH59" i="43"/>
  <c r="AH415" i="43"/>
  <c r="AH106" i="43"/>
  <c r="AH335" i="43"/>
  <c r="AH261" i="43"/>
  <c r="AH14" i="43"/>
  <c r="AH80" i="43"/>
  <c r="AH26" i="43"/>
  <c r="AH366" i="43"/>
  <c r="AH369" i="43" s="1"/>
  <c r="AH231" i="43"/>
  <c r="AH448" i="43"/>
  <c r="AH207" i="43"/>
  <c r="AH265" i="43"/>
  <c r="AH119" i="43"/>
  <c r="AH128" i="43"/>
  <c r="AH309" i="43"/>
  <c r="AH190" i="43"/>
  <c r="AH437" i="43"/>
  <c r="AH52" i="43"/>
  <c r="AH42" i="43"/>
  <c r="AH347" i="43"/>
  <c r="AH246" i="43"/>
  <c r="AH218" i="43"/>
  <c r="AH214" i="43"/>
  <c r="AH379" i="43"/>
  <c r="AH136" i="43"/>
  <c r="AH356" i="43"/>
  <c r="AH121" i="43"/>
  <c r="AH117" i="43"/>
  <c r="AH126" i="43"/>
  <c r="AH282" i="43"/>
  <c r="AH406" i="43"/>
  <c r="AH242" i="43"/>
  <c r="AH350" i="43"/>
  <c r="AH234" i="43"/>
  <c r="AH301" i="43"/>
  <c r="AH57" i="43"/>
  <c r="AH206" i="43"/>
  <c r="AH266" i="43"/>
  <c r="AH434" i="43"/>
  <c r="AH380" i="43"/>
  <c r="AH205" i="43"/>
  <c r="AH150" i="43"/>
  <c r="AH53" i="43"/>
  <c r="AH239" i="43"/>
  <c r="AH308" i="43"/>
  <c r="AH251" i="43"/>
  <c r="AH336" i="43"/>
  <c r="AH244" i="43"/>
  <c r="AH203" i="43"/>
  <c r="AH382" i="43"/>
  <c r="AH416" i="43"/>
  <c r="AH459" i="43"/>
  <c r="AH215" i="43"/>
  <c r="AH202" i="43"/>
  <c r="AH220" i="43"/>
  <c r="AH312" i="43"/>
  <c r="AH396" i="43"/>
  <c r="AH163" i="43"/>
  <c r="AH179" i="43"/>
  <c r="AH288" i="43"/>
  <c r="AH164" i="43"/>
  <c r="AH94" i="43"/>
  <c r="AH44" i="43"/>
  <c r="AH101" i="43"/>
  <c r="AH77" i="43"/>
  <c r="AH138" i="43"/>
  <c r="AH259" i="43"/>
  <c r="AH268" i="43"/>
  <c r="AH299" i="43"/>
  <c r="AH372" i="43"/>
  <c r="AH318" i="43"/>
  <c r="AH210" i="43"/>
  <c r="AH426" i="43"/>
  <c r="AH222" i="43"/>
  <c r="AH67" i="43"/>
  <c r="AH277" i="43"/>
  <c r="AH431" i="43"/>
  <c r="AH82" i="43"/>
  <c r="AH184" i="43"/>
  <c r="AH255" i="43"/>
  <c r="AH256" i="43" s="1"/>
  <c r="AH271" i="43"/>
  <c r="AH292" i="43"/>
  <c r="AH331" i="43"/>
  <c r="AH33" i="43"/>
  <c r="AH25" i="43"/>
  <c r="AH122" i="43"/>
  <c r="AH145" i="43"/>
  <c r="AH139" i="43"/>
  <c r="AH276" i="43"/>
  <c r="AH187" i="43"/>
  <c r="AH392" i="43"/>
  <c r="AH105" i="43"/>
  <c r="AH93" i="43"/>
  <c r="AH29" i="43"/>
  <c r="AH177" i="43"/>
  <c r="AH154" i="43"/>
  <c r="AH295" i="43"/>
  <c r="AH296" i="43" s="1"/>
  <c r="AH275" i="43"/>
  <c r="AH236" i="43"/>
  <c r="AH307" i="43"/>
  <c r="AH339" i="43"/>
  <c r="AH374" i="43"/>
  <c r="AH193" i="43"/>
  <c r="AH200" i="43"/>
  <c r="AH232" i="43"/>
  <c r="AH408" i="43"/>
  <c r="AH46" i="43"/>
  <c r="AH131" i="43"/>
  <c r="AH109" i="43"/>
  <c r="AH65" i="43"/>
  <c r="AH146" i="43"/>
  <c r="AH112" i="43"/>
  <c r="AH170" i="43"/>
  <c r="AH125" i="43"/>
  <c r="AH161" i="43"/>
  <c r="AH252" i="43"/>
  <c r="AH327" i="43"/>
  <c r="AH404" i="43"/>
  <c r="AH208" i="43"/>
  <c r="AH390" i="43"/>
  <c r="AH49" i="43"/>
  <c r="AH97" i="43"/>
  <c r="AH113" i="43"/>
  <c r="AH61" i="43"/>
  <c r="AH37" i="43"/>
  <c r="AH171" i="43"/>
  <c r="AH104" i="43"/>
  <c r="AH153" i="43"/>
  <c r="AH240" i="43"/>
  <c r="AH344" i="43"/>
  <c r="AH326" i="43"/>
  <c r="AH412" i="43"/>
  <c r="AH129" i="43"/>
  <c r="AH162" i="43"/>
  <c r="AH186" i="43"/>
  <c r="AH147" i="43"/>
  <c r="AH169" i="43"/>
  <c r="AH212" i="43"/>
  <c r="AH370" i="43"/>
  <c r="AH371" i="43" s="1"/>
  <c r="AH216" i="43"/>
  <c r="AH386" i="43"/>
  <c r="AH224" i="43"/>
  <c r="AH100" i="43" l="1"/>
  <c r="AH114" i="43"/>
  <c r="AH274" i="43"/>
  <c r="AH264" i="43"/>
  <c r="AH51" i="43"/>
  <c r="AH54" i="43"/>
  <c r="AH329" i="43"/>
  <c r="AH69" i="43"/>
  <c r="AH217" i="43"/>
  <c r="AH281" i="43"/>
  <c r="AH85" i="43"/>
  <c r="AH143" i="43"/>
  <c r="AH155" i="43"/>
  <c r="AH286" i="43"/>
  <c r="AH320" i="43"/>
  <c r="AH58" i="43"/>
  <c r="AH38" i="43"/>
  <c r="AH22" i="43"/>
  <c r="AH229" i="43"/>
  <c r="AH402" i="43"/>
  <c r="AH18" i="43"/>
  <c r="AH378" i="43"/>
  <c r="AH96" i="43"/>
  <c r="AH432" i="43"/>
  <c r="AH211" i="43"/>
  <c r="AH123" i="43"/>
  <c r="AH446" i="43"/>
  <c r="AH405" i="43"/>
  <c r="AH303" i="43"/>
  <c r="AH111" i="43"/>
  <c r="AH340" i="43"/>
  <c r="AH332" i="43"/>
  <c r="AH439" i="43"/>
  <c r="AH149" i="43"/>
  <c r="AH325" i="43"/>
  <c r="AH81" i="43"/>
  <c r="AH34" i="43"/>
  <c r="AH425" i="43"/>
  <c r="AH223" i="43"/>
  <c r="AH172" i="43"/>
  <c r="AH418" i="43"/>
  <c r="AH137" i="43"/>
  <c r="AH103" i="43"/>
  <c r="AH247" i="43"/>
  <c r="AH384" i="43"/>
  <c r="AH353" i="43"/>
  <c r="AH270" i="43"/>
  <c r="AH62" i="43"/>
  <c r="AH235" i="43"/>
  <c r="AH260" i="43"/>
  <c r="AH365" i="43"/>
  <c r="AH453" i="43"/>
  <c r="AH118" i="43"/>
  <c r="AH294" i="43"/>
  <c r="AH310" i="43"/>
  <c r="AH66" i="43"/>
  <c r="AH178" i="43"/>
  <c r="AH358" i="43"/>
  <c r="AH346" i="43"/>
  <c r="AH192" i="43"/>
  <c r="AH107" i="43"/>
  <c r="AH166" i="43"/>
  <c r="AH48" i="43"/>
  <c r="AH198" i="43"/>
  <c r="AH241" i="43"/>
  <c r="AH185" i="43"/>
  <c r="AH411" i="43"/>
  <c r="AH45" i="43"/>
  <c r="AH30" i="43"/>
  <c r="AH395" i="43"/>
  <c r="AH388" i="43"/>
  <c r="AH314" i="43"/>
  <c r="AH160" i="43"/>
  <c r="AH74" i="43"/>
  <c r="AH204" i="43"/>
  <c r="AH254" i="43"/>
  <c r="AH78" i="43"/>
  <c r="AH130" i="43"/>
  <c r="AH460" i="43"/>
  <c r="AH89" i="43"/>
  <c r="AH27" i="43"/>
  <c r="AH77" i="44"/>
  <c r="AH95" i="44"/>
  <c r="AH105" i="44"/>
  <c r="AH28" i="44"/>
  <c r="AH19" i="44"/>
  <c r="AH49" i="44"/>
  <c r="AH35" i="44"/>
  <c r="AH84" i="44"/>
  <c r="AH124" i="44"/>
  <c r="AH56" i="44"/>
  <c r="AH42" i="44"/>
  <c r="AH91" i="44"/>
  <c r="AH70" i="44"/>
  <c r="AH101" i="44"/>
  <c r="AH113" i="44"/>
  <c r="AH130" i="44"/>
  <c r="AH63" i="44"/>
  <c r="AR12" i="44" l="1"/>
  <c r="AR13" i="44" s="1"/>
  <c r="AQ12" i="44"/>
  <c r="AQ13" i="44" s="1"/>
  <c r="AN465" i="43"/>
  <c r="AN466" i="43"/>
  <c r="AN467" i="43"/>
  <c r="AN468" i="43"/>
  <c r="AN469" i="43"/>
  <c r="AN470" i="43"/>
  <c r="AN471" i="43"/>
  <c r="AN472" i="43"/>
  <c r="AN473" i="43"/>
  <c r="AN474" i="43"/>
  <c r="AR12" i="43"/>
  <c r="AQ12" i="43"/>
  <c r="U465" i="43"/>
  <c r="N27" i="45" s="1"/>
  <c r="U467" i="43"/>
  <c r="U468" i="43"/>
  <c r="U469" i="43"/>
  <c r="U470" i="43"/>
  <c r="U471" i="43"/>
  <c r="U472" i="43"/>
  <c r="U473" i="43"/>
  <c r="U474" i="43"/>
  <c r="AN135" i="44"/>
  <c r="AN136" i="44"/>
  <c r="AN137" i="44"/>
  <c r="AN138" i="44"/>
  <c r="AN139" i="44"/>
  <c r="AN140" i="44"/>
  <c r="AN141" i="44"/>
  <c r="AN142" i="44"/>
  <c r="AN143" i="44"/>
  <c r="AN144" i="44"/>
  <c r="U135" i="44"/>
  <c r="U136" i="44"/>
  <c r="U137" i="44"/>
  <c r="U138" i="44"/>
  <c r="U139" i="44"/>
  <c r="U140" i="44"/>
  <c r="U141" i="44"/>
  <c r="U142" i="44"/>
  <c r="U143" i="44"/>
  <c r="U144" i="44"/>
  <c r="AG27" i="45" l="1"/>
  <c r="AQ461" i="43"/>
  <c r="AQ13" i="43"/>
  <c r="AR13" i="43"/>
  <c r="AR461" i="43" s="1"/>
  <c r="AN464" i="43"/>
  <c r="AN131" i="44"/>
  <c r="AJ131" i="44"/>
  <c r="AN134" i="44"/>
  <c r="U466" i="43"/>
  <c r="U461" i="43"/>
  <c r="U131" i="44"/>
  <c r="U134" i="44"/>
  <c r="AI131" i="44"/>
  <c r="U464" i="43" l="1"/>
  <c r="AL135" i="44"/>
  <c r="AM135" i="44"/>
  <c r="AL136" i="44"/>
  <c r="AM136" i="44"/>
  <c r="AL137" i="44"/>
  <c r="AM137" i="44"/>
  <c r="AL138" i="44"/>
  <c r="AM138" i="44"/>
  <c r="AL139" i="44"/>
  <c r="AM139" i="44"/>
  <c r="AL140" i="44"/>
  <c r="AM140" i="44"/>
  <c r="AL141" i="44"/>
  <c r="AM141" i="44"/>
  <c r="AL142" i="44"/>
  <c r="AM142" i="44"/>
  <c r="AL143" i="44"/>
  <c r="AM143" i="44"/>
  <c r="AL144" i="44"/>
  <c r="AM144" i="44"/>
  <c r="AL465" i="43"/>
  <c r="AE27" i="45" s="1"/>
  <c r="AM465" i="43"/>
  <c r="AF27" i="45" s="1"/>
  <c r="AL466" i="43"/>
  <c r="AM466" i="43"/>
  <c r="AL467" i="43"/>
  <c r="AM467" i="43"/>
  <c r="AL468" i="43"/>
  <c r="AM468" i="43"/>
  <c r="AL469" i="43"/>
  <c r="AM469" i="43"/>
  <c r="AL470" i="43"/>
  <c r="AM470" i="43"/>
  <c r="AL471" i="43"/>
  <c r="AM471" i="43"/>
  <c r="AL472" i="43"/>
  <c r="AM472" i="43"/>
  <c r="AL473" i="43"/>
  <c r="AM473" i="43"/>
  <c r="AL474" i="43"/>
  <c r="AM474" i="43"/>
  <c r="AG12" i="44"/>
  <c r="AG13" i="44" s="1"/>
  <c r="AA12" i="44"/>
  <c r="AA13" i="44" s="1"/>
  <c r="W12" i="44"/>
  <c r="W13" i="44" s="1"/>
  <c r="AM464" i="43" l="1"/>
  <c r="AL464" i="43"/>
  <c r="AL131" i="44"/>
  <c r="AM131" i="44"/>
  <c r="AL134" i="44"/>
  <c r="AM134" i="44"/>
  <c r="AS12" i="44"/>
  <c r="AS13" i="44" s="1"/>
  <c r="AD12" i="44"/>
  <c r="AD13" i="44" s="1"/>
  <c r="AC12" i="44"/>
  <c r="AC13" i="44" s="1"/>
  <c r="AB12" i="44"/>
  <c r="AB13" i="44" s="1"/>
  <c r="AH12" i="44" l="1"/>
  <c r="AH13" i="44" s="1"/>
  <c r="BB14" i="43" l="1"/>
  <c r="BB15" i="43"/>
  <c r="BB16" i="43"/>
  <c r="BB17" i="43"/>
  <c r="BB20" i="43"/>
  <c r="BB21" i="43"/>
  <c r="BB24" i="43"/>
  <c r="BB25" i="43"/>
  <c r="BB26" i="43"/>
  <c r="BB29" i="43"/>
  <c r="BB31" i="43"/>
  <c r="BB32" i="43"/>
  <c r="BB33" i="43"/>
  <c r="BB35" i="43"/>
  <c r="BB36" i="43"/>
  <c r="BB37" i="43"/>
  <c r="BB40" i="43"/>
  <c r="BB43" i="43"/>
  <c r="BB44" i="43"/>
  <c r="BB46" i="43"/>
  <c r="BB47" i="43"/>
  <c r="BB49" i="43"/>
  <c r="BB50" i="43"/>
  <c r="BB53" i="43"/>
  <c r="BB55" i="43"/>
  <c r="BB56" i="43"/>
  <c r="BB59" i="43"/>
  <c r="BB60" i="43"/>
  <c r="BB61" i="43"/>
  <c r="BB63" i="43"/>
  <c r="BB64" i="43"/>
  <c r="BB65" i="43"/>
  <c r="BB68" i="43"/>
  <c r="BB70" i="43"/>
  <c r="BB71" i="43"/>
  <c r="BB72" i="43"/>
  <c r="BB73" i="43"/>
  <c r="BB75" i="43"/>
  <c r="BB76" i="43"/>
  <c r="BB77" i="43"/>
  <c r="BB80" i="43"/>
  <c r="BB82" i="43"/>
  <c r="BB83" i="43"/>
  <c r="BB84" i="43"/>
  <c r="BB87" i="43"/>
  <c r="BB88" i="43"/>
  <c r="BB91" i="43"/>
  <c r="BB93" i="43"/>
  <c r="BB94" i="43"/>
  <c r="BB95" i="43"/>
  <c r="BB97" i="43"/>
  <c r="BB98" i="43"/>
  <c r="BB99" i="43"/>
  <c r="BB101" i="43"/>
  <c r="BB102" i="43"/>
  <c r="BB105" i="43"/>
  <c r="BB108" i="43"/>
  <c r="BB109" i="43"/>
  <c r="BB110" i="43"/>
  <c r="BB115" i="43"/>
  <c r="BB117" i="43"/>
  <c r="BB119" i="43"/>
  <c r="BB120" i="43"/>
  <c r="BB121" i="43"/>
  <c r="BB122" i="43"/>
  <c r="BB124" i="43"/>
  <c r="BB125" i="43"/>
  <c r="BB126" i="43"/>
  <c r="BB127" i="43"/>
  <c r="BB128" i="43"/>
  <c r="BB129" i="43"/>
  <c r="BB131" i="43"/>
  <c r="BB132" i="43"/>
  <c r="BB133" i="43"/>
  <c r="BB134" i="43"/>
  <c r="BB135" i="43"/>
  <c r="BB136" i="43"/>
  <c r="BB138" i="43"/>
  <c r="BB140" i="43"/>
  <c r="BB141" i="43"/>
  <c r="BB142" i="43"/>
  <c r="BB144" i="43"/>
  <c r="BB145" i="43"/>
  <c r="BB146" i="43"/>
  <c r="BB148" i="43"/>
  <c r="BB150" i="43"/>
  <c r="BB151" i="43"/>
  <c r="BB152" i="43"/>
  <c r="BB153" i="43"/>
  <c r="BB154" i="43"/>
  <c r="BB157" i="43"/>
  <c r="BB158" i="43"/>
  <c r="BB159" i="43"/>
  <c r="BB162" i="43"/>
  <c r="BB163" i="43"/>
  <c r="BB164" i="43"/>
  <c r="BB165" i="43"/>
  <c r="BB167" i="43"/>
  <c r="BB168" i="43"/>
  <c r="BB169" i="43"/>
  <c r="BB170" i="43"/>
  <c r="BB174" i="43"/>
  <c r="BB175" i="43"/>
  <c r="BB176" i="43"/>
  <c r="BB177" i="43"/>
  <c r="BB179" i="43"/>
  <c r="BB180" i="43"/>
  <c r="BB181" i="43"/>
  <c r="BB183" i="43"/>
  <c r="BB184" i="43"/>
  <c r="BB186" i="43"/>
  <c r="BB187" i="43"/>
  <c r="BB188" i="43"/>
  <c r="BB189" i="43"/>
  <c r="BB190" i="43"/>
  <c r="BB191" i="43"/>
  <c r="BB194" i="43"/>
  <c r="BB195" i="43"/>
  <c r="BB196" i="43"/>
  <c r="BB197" i="43"/>
  <c r="BB200" i="43"/>
  <c r="BB201" i="43"/>
  <c r="BB202" i="43"/>
  <c r="BB203" i="43"/>
  <c r="BB206" i="43"/>
  <c r="BB207" i="43"/>
  <c r="BB209" i="43"/>
  <c r="BB210" i="43"/>
  <c r="BB212" i="43"/>
  <c r="BB213" i="43"/>
  <c r="BB215" i="43"/>
  <c r="BB216" i="43"/>
  <c r="BB219" i="43"/>
  <c r="BB220" i="43"/>
  <c r="BB221" i="43"/>
  <c r="BB222" i="43"/>
  <c r="BB224" i="43"/>
  <c r="BB225" i="43"/>
  <c r="BB226" i="43"/>
  <c r="BB227" i="43"/>
  <c r="BB228" i="43"/>
  <c r="BB230" i="43"/>
  <c r="BB231" i="43"/>
  <c r="BB232" i="43"/>
  <c r="BB233" i="43"/>
  <c r="BB234" i="43"/>
  <c r="BB236" i="43"/>
  <c r="BB237" i="43"/>
  <c r="BB239" i="43"/>
  <c r="BB240" i="43"/>
  <c r="BB243" i="43"/>
  <c r="BB244" i="43"/>
  <c r="BB245" i="43"/>
  <c r="BB246" i="43"/>
  <c r="BB248" i="43"/>
  <c r="BB249" i="43"/>
  <c r="BB250" i="43"/>
  <c r="BB251" i="43"/>
  <c r="BB252" i="43"/>
  <c r="BB253" i="43"/>
  <c r="BB258" i="43"/>
  <c r="BB262" i="43"/>
  <c r="BB263" i="43"/>
  <c r="BB265" i="43"/>
  <c r="BB266" i="43"/>
  <c r="BB267" i="43"/>
  <c r="BB268" i="43"/>
  <c r="BB269" i="43"/>
  <c r="BB271" i="43"/>
  <c r="BB272" i="43"/>
  <c r="BB273" i="43"/>
  <c r="BB275" i="43"/>
  <c r="BB276" i="43"/>
  <c r="BB277" i="43"/>
  <c r="BB278" i="43"/>
  <c r="BB279" i="43"/>
  <c r="BB280" i="43"/>
  <c r="BB283" i="43"/>
  <c r="BB285" i="43"/>
  <c r="BB289" i="43"/>
  <c r="BB290" i="43"/>
  <c r="BB291" i="43"/>
  <c r="BB292" i="43"/>
  <c r="BB293" i="43"/>
  <c r="BB299" i="43"/>
  <c r="BB300" i="43"/>
  <c r="BB301" i="43"/>
  <c r="BB302" i="43"/>
  <c r="BB305" i="43"/>
  <c r="BB306" i="43"/>
  <c r="BB307" i="43"/>
  <c r="BB308" i="43"/>
  <c r="BB309" i="43"/>
  <c r="BB312" i="43"/>
  <c r="BB313" i="43"/>
  <c r="BB315" i="43"/>
  <c r="BB316" i="43"/>
  <c r="BB317" i="43"/>
  <c r="BB318" i="43"/>
  <c r="BB319" i="43"/>
  <c r="BB323" i="43"/>
  <c r="BB326" i="43"/>
  <c r="BB327" i="43"/>
  <c r="BB328" i="43"/>
  <c r="BB330" i="43"/>
  <c r="BB331" i="43"/>
  <c r="BB334" i="43"/>
  <c r="BB335" i="43"/>
  <c r="BB336" i="43"/>
  <c r="BB337" i="43"/>
  <c r="BB342" i="43"/>
  <c r="BB343" i="43"/>
  <c r="BB345" i="43"/>
  <c r="BB349" i="43"/>
  <c r="BB350" i="43"/>
  <c r="BB351" i="43"/>
  <c r="BB352" i="43"/>
  <c r="BB354" i="43"/>
  <c r="BB355" i="43"/>
  <c r="BB356" i="43"/>
  <c r="BB360" i="43"/>
  <c r="BB361" i="43"/>
  <c r="BB363" i="43"/>
  <c r="BB364" i="43"/>
  <c r="BB368" i="43"/>
  <c r="BB373" i="43"/>
  <c r="BB375" i="43"/>
  <c r="BB376" i="43"/>
  <c r="BB379" i="43"/>
  <c r="BB380" i="43"/>
  <c r="BB381" i="43"/>
  <c r="BB383" i="43"/>
  <c r="BB386" i="43"/>
  <c r="BB387" i="43"/>
  <c r="BB391" i="43"/>
  <c r="BB394" i="43"/>
  <c r="BB399" i="43"/>
  <c r="BB400" i="43"/>
  <c r="BB401" i="43"/>
  <c r="BB403" i="43"/>
  <c r="BB404" i="43"/>
  <c r="BB406" i="43"/>
  <c r="BB407" i="43"/>
  <c r="BB408" i="43"/>
  <c r="BB409" i="43"/>
  <c r="BB410" i="43"/>
  <c r="BB414" i="43"/>
  <c r="BB415" i="43"/>
  <c r="BB416" i="43"/>
  <c r="BB419" i="43"/>
  <c r="BB420" i="43"/>
  <c r="BB422" i="43"/>
  <c r="BB423" i="43"/>
  <c r="BB424" i="43"/>
  <c r="BB426" i="43"/>
  <c r="BB427" i="43"/>
  <c r="BB428" i="43"/>
  <c r="BB429" i="43"/>
  <c r="BB430" i="43"/>
  <c r="BB434" i="43"/>
  <c r="BB435" i="43"/>
  <c r="BB437" i="43"/>
  <c r="BB438" i="43"/>
  <c r="BB440" i="43"/>
  <c r="BB441" i="43"/>
  <c r="BB442" i="43"/>
  <c r="BB443" i="43"/>
  <c r="BB444" i="43"/>
  <c r="BB447" i="43"/>
  <c r="BB448" i="43"/>
  <c r="BB451" i="43"/>
  <c r="BB452" i="43"/>
  <c r="BB455" i="43"/>
  <c r="BB459" i="43"/>
  <c r="BA53" i="43"/>
  <c r="BA82" i="43"/>
  <c r="BA86" i="43"/>
  <c r="BA93" i="43"/>
  <c r="BA101" i="43"/>
  <c r="BA108" i="43"/>
  <c r="BA112" i="43"/>
  <c r="BA115" i="43"/>
  <c r="BA119" i="43"/>
  <c r="BA124" i="43"/>
  <c r="BA131" i="43"/>
  <c r="BA138" i="43"/>
  <c r="AZ139" i="43"/>
  <c r="BA156" i="43"/>
  <c r="BA173" i="43"/>
  <c r="BA179" i="43"/>
  <c r="BA186" i="43"/>
  <c r="BA193" i="43"/>
  <c r="BA205" i="43"/>
  <c r="BA212" i="43"/>
  <c r="BA218" i="43"/>
  <c r="BA224" i="43"/>
  <c r="BA236" i="43"/>
  <c r="BA238" i="43"/>
  <c r="BA248" i="43"/>
  <c r="BA258" i="43"/>
  <c r="BA265" i="43"/>
  <c r="BA275" i="43"/>
  <c r="BA282" i="43"/>
  <c r="BA287" i="43"/>
  <c r="BA304" i="43"/>
  <c r="BA311" i="43"/>
  <c r="BA315" i="43"/>
  <c r="BA326" i="43"/>
  <c r="BA330" i="43"/>
  <c r="BA341" i="43"/>
  <c r="BA354" i="43"/>
  <c r="BA361" i="43"/>
  <c r="AZ363" i="43"/>
  <c r="BA372" i="43"/>
  <c r="BA379" i="43"/>
  <c r="BA385" i="43"/>
  <c r="BA389" i="43"/>
  <c r="BA396" i="43"/>
  <c r="BA403" i="43"/>
  <c r="BA406" i="43"/>
  <c r="BA412" i="43"/>
  <c r="BA419" i="43"/>
  <c r="BA426" i="43"/>
  <c r="BA433" i="43"/>
  <c r="BA440" i="43"/>
  <c r="BA441" i="43"/>
  <c r="AZ450" i="43"/>
  <c r="AZ452" i="43"/>
  <c r="BA181" i="43"/>
  <c r="AZ129" i="44"/>
  <c r="AY129" i="44"/>
  <c r="AV129" i="44"/>
  <c r="AZ128" i="44"/>
  <c r="AY128" i="44"/>
  <c r="AV128" i="44"/>
  <c r="AU128" i="44"/>
  <c r="AZ127" i="44"/>
  <c r="AY127" i="44"/>
  <c r="AV127" i="44"/>
  <c r="AZ126" i="44"/>
  <c r="AY126" i="44"/>
  <c r="AV126" i="44"/>
  <c r="AU126" i="44"/>
  <c r="BA125" i="44"/>
  <c r="AY125" i="44"/>
  <c r="AV125" i="44"/>
  <c r="AZ123" i="44"/>
  <c r="AY123" i="44"/>
  <c r="AV123" i="44"/>
  <c r="AU123" i="44"/>
  <c r="AZ122" i="44"/>
  <c r="AY122" i="44"/>
  <c r="AV122" i="44"/>
  <c r="AX122" i="44"/>
  <c r="AZ121" i="44"/>
  <c r="AY121" i="44"/>
  <c r="AV121" i="44"/>
  <c r="AZ120" i="44"/>
  <c r="AY120" i="44"/>
  <c r="AV120" i="44"/>
  <c r="AX120" i="44"/>
  <c r="AZ119" i="44"/>
  <c r="AY119" i="44"/>
  <c r="AV119" i="44"/>
  <c r="AZ118" i="44"/>
  <c r="AV118" i="44"/>
  <c r="AZ117" i="44"/>
  <c r="AY117" i="44"/>
  <c r="AV117" i="44"/>
  <c r="AZ116" i="44"/>
  <c r="AY116" i="44"/>
  <c r="AV116" i="44"/>
  <c r="AX116" i="44"/>
  <c r="AZ112" i="44"/>
  <c r="AY112" i="44"/>
  <c r="AV112" i="44"/>
  <c r="AZ111" i="44"/>
  <c r="AY111" i="44"/>
  <c r="AV111" i="44"/>
  <c r="AZ110" i="44"/>
  <c r="AY110" i="44"/>
  <c r="AV110" i="44"/>
  <c r="AX110" i="44"/>
  <c r="AZ109" i="44"/>
  <c r="AY109" i="44"/>
  <c r="AV109" i="44"/>
  <c r="AU109" i="44"/>
  <c r="BA108" i="44"/>
  <c r="AY108" i="44"/>
  <c r="AV106" i="44"/>
  <c r="AV107" i="44" s="1"/>
  <c r="AZ104" i="44"/>
  <c r="AY104" i="44"/>
  <c r="AV104" i="44"/>
  <c r="AZ103" i="44"/>
  <c r="AY103" i="44"/>
  <c r="AV103" i="44"/>
  <c r="AZ102" i="44"/>
  <c r="AZ100" i="44"/>
  <c r="AY100" i="44"/>
  <c r="AV100" i="44"/>
  <c r="AU100" i="44"/>
  <c r="AY99" i="44"/>
  <c r="AV99" i="44"/>
  <c r="AZ98" i="44"/>
  <c r="AY98" i="44"/>
  <c r="AY97" i="44"/>
  <c r="AV97" i="44"/>
  <c r="AV96" i="44"/>
  <c r="AZ94" i="44"/>
  <c r="AY94" i="44"/>
  <c r="AV94" i="44"/>
  <c r="AZ93" i="44"/>
  <c r="AY93" i="44"/>
  <c r="AV93" i="44"/>
  <c r="AY92" i="44"/>
  <c r="AV92" i="44"/>
  <c r="AZ90" i="44"/>
  <c r="AY90" i="44"/>
  <c r="AV90" i="44"/>
  <c r="AZ89" i="44"/>
  <c r="AY89" i="44"/>
  <c r="AV89" i="44"/>
  <c r="AZ88" i="44"/>
  <c r="AY88" i="44"/>
  <c r="AV88" i="44"/>
  <c r="AU88" i="44"/>
  <c r="AZ87" i="44"/>
  <c r="AY87" i="44"/>
  <c r="AV87" i="44"/>
  <c r="AU87" i="44"/>
  <c r="AZ86" i="44"/>
  <c r="AY86" i="44"/>
  <c r="AV86" i="44"/>
  <c r="AU86" i="44"/>
  <c r="BA85" i="44"/>
  <c r="AY85" i="44"/>
  <c r="AV85" i="44"/>
  <c r="AZ83" i="44"/>
  <c r="AY83" i="44"/>
  <c r="AV83" i="44"/>
  <c r="AU83" i="44"/>
  <c r="AZ82" i="44"/>
  <c r="AY82" i="44"/>
  <c r="AV82" i="44"/>
  <c r="AU82" i="44"/>
  <c r="AZ81" i="44"/>
  <c r="AY81" i="44"/>
  <c r="AV81" i="44"/>
  <c r="AU81" i="44"/>
  <c r="AZ80" i="44"/>
  <c r="AY80" i="44"/>
  <c r="AV80" i="44"/>
  <c r="AU80" i="44"/>
  <c r="AZ79" i="44"/>
  <c r="AY79" i="44"/>
  <c r="AV79" i="44"/>
  <c r="AU79" i="44"/>
  <c r="AZ78" i="44"/>
  <c r="AV78" i="44"/>
  <c r="AZ76" i="44"/>
  <c r="AY76" i="44"/>
  <c r="AV76" i="44"/>
  <c r="AZ75" i="44"/>
  <c r="AY75" i="44"/>
  <c r="AV75" i="44"/>
  <c r="AX75" i="44"/>
  <c r="AZ74" i="44"/>
  <c r="AY74" i="44"/>
  <c r="AV74" i="44"/>
  <c r="AU74" i="44"/>
  <c r="AZ73" i="44"/>
  <c r="AY73" i="44"/>
  <c r="AV73" i="44"/>
  <c r="AZ72" i="44"/>
  <c r="AY72" i="44"/>
  <c r="AV72" i="44"/>
  <c r="AU72" i="44"/>
  <c r="BA71" i="44"/>
  <c r="AY71" i="44"/>
  <c r="AV71" i="44"/>
  <c r="AU71" i="44"/>
  <c r="AZ69" i="44"/>
  <c r="AY69" i="44"/>
  <c r="AV69" i="44"/>
  <c r="AU69" i="44"/>
  <c r="AZ68" i="44"/>
  <c r="AY68" i="44"/>
  <c r="AV68" i="44"/>
  <c r="AU68" i="44"/>
  <c r="AZ67" i="44"/>
  <c r="AY67" i="44"/>
  <c r="AV67" i="44"/>
  <c r="AZ66" i="44"/>
  <c r="AY66" i="44"/>
  <c r="AV66" i="44"/>
  <c r="AZ65" i="44"/>
  <c r="AY65" i="44"/>
  <c r="AV65" i="44"/>
  <c r="AU65" i="44"/>
  <c r="AY64" i="44"/>
  <c r="AZ62" i="44"/>
  <c r="AV62" i="44"/>
  <c r="AU62" i="44"/>
  <c r="AZ61" i="44"/>
  <c r="AY61" i="44"/>
  <c r="AV61" i="44"/>
  <c r="AZ60" i="44"/>
  <c r="AY60" i="44"/>
  <c r="AV60" i="44"/>
  <c r="AZ59" i="44"/>
  <c r="AV59" i="44"/>
  <c r="AZ58" i="44"/>
  <c r="AY58" i="44"/>
  <c r="AV58" i="44"/>
  <c r="AU58" i="44"/>
  <c r="AY57" i="44"/>
  <c r="AV57" i="44"/>
  <c r="AX57" i="44"/>
  <c r="AZ55" i="44"/>
  <c r="AV55" i="44"/>
  <c r="AU55" i="44"/>
  <c r="AZ54" i="44"/>
  <c r="AY54" i="44"/>
  <c r="AV54" i="44"/>
  <c r="BA53" i="44"/>
  <c r="AY53" i="44"/>
  <c r="AV53" i="44"/>
  <c r="AU53" i="44"/>
  <c r="BA52" i="44"/>
  <c r="AY52" i="44"/>
  <c r="AV52" i="44"/>
  <c r="AU52" i="44"/>
  <c r="AV51" i="44"/>
  <c r="AZ50" i="44"/>
  <c r="AY50" i="44"/>
  <c r="AY48" i="44"/>
  <c r="AV48" i="44"/>
  <c r="AZ47" i="44"/>
  <c r="AY47" i="44"/>
  <c r="AV47" i="44"/>
  <c r="AZ46" i="44"/>
  <c r="AY46" i="44"/>
  <c r="AV46" i="44"/>
  <c r="AZ45" i="44"/>
  <c r="AY45" i="44"/>
  <c r="AV45" i="44"/>
  <c r="AZ44" i="44"/>
  <c r="AY44" i="44"/>
  <c r="AV44" i="44"/>
  <c r="AX44" i="44"/>
  <c r="AV43" i="44"/>
  <c r="AY41" i="44"/>
  <c r="AV41" i="44"/>
  <c r="AU41" i="44"/>
  <c r="AZ40" i="44"/>
  <c r="AY40" i="44"/>
  <c r="AV40" i="44"/>
  <c r="AZ39" i="44"/>
  <c r="AY39" i="44"/>
  <c r="AV39" i="44"/>
  <c r="AZ38" i="44"/>
  <c r="AY38" i="44"/>
  <c r="AV38" i="44"/>
  <c r="AX38" i="44"/>
  <c r="AZ37" i="44"/>
  <c r="AY37" i="44"/>
  <c r="AV37" i="44"/>
  <c r="AU37" i="44"/>
  <c r="AY36" i="44"/>
  <c r="AZ34" i="44"/>
  <c r="AY34" i="44"/>
  <c r="AV34" i="44"/>
  <c r="AY33" i="44"/>
  <c r="AV33" i="44"/>
  <c r="AX33" i="44"/>
  <c r="AY32" i="44"/>
  <c r="AV32" i="44"/>
  <c r="AZ31" i="44"/>
  <c r="AY31" i="44"/>
  <c r="AV31" i="44"/>
  <c r="AU31" i="44"/>
  <c r="AZ30" i="44"/>
  <c r="AY30" i="44"/>
  <c r="AV30" i="44"/>
  <c r="AV29" i="44"/>
  <c r="AV27" i="44"/>
  <c r="AX27" i="44"/>
  <c r="AY26" i="44"/>
  <c r="AV26" i="44"/>
  <c r="AZ25" i="44"/>
  <c r="AY25" i="44"/>
  <c r="AV25" i="44"/>
  <c r="AZ24" i="44"/>
  <c r="AY24" i="44"/>
  <c r="AV24" i="44"/>
  <c r="AZ23" i="44"/>
  <c r="AY23" i="44"/>
  <c r="AV23" i="44"/>
  <c r="AZ22" i="44"/>
  <c r="AY22" i="44"/>
  <c r="AV22" i="44"/>
  <c r="BA21" i="44"/>
  <c r="AY21" i="44"/>
  <c r="AV21" i="44"/>
  <c r="AV20" i="44"/>
  <c r="AZ18" i="44"/>
  <c r="AY18" i="44"/>
  <c r="AV18" i="44"/>
  <c r="BA17" i="44"/>
  <c r="AY17" i="44"/>
  <c r="AV17" i="44"/>
  <c r="AY15" i="44"/>
  <c r="AV15" i="44"/>
  <c r="BA14" i="44"/>
  <c r="AV14" i="44"/>
  <c r="AR135" i="44"/>
  <c r="AR136" i="44"/>
  <c r="AR137" i="44"/>
  <c r="AR138" i="44"/>
  <c r="AR139" i="44"/>
  <c r="AR140" i="44"/>
  <c r="AR141" i="44"/>
  <c r="AR142" i="44"/>
  <c r="AR143" i="44"/>
  <c r="AR144" i="44"/>
  <c r="AZ99" i="44"/>
  <c r="BB12" i="44"/>
  <c r="BB13" i="44" s="1"/>
  <c r="BB42" i="43"/>
  <c r="BB57" i="43"/>
  <c r="BB79" i="43"/>
  <c r="BB86" i="43"/>
  <c r="BB90" i="43"/>
  <c r="BB106" i="43"/>
  <c r="BB113" i="43"/>
  <c r="BB139" i="43"/>
  <c r="BB147" i="43"/>
  <c r="BB171" i="43"/>
  <c r="BB182" i="43"/>
  <c r="BB208" i="43"/>
  <c r="BB214" i="43"/>
  <c r="BB238" i="43"/>
  <c r="BB259" i="43"/>
  <c r="BB284" i="43"/>
  <c r="BB288" i="43"/>
  <c r="BB298" i="43"/>
  <c r="BB304" i="43"/>
  <c r="BB324" i="43"/>
  <c r="BB338" i="43"/>
  <c r="BB339" i="43"/>
  <c r="BB344" i="43"/>
  <c r="BB348" i="43"/>
  <c r="BB359" i="43"/>
  <c r="BB362" i="43"/>
  <c r="BB366" i="43"/>
  <c r="BB367" i="43"/>
  <c r="BB372" i="43"/>
  <c r="BB374" i="43"/>
  <c r="BB382" i="43"/>
  <c r="BB392" i="43"/>
  <c r="BB398" i="43"/>
  <c r="BB412" i="43"/>
  <c r="BB436" i="43"/>
  <c r="BB450" i="43"/>
  <c r="BB14" i="44"/>
  <c r="BB15" i="44"/>
  <c r="BB17" i="44"/>
  <c r="BB18" i="44"/>
  <c r="BB20" i="44"/>
  <c r="BB21" i="44"/>
  <c r="BB22" i="44"/>
  <c r="BB23" i="44"/>
  <c r="BB24" i="44"/>
  <c r="BB25" i="44"/>
  <c r="BB26" i="44"/>
  <c r="AY27" i="44"/>
  <c r="BB27" i="44"/>
  <c r="BA29" i="44"/>
  <c r="BB29" i="44"/>
  <c r="BB30" i="44"/>
  <c r="BB31" i="44"/>
  <c r="BB32" i="44"/>
  <c r="BB33" i="44"/>
  <c r="BB34" i="44"/>
  <c r="BB36" i="44"/>
  <c r="BB37" i="44"/>
  <c r="BB38" i="44"/>
  <c r="BB39" i="44"/>
  <c r="BB40" i="44"/>
  <c r="BB41" i="44"/>
  <c r="BB43" i="44"/>
  <c r="BB44" i="44"/>
  <c r="BB45" i="44"/>
  <c r="BB46" i="44"/>
  <c r="BB47" i="44"/>
  <c r="BB48" i="44"/>
  <c r="AU50" i="44"/>
  <c r="BB50" i="44"/>
  <c r="AY51" i="44"/>
  <c r="BB51" i="44"/>
  <c r="BB52" i="44"/>
  <c r="BB53" i="44"/>
  <c r="BB54" i="44"/>
  <c r="AY55" i="44"/>
  <c r="BB55" i="44"/>
  <c r="BB57" i="44"/>
  <c r="BB58" i="44"/>
  <c r="AY59" i="44"/>
  <c r="BB59" i="44"/>
  <c r="BB60" i="44"/>
  <c r="BB61" i="44"/>
  <c r="AY62" i="44"/>
  <c r="BB62" i="44"/>
  <c r="BA64" i="44"/>
  <c r="BB64" i="44"/>
  <c r="BB65" i="44"/>
  <c r="BB66" i="44"/>
  <c r="BB67" i="44"/>
  <c r="BB68" i="44"/>
  <c r="BB69" i="44"/>
  <c r="BB71" i="44"/>
  <c r="BA72" i="44"/>
  <c r="BB72" i="44"/>
  <c r="BB73" i="44"/>
  <c r="BB74" i="44"/>
  <c r="BB75" i="44"/>
  <c r="BB76" i="44"/>
  <c r="BB78" i="44"/>
  <c r="BB79" i="44"/>
  <c r="BB80" i="44"/>
  <c r="BB81" i="44"/>
  <c r="BB82" i="44"/>
  <c r="BB83" i="44"/>
  <c r="AU85" i="44"/>
  <c r="BB85" i="44"/>
  <c r="BB86" i="44"/>
  <c r="BB87" i="44"/>
  <c r="BA88" i="44"/>
  <c r="BB88" i="44"/>
  <c r="BB89" i="44"/>
  <c r="BB90" i="44"/>
  <c r="BB92" i="44"/>
  <c r="BB93" i="44"/>
  <c r="BB94" i="44"/>
  <c r="AY96" i="44"/>
  <c r="AZ96" i="44"/>
  <c r="BB96" i="44"/>
  <c r="AZ97" i="44"/>
  <c r="BB97" i="44"/>
  <c r="BB98" i="44"/>
  <c r="BB99" i="44"/>
  <c r="BB100" i="44"/>
  <c r="BB102" i="44"/>
  <c r="AW103" i="44"/>
  <c r="BB103" i="44"/>
  <c r="BB104" i="44"/>
  <c r="AY106" i="44"/>
  <c r="AY107" i="44" s="1"/>
  <c r="BB106" i="44"/>
  <c r="BB107" i="44" s="1"/>
  <c r="BB108" i="44"/>
  <c r="BB109" i="44"/>
  <c r="BB110" i="44"/>
  <c r="BB111" i="44"/>
  <c r="BB112" i="44"/>
  <c r="BB114" i="44"/>
  <c r="BB115" i="44" s="1"/>
  <c r="BB116" i="44"/>
  <c r="BB117" i="44"/>
  <c r="AY118" i="44"/>
  <c r="BB118" i="44"/>
  <c r="BB119" i="44"/>
  <c r="BB120" i="44"/>
  <c r="BB121" i="44"/>
  <c r="BB122" i="44"/>
  <c r="BB123" i="44"/>
  <c r="BB125" i="44"/>
  <c r="BB126" i="44"/>
  <c r="BB127" i="44"/>
  <c r="BB128" i="44"/>
  <c r="BB129" i="44"/>
  <c r="AV12" i="44"/>
  <c r="AV13" i="44" s="1"/>
  <c r="AY459" i="43"/>
  <c r="AV459" i="43"/>
  <c r="AY457" i="43"/>
  <c r="AY455" i="43"/>
  <c r="AV455" i="43"/>
  <c r="AY452" i="43"/>
  <c r="AV452" i="43"/>
  <c r="AY451" i="43"/>
  <c r="AV451" i="43"/>
  <c r="AY450" i="43"/>
  <c r="AV450" i="43"/>
  <c r="AY449" i="43"/>
  <c r="AV449" i="43"/>
  <c r="AY448" i="43"/>
  <c r="AV448" i="43"/>
  <c r="AY447" i="43"/>
  <c r="AV447" i="43"/>
  <c r="AY445" i="43"/>
  <c r="AV445" i="43"/>
  <c r="AY444" i="43"/>
  <c r="AV444" i="43"/>
  <c r="AY443" i="43"/>
  <c r="AV443" i="43"/>
  <c r="AY442" i="43"/>
  <c r="AV442" i="43"/>
  <c r="AY441" i="43"/>
  <c r="AV441" i="43"/>
  <c r="AY440" i="43"/>
  <c r="AV440" i="43"/>
  <c r="AY438" i="43"/>
  <c r="AV438" i="43"/>
  <c r="AY437" i="43"/>
  <c r="AV437" i="43"/>
  <c r="AY436" i="43"/>
  <c r="AV436" i="43"/>
  <c r="AY435" i="43"/>
  <c r="AV435" i="43"/>
  <c r="AY434" i="43"/>
  <c r="AV434" i="43"/>
  <c r="AY433" i="43"/>
  <c r="AV433" i="43"/>
  <c r="AY431" i="43"/>
  <c r="AV431" i="43"/>
  <c r="AY430" i="43"/>
  <c r="AV430" i="43"/>
  <c r="AY429" i="43"/>
  <c r="AV429" i="43"/>
  <c r="AY428" i="43"/>
  <c r="AV428" i="43"/>
  <c r="AY427" i="43"/>
  <c r="AV427" i="43"/>
  <c r="AY426" i="43"/>
  <c r="AV426" i="43"/>
  <c r="AY424" i="43"/>
  <c r="AV424" i="43"/>
  <c r="AY423" i="43"/>
  <c r="AV423" i="43"/>
  <c r="AY422" i="43"/>
  <c r="AV422" i="43"/>
  <c r="AY421" i="43"/>
  <c r="AV421" i="43"/>
  <c r="AY420" i="43"/>
  <c r="AV420" i="43"/>
  <c r="AY419" i="43"/>
  <c r="AV419" i="43"/>
  <c r="AY417" i="43"/>
  <c r="AV417" i="43"/>
  <c r="AY416" i="43"/>
  <c r="AV416" i="43"/>
  <c r="AY415" i="43"/>
  <c r="AY414" i="43"/>
  <c r="AV414" i="43"/>
  <c r="AY413" i="43"/>
  <c r="AV413" i="43"/>
  <c r="AV412" i="43"/>
  <c r="AY410" i="43"/>
  <c r="AV410" i="43"/>
  <c r="AY409" i="43"/>
  <c r="AV409" i="43"/>
  <c r="AY408" i="43"/>
  <c r="AV408" i="43"/>
  <c r="AY407" i="43"/>
  <c r="AV407" i="43"/>
  <c r="AY404" i="43"/>
  <c r="AV404" i="43"/>
  <c r="AY401" i="43"/>
  <c r="AV401" i="43"/>
  <c r="AY400" i="43"/>
  <c r="AV400" i="43"/>
  <c r="AY399" i="43"/>
  <c r="AV399" i="43"/>
  <c r="AY398" i="43"/>
  <c r="AV398" i="43"/>
  <c r="AY397" i="43"/>
  <c r="AV397" i="43"/>
  <c r="AY394" i="43"/>
  <c r="AV394" i="43"/>
  <c r="AY393" i="43"/>
  <c r="AV393" i="43"/>
  <c r="AY392" i="43"/>
  <c r="AV392" i="43"/>
  <c r="AY391" i="43"/>
  <c r="AV391" i="43"/>
  <c r="AY390" i="43"/>
  <c r="AV390" i="43"/>
  <c r="AY389" i="43"/>
  <c r="AV389" i="43"/>
  <c r="AY387" i="43"/>
  <c r="AV387" i="43"/>
  <c r="AY386" i="43"/>
  <c r="AV386" i="43"/>
  <c r="AY383" i="43"/>
  <c r="AY382" i="43"/>
  <c r="AV382" i="43"/>
  <c r="AY381" i="43"/>
  <c r="AV381" i="43"/>
  <c r="AY380" i="43"/>
  <c r="AV380" i="43"/>
  <c r="AY379" i="43"/>
  <c r="AV379" i="43"/>
  <c r="AY377" i="43"/>
  <c r="AV377" i="43"/>
  <c r="AY376" i="43"/>
  <c r="AV376" i="43"/>
  <c r="AY375" i="43"/>
  <c r="AV375" i="43"/>
  <c r="AY374" i="43"/>
  <c r="AV374" i="43"/>
  <c r="AY373" i="43"/>
  <c r="AV373" i="43"/>
  <c r="AY372" i="43"/>
  <c r="AV372" i="43"/>
  <c r="AY368" i="43"/>
  <c r="AV368" i="43"/>
  <c r="AY367" i="43"/>
  <c r="AV367" i="43"/>
  <c r="BA366" i="43"/>
  <c r="AY364" i="43"/>
  <c r="AV364" i="43"/>
  <c r="AY363" i="43"/>
  <c r="AV363" i="43"/>
  <c r="AY362" i="43"/>
  <c r="AV362" i="43"/>
  <c r="AY361" i="43"/>
  <c r="AV361" i="43"/>
  <c r="AY360" i="43"/>
  <c r="AV360" i="43"/>
  <c r="AY359" i="43"/>
  <c r="AV359" i="43"/>
  <c r="AY357" i="43"/>
  <c r="AV357" i="43"/>
  <c r="AY356" i="43"/>
  <c r="AV356" i="43"/>
  <c r="AY355" i="43"/>
  <c r="AV355" i="43"/>
  <c r="AV354" i="43"/>
  <c r="AY352" i="43"/>
  <c r="AV352" i="43"/>
  <c r="AY351" i="43"/>
  <c r="AV351" i="43"/>
  <c r="AY350" i="43"/>
  <c r="AV350" i="43"/>
  <c r="AY349" i="43"/>
  <c r="AV349" i="43"/>
  <c r="AY348" i="43"/>
  <c r="AV348" i="43"/>
  <c r="AY347" i="43"/>
  <c r="AY345" i="43"/>
  <c r="AV345" i="43"/>
  <c r="AY344" i="43"/>
  <c r="AV344" i="43"/>
  <c r="AY343" i="43"/>
  <c r="AV343" i="43"/>
  <c r="AY342" i="43"/>
  <c r="AV342" i="43"/>
  <c r="AY339" i="43"/>
  <c r="AV339" i="43"/>
  <c r="AY338" i="43"/>
  <c r="AV338" i="43"/>
  <c r="AY337" i="43"/>
  <c r="AV337" i="43"/>
  <c r="AY336" i="43"/>
  <c r="AV336" i="43"/>
  <c r="AY335" i="43"/>
  <c r="AV335" i="43"/>
  <c r="AY334" i="43"/>
  <c r="AV334" i="43"/>
  <c r="AY333" i="43"/>
  <c r="AY331" i="43"/>
  <c r="AV331" i="43"/>
  <c r="AV330" i="43"/>
  <c r="AY328" i="43"/>
  <c r="AV328" i="43"/>
  <c r="AY327" i="43"/>
  <c r="AV327" i="43"/>
  <c r="AY324" i="43"/>
  <c r="AV323" i="43"/>
  <c r="AY319" i="43"/>
  <c r="AV319" i="43"/>
  <c r="AY318" i="43"/>
  <c r="AV318" i="43"/>
  <c r="AY317" i="43"/>
  <c r="AV317" i="43"/>
  <c r="AY316" i="43"/>
  <c r="AV316" i="43"/>
  <c r="AY315" i="43"/>
  <c r="AV315" i="43"/>
  <c r="AY313" i="43"/>
  <c r="AV313" i="43"/>
  <c r="AY312" i="43"/>
  <c r="AV312" i="43"/>
  <c r="AY311" i="43"/>
  <c r="AV311" i="43"/>
  <c r="AY309" i="43"/>
  <c r="AV309" i="43"/>
  <c r="AY308" i="43"/>
  <c r="AV308" i="43"/>
  <c r="AY307" i="43"/>
  <c r="AV307" i="43"/>
  <c r="AY306" i="43"/>
  <c r="AV306" i="43"/>
  <c r="AY305" i="43"/>
  <c r="AV305" i="43"/>
  <c r="AY304" i="43"/>
  <c r="AY302" i="43"/>
  <c r="AV302" i="43"/>
  <c r="AY301" i="43"/>
  <c r="AV301" i="43"/>
  <c r="AY300" i="43"/>
  <c r="AV300" i="43"/>
  <c r="AY299" i="43"/>
  <c r="AV299" i="43"/>
  <c r="AY298" i="43"/>
  <c r="AV298" i="43"/>
  <c r="AV297" i="43"/>
  <c r="BA295" i="43"/>
  <c r="BA296" i="43" s="1"/>
  <c r="AY293" i="43"/>
  <c r="AV293" i="43"/>
  <c r="AY292" i="43"/>
  <c r="AV292" i="43"/>
  <c r="AY291" i="43"/>
  <c r="BA290" i="43"/>
  <c r="AY290" i="43"/>
  <c r="AV290" i="43"/>
  <c r="AY289" i="43"/>
  <c r="AV289" i="43"/>
  <c r="AY288" i="43"/>
  <c r="AV288" i="43"/>
  <c r="AY287" i="43"/>
  <c r="AV287" i="43"/>
  <c r="AY285" i="43"/>
  <c r="AV285" i="43"/>
  <c r="AY284" i="43"/>
  <c r="AV284" i="43"/>
  <c r="AY283" i="43"/>
  <c r="AV283" i="43"/>
  <c r="AY280" i="43"/>
  <c r="AV280" i="43"/>
  <c r="AY279" i="43"/>
  <c r="AV279" i="43"/>
  <c r="AY278" i="43"/>
  <c r="AV278" i="43"/>
  <c r="AY277" i="43"/>
  <c r="AV277" i="43"/>
  <c r="AY276" i="43"/>
  <c r="AV276" i="43"/>
  <c r="AY275" i="43"/>
  <c r="AV275" i="43"/>
  <c r="AY273" i="43"/>
  <c r="AV273" i="43"/>
  <c r="AY272" i="43"/>
  <c r="AV272" i="43"/>
  <c r="BA271" i="43"/>
  <c r="AV271" i="43"/>
  <c r="AY269" i="43"/>
  <c r="AV269" i="43"/>
  <c r="AY268" i="43"/>
  <c r="AV268" i="43"/>
  <c r="AY267" i="43"/>
  <c r="AV267" i="43"/>
  <c r="AY266" i="43"/>
  <c r="AV266" i="43"/>
  <c r="AV265" i="43"/>
  <c r="AY263" i="43"/>
  <c r="AV263" i="43"/>
  <c r="AY262" i="43"/>
  <c r="AV262" i="43"/>
  <c r="AY261" i="43"/>
  <c r="AY259" i="43"/>
  <c r="AV259" i="43"/>
  <c r="AY258" i="43"/>
  <c r="AV258" i="43"/>
  <c r="AV257" i="43"/>
  <c r="AY253" i="43"/>
  <c r="AV253" i="43"/>
  <c r="AY252" i="43"/>
  <c r="AV252" i="43"/>
  <c r="AY251" i="43"/>
  <c r="AY250" i="43"/>
  <c r="AV250" i="43"/>
  <c r="AY249" i="43"/>
  <c r="AV249" i="43"/>
  <c r="AV248" i="43"/>
  <c r="AY246" i="43"/>
  <c r="AV246" i="43"/>
  <c r="AY245" i="43"/>
  <c r="AV245" i="43"/>
  <c r="AY244" i="43"/>
  <c r="AV244" i="43"/>
  <c r="AY243" i="43"/>
  <c r="AV243" i="43"/>
  <c r="AV242" i="43"/>
  <c r="AY240" i="43"/>
  <c r="AV240" i="43"/>
  <c r="AY239" i="43"/>
  <c r="AV239" i="43"/>
  <c r="AY238" i="43"/>
  <c r="AV238" i="43"/>
  <c r="AY237" i="43"/>
  <c r="AV237" i="43"/>
  <c r="AY236" i="43"/>
  <c r="AV236" i="43"/>
  <c r="AY234" i="43"/>
  <c r="AV234" i="43"/>
  <c r="AY233" i="43"/>
  <c r="AV233" i="43"/>
  <c r="AY232" i="43"/>
  <c r="AV232" i="43"/>
  <c r="AY231" i="43"/>
  <c r="AV231" i="43"/>
  <c r="AY228" i="43"/>
  <c r="AV228" i="43"/>
  <c r="AY227" i="43"/>
  <c r="AV227" i="43"/>
  <c r="AY226" i="43"/>
  <c r="AV226" i="43"/>
  <c r="AY225" i="43"/>
  <c r="AV225" i="43"/>
  <c r="AY222" i="43"/>
  <c r="AV222" i="43"/>
  <c r="AY221" i="43"/>
  <c r="AV221" i="43"/>
  <c r="AY220" i="43"/>
  <c r="AV220" i="43"/>
  <c r="AY219" i="43"/>
  <c r="AV219" i="43"/>
  <c r="AY218" i="43"/>
  <c r="AY216" i="43"/>
  <c r="AV216" i="43"/>
  <c r="AY215" i="43"/>
  <c r="AV215" i="43"/>
  <c r="AY214" i="43"/>
  <c r="AV214" i="43"/>
  <c r="AY213" i="43"/>
  <c r="AV213" i="43"/>
  <c r="AY212" i="43"/>
  <c r="AY210" i="43"/>
  <c r="AV210" i="43"/>
  <c r="AY209" i="43"/>
  <c r="AV209" i="43"/>
  <c r="AY208" i="43"/>
  <c r="AV208" i="43"/>
  <c r="AY207" i="43"/>
  <c r="AV207" i="43"/>
  <c r="AY206" i="43"/>
  <c r="AV206" i="43"/>
  <c r="AY205" i="43"/>
  <c r="AY203" i="43"/>
  <c r="AV203" i="43"/>
  <c r="AY202" i="43"/>
  <c r="AV202" i="43"/>
  <c r="AY201" i="43"/>
  <c r="AV201" i="43"/>
  <c r="AY200" i="43"/>
  <c r="AV200" i="43"/>
  <c r="AY197" i="43"/>
  <c r="AV197" i="43"/>
  <c r="AY196" i="43"/>
  <c r="AV196" i="43"/>
  <c r="AY195" i="43"/>
  <c r="AV195" i="43"/>
  <c r="AY194" i="43"/>
  <c r="AV194" i="43"/>
  <c r="AY191" i="43"/>
  <c r="AV191" i="43"/>
  <c r="AY190" i="43"/>
  <c r="AV190" i="43"/>
  <c r="AY189" i="43"/>
  <c r="AV189" i="43"/>
  <c r="AY188" i="43"/>
  <c r="AV188" i="43"/>
  <c r="AY187" i="43"/>
  <c r="AV187" i="43"/>
  <c r="AV186" i="43"/>
  <c r="AY184" i="43"/>
  <c r="AV184" i="43"/>
  <c r="AY183" i="43"/>
  <c r="AV183" i="43"/>
  <c r="AY182" i="43"/>
  <c r="AV182" i="43"/>
  <c r="AY181" i="43"/>
  <c r="AV181" i="43"/>
  <c r="AY180" i="43"/>
  <c r="AV180" i="43"/>
  <c r="AV179" i="43"/>
  <c r="AY177" i="43"/>
  <c r="AV177" i="43"/>
  <c r="AY176" i="43"/>
  <c r="AV176" i="43"/>
  <c r="AY175" i="43"/>
  <c r="AV175" i="43"/>
  <c r="AY174" i="43"/>
  <c r="AV174" i="43"/>
  <c r="AY171" i="43"/>
  <c r="AV171" i="43"/>
  <c r="AY170" i="43"/>
  <c r="AV170" i="43"/>
  <c r="AY169" i="43"/>
  <c r="AV169" i="43"/>
  <c r="AY168" i="43"/>
  <c r="AV168" i="43"/>
  <c r="BA167" i="43"/>
  <c r="AY165" i="43"/>
  <c r="AV165" i="43"/>
  <c r="AY164" i="43"/>
  <c r="AV164" i="43"/>
  <c r="AY163" i="43"/>
  <c r="AV163" i="43"/>
  <c r="AY162" i="43"/>
  <c r="AV162" i="43"/>
  <c r="AV161" i="43"/>
  <c r="AY159" i="43"/>
  <c r="AV159" i="43"/>
  <c r="AY158" i="43"/>
  <c r="AV158" i="43"/>
  <c r="AY157" i="43"/>
  <c r="AV157" i="43"/>
  <c r="AV156" i="43"/>
  <c r="AY154" i="43"/>
  <c r="AV154" i="43"/>
  <c r="AY153" i="43"/>
  <c r="AV153" i="43"/>
  <c r="AY152" i="43"/>
  <c r="AV152" i="43"/>
  <c r="AY151" i="43"/>
  <c r="BA150" i="43"/>
  <c r="AY148" i="43"/>
  <c r="AV148" i="43"/>
  <c r="AY147" i="43"/>
  <c r="AV147" i="43"/>
  <c r="AY146" i="43"/>
  <c r="AV146" i="43"/>
  <c r="AY145" i="43"/>
  <c r="AV145" i="43"/>
  <c r="AY142" i="43"/>
  <c r="AV142" i="43"/>
  <c r="AY141" i="43"/>
  <c r="AV141" i="43"/>
  <c r="AY140" i="43"/>
  <c r="AV140" i="43"/>
  <c r="AY139" i="43"/>
  <c r="AV139" i="43"/>
  <c r="AY136" i="43"/>
  <c r="AV136" i="43"/>
  <c r="AY135" i="43"/>
  <c r="AV135" i="43"/>
  <c r="AY134" i="43"/>
  <c r="AV134" i="43"/>
  <c r="AY133" i="43"/>
  <c r="AV133" i="43"/>
  <c r="AY132" i="43"/>
  <c r="AV132" i="43"/>
  <c r="AV131" i="43"/>
  <c r="AY129" i="43"/>
  <c r="AV129" i="43"/>
  <c r="AY128" i="43"/>
  <c r="AV128" i="43"/>
  <c r="AY127" i="43"/>
  <c r="AV127" i="43"/>
  <c r="AY126" i="43"/>
  <c r="AV126" i="43"/>
  <c r="AY125" i="43"/>
  <c r="AV125" i="43"/>
  <c r="AY122" i="43"/>
  <c r="AV122" i="43"/>
  <c r="AY121" i="43"/>
  <c r="AV121" i="43"/>
  <c r="AY120" i="43"/>
  <c r="AV120" i="43"/>
  <c r="AV119" i="43"/>
  <c r="AY117" i="43"/>
  <c r="AV117" i="43"/>
  <c r="AY113" i="43"/>
  <c r="AV113" i="43"/>
  <c r="AY110" i="43"/>
  <c r="AV110" i="43"/>
  <c r="AY109" i="43"/>
  <c r="AV109" i="43"/>
  <c r="AY106" i="43"/>
  <c r="AV106" i="43"/>
  <c r="AY105" i="43"/>
  <c r="AV105" i="43"/>
  <c r="AY102" i="43"/>
  <c r="AV102" i="43"/>
  <c r="AV101" i="43"/>
  <c r="AY99" i="43"/>
  <c r="AV99" i="43"/>
  <c r="AY98" i="43"/>
  <c r="AV98" i="43"/>
  <c r="AY95" i="43"/>
  <c r="AV95" i="43"/>
  <c r="AY94" i="43"/>
  <c r="AV94" i="43"/>
  <c r="AY91" i="43"/>
  <c r="AV91" i="43"/>
  <c r="BA90" i="43"/>
  <c r="AY88" i="43"/>
  <c r="AY87" i="43"/>
  <c r="AV87" i="43"/>
  <c r="AY84" i="43"/>
  <c r="AV84" i="43"/>
  <c r="AY83" i="43"/>
  <c r="AV83" i="43"/>
  <c r="AY80" i="43"/>
  <c r="AV80" i="43"/>
  <c r="AY77" i="43"/>
  <c r="AV77" i="43"/>
  <c r="AY76" i="43"/>
  <c r="AV76" i="43"/>
  <c r="AY73" i="43"/>
  <c r="AV73" i="43"/>
  <c r="AY72" i="43"/>
  <c r="AV72" i="43"/>
  <c r="AY71" i="43"/>
  <c r="AV71" i="43"/>
  <c r="AY68" i="43"/>
  <c r="AV68" i="43"/>
  <c r="BA65" i="43"/>
  <c r="AY65" i="43"/>
  <c r="AV65" i="43"/>
  <c r="AY64" i="43"/>
  <c r="AY61" i="43"/>
  <c r="AV61" i="43"/>
  <c r="AY60" i="43"/>
  <c r="AV60" i="43"/>
  <c r="AY57" i="43"/>
  <c r="AV57" i="43"/>
  <c r="AY56" i="43"/>
  <c r="AY53" i="43"/>
  <c r="AV53" i="43"/>
  <c r="AY50" i="43"/>
  <c r="AV50" i="43"/>
  <c r="AY47" i="43"/>
  <c r="AV47" i="43"/>
  <c r="AY44" i="43"/>
  <c r="AV44" i="43"/>
  <c r="AY43" i="43"/>
  <c r="AV43" i="43"/>
  <c r="AY40" i="43"/>
  <c r="AV40" i="43"/>
  <c r="AY37" i="43"/>
  <c r="AV37" i="43"/>
  <c r="AY36" i="43"/>
  <c r="AV36" i="43"/>
  <c r="AY33" i="43"/>
  <c r="AV33" i="43"/>
  <c r="AY32" i="43"/>
  <c r="AV32" i="43"/>
  <c r="AY29" i="43"/>
  <c r="AV29" i="43"/>
  <c r="AY26" i="43"/>
  <c r="AV26" i="43"/>
  <c r="AY25" i="43"/>
  <c r="AV25" i="43"/>
  <c r="AY24" i="43"/>
  <c r="AV24" i="43"/>
  <c r="AY21" i="43"/>
  <c r="AV21" i="43"/>
  <c r="AY20" i="43"/>
  <c r="AY17" i="43"/>
  <c r="AV17" i="43"/>
  <c r="AY16" i="43"/>
  <c r="AV16" i="43"/>
  <c r="AY15" i="43"/>
  <c r="AV15" i="43"/>
  <c r="AV14" i="43"/>
  <c r="K465" i="43"/>
  <c r="K466" i="43"/>
  <c r="K467" i="43"/>
  <c r="K468" i="43"/>
  <c r="K469" i="43"/>
  <c r="K470" i="43"/>
  <c r="K471" i="43"/>
  <c r="K472" i="43"/>
  <c r="K473" i="43"/>
  <c r="K474" i="43"/>
  <c r="K135" i="44"/>
  <c r="K136" i="44"/>
  <c r="K137" i="44"/>
  <c r="K138" i="44"/>
  <c r="K139" i="44"/>
  <c r="K140" i="44"/>
  <c r="K141" i="44"/>
  <c r="K142" i="44"/>
  <c r="K143" i="44"/>
  <c r="K144" i="44"/>
  <c r="I131" i="44"/>
  <c r="J131" i="44"/>
  <c r="K131" i="44"/>
  <c r="L131" i="44"/>
  <c r="M131" i="44"/>
  <c r="N131" i="44"/>
  <c r="O131" i="44"/>
  <c r="P131" i="44"/>
  <c r="Q131" i="44"/>
  <c r="D27" i="45" l="1"/>
  <c r="AV95" i="44"/>
  <c r="AV63" i="44"/>
  <c r="AV19" i="44"/>
  <c r="AV49" i="44"/>
  <c r="AV35" i="44"/>
  <c r="AZ390" i="43"/>
  <c r="AV103" i="43"/>
  <c r="AZ431" i="43"/>
  <c r="AZ339" i="43"/>
  <c r="AU121" i="43"/>
  <c r="AU153" i="43"/>
  <c r="AU269" i="43"/>
  <c r="AX368" i="43"/>
  <c r="AU390" i="43"/>
  <c r="AU407" i="43"/>
  <c r="AW421" i="43"/>
  <c r="AX431" i="43"/>
  <c r="AU452" i="43"/>
  <c r="AW289" i="43"/>
  <c r="AU360" i="43"/>
  <c r="AW373" i="43"/>
  <c r="AU383" i="43"/>
  <c r="AU398" i="43"/>
  <c r="AX403" i="43"/>
  <c r="AU404" i="43"/>
  <c r="AU415" i="43"/>
  <c r="AU430" i="43"/>
  <c r="AU450" i="43"/>
  <c r="AU374" i="43"/>
  <c r="AX165" i="43"/>
  <c r="AU181" i="43"/>
  <c r="AU273" i="43"/>
  <c r="AX376" i="43"/>
  <c r="AU387" i="43"/>
  <c r="AU397" i="43"/>
  <c r="AU409" i="43"/>
  <c r="AU423" i="43"/>
  <c r="AZ427" i="43"/>
  <c r="AX435" i="43"/>
  <c r="AX449" i="43"/>
  <c r="AZ455" i="43"/>
  <c r="AU459" i="43"/>
  <c r="BB431" i="43"/>
  <c r="BB432" i="43" s="1"/>
  <c r="AU36" i="43"/>
  <c r="AU169" i="43"/>
  <c r="AU237" i="43"/>
  <c r="AU249" i="43"/>
  <c r="AU253" i="43"/>
  <c r="AX356" i="43"/>
  <c r="AU399" i="43"/>
  <c r="AU416" i="43"/>
  <c r="AX442" i="43"/>
  <c r="AU40" i="43"/>
  <c r="AX141" i="43"/>
  <c r="AU177" i="43"/>
  <c r="AU317" i="43"/>
  <c r="AX32" i="43"/>
  <c r="AW72" i="43"/>
  <c r="AU88" i="43"/>
  <c r="AU133" i="43"/>
  <c r="AU209" i="43"/>
  <c r="AU233" i="43"/>
  <c r="AU305" i="43"/>
  <c r="AU362" i="43"/>
  <c r="AX375" i="43"/>
  <c r="AX391" i="43"/>
  <c r="AU408" i="43"/>
  <c r="AU417" i="43"/>
  <c r="AW428" i="43"/>
  <c r="AX443" i="43"/>
  <c r="AZ398" i="43"/>
  <c r="AZ383" i="43"/>
  <c r="AZ374" i="43"/>
  <c r="AU24" i="43"/>
  <c r="AU16" i="43"/>
  <c r="AU20" i="43"/>
  <c r="BB390" i="43"/>
  <c r="BB255" i="43"/>
  <c r="BB256" i="43" s="1"/>
  <c r="BB370" i="43"/>
  <c r="BB371" i="43" s="1"/>
  <c r="AZ404" i="43"/>
  <c r="AV358" i="43"/>
  <c r="AZ451" i="43"/>
  <c r="AZ442" i="43"/>
  <c r="AZ428" i="43"/>
  <c r="AZ423" i="43"/>
  <c r="AZ414" i="43"/>
  <c r="AZ399" i="43"/>
  <c r="AZ394" i="43"/>
  <c r="AZ380" i="43"/>
  <c r="AZ375" i="43"/>
  <c r="AZ364" i="43"/>
  <c r="AZ360" i="43"/>
  <c r="AZ355" i="43"/>
  <c r="AZ350" i="43"/>
  <c r="AZ345" i="43"/>
  <c r="AZ336" i="43"/>
  <c r="AZ338" i="43"/>
  <c r="BB295" i="43"/>
  <c r="BB296" i="43" s="1"/>
  <c r="AU106" i="44"/>
  <c r="AU107" i="44" s="1"/>
  <c r="BB454" i="43"/>
  <c r="BB456" i="43" s="1"/>
  <c r="AZ444" i="43"/>
  <c r="AZ430" i="43"/>
  <c r="AZ416" i="43"/>
  <c r="AZ407" i="43"/>
  <c r="AZ392" i="43"/>
  <c r="AZ387" i="43"/>
  <c r="AZ367" i="43"/>
  <c r="AZ352" i="43"/>
  <c r="AZ348" i="43"/>
  <c r="AZ343" i="43"/>
  <c r="AZ328" i="43"/>
  <c r="AZ323" i="43"/>
  <c r="AZ19" i="43"/>
  <c r="BB19" i="43"/>
  <c r="BB22" i="43" s="1"/>
  <c r="AZ283" i="43"/>
  <c r="AZ53" i="44"/>
  <c r="AY102" i="44"/>
  <c r="AY105" i="44" s="1"/>
  <c r="BA104" i="43"/>
  <c r="AZ448" i="43"/>
  <c r="AZ424" i="43"/>
  <c r="AZ410" i="43"/>
  <c r="AZ400" i="43"/>
  <c r="AZ386" i="43"/>
  <c r="AZ356" i="43"/>
  <c r="AZ351" i="43"/>
  <c r="BA255" i="43"/>
  <c r="BA256" i="43" s="1"/>
  <c r="AV270" i="43"/>
  <c r="AZ420" i="43"/>
  <c r="BB282" i="43"/>
  <c r="BB286" i="43" s="1"/>
  <c r="BB156" i="43"/>
  <c r="BB160" i="43" s="1"/>
  <c r="BA21" i="43"/>
  <c r="AV192" i="43"/>
  <c r="AY217" i="43"/>
  <c r="AZ459" i="43"/>
  <c r="BB311" i="43"/>
  <c r="BB314" i="43" s="1"/>
  <c r="BB23" i="43"/>
  <c r="BB27" i="43" s="1"/>
  <c r="AV303" i="43"/>
  <c r="BB39" i="43"/>
  <c r="BB41" i="43" s="1"/>
  <c r="AY29" i="44"/>
  <c r="AY35" i="44" s="1"/>
  <c r="BA94" i="44"/>
  <c r="AU78" i="44"/>
  <c r="AU84" i="44" s="1"/>
  <c r="AU73" i="44"/>
  <c r="BA38" i="44"/>
  <c r="BA25" i="44"/>
  <c r="AU24" i="44"/>
  <c r="AU127" i="44"/>
  <c r="BA117" i="44"/>
  <c r="AY114" i="44"/>
  <c r="AY115" i="44" s="1"/>
  <c r="BA75" i="44"/>
  <c r="BA24" i="44"/>
  <c r="BA22" i="44"/>
  <c r="BA18" i="44"/>
  <c r="AV64" i="44"/>
  <c r="AV70" i="44" s="1"/>
  <c r="BA86" i="44"/>
  <c r="BA79" i="44"/>
  <c r="BA60" i="44"/>
  <c r="BA92" i="44"/>
  <c r="BA68" i="44"/>
  <c r="BA66" i="44"/>
  <c r="BA61" i="44"/>
  <c r="BA58" i="44"/>
  <c r="BA80" i="44"/>
  <c r="BA78" i="44"/>
  <c r="BA74" i="44"/>
  <c r="BA69" i="44"/>
  <c r="BA62" i="44"/>
  <c r="BA59" i="44"/>
  <c r="AU120" i="44"/>
  <c r="AU110" i="44"/>
  <c r="AU26" i="44"/>
  <c r="AV28" i="44"/>
  <c r="AX53" i="44"/>
  <c r="AV124" i="44"/>
  <c r="AV130" i="44"/>
  <c r="AU75" i="44"/>
  <c r="AU38" i="44"/>
  <c r="AV77" i="44"/>
  <c r="AV84" i="44"/>
  <c r="AV91" i="44"/>
  <c r="BB333" i="43"/>
  <c r="BB340" i="43" s="1"/>
  <c r="BB321" i="43"/>
  <c r="BB322" i="43" s="1"/>
  <c r="BB297" i="43"/>
  <c r="BB303" i="43" s="1"/>
  <c r="BB257" i="43"/>
  <c r="BB260" i="43" s="1"/>
  <c r="BB161" i="43"/>
  <c r="BB166" i="43" s="1"/>
  <c r="BB28" i="43"/>
  <c r="BB30" i="43" s="1"/>
  <c r="BA454" i="43"/>
  <c r="AZ443" i="43"/>
  <c r="BB457" i="43"/>
  <c r="BB433" i="43"/>
  <c r="BB439" i="43" s="1"/>
  <c r="BB385" i="43"/>
  <c r="BB388" i="43" s="1"/>
  <c r="BB341" i="43"/>
  <c r="BB346" i="43" s="1"/>
  <c r="BB261" i="43"/>
  <c r="BB264" i="43" s="1"/>
  <c r="BB193" i="43"/>
  <c r="BB198" i="43" s="1"/>
  <c r="BB104" i="43"/>
  <c r="BB107" i="43" s="1"/>
  <c r="AY314" i="43"/>
  <c r="BB287" i="43"/>
  <c r="BB294" i="43" s="1"/>
  <c r="BB242" i="43"/>
  <c r="BB247" i="43" s="1"/>
  <c r="BB218" i="43"/>
  <c r="BB223" i="43" s="1"/>
  <c r="BB199" i="43"/>
  <c r="BB204" i="43" s="1"/>
  <c r="BB67" i="43"/>
  <c r="BB69" i="43" s="1"/>
  <c r="AZ391" i="43"/>
  <c r="AZ376" i="43"/>
  <c r="BB389" i="43"/>
  <c r="AZ349" i="43"/>
  <c r="BB173" i="43"/>
  <c r="BB178" i="43" s="1"/>
  <c r="AZ215" i="43"/>
  <c r="BA370" i="43"/>
  <c r="BA371" i="43" s="1"/>
  <c r="BB396" i="43"/>
  <c r="BB347" i="43"/>
  <c r="BB353" i="43" s="1"/>
  <c r="AZ327" i="43"/>
  <c r="AZ449" i="43"/>
  <c r="AZ421" i="43"/>
  <c r="AZ397" i="43"/>
  <c r="AZ377" i="43"/>
  <c r="AZ357" i="43"/>
  <c r="BB205" i="43"/>
  <c r="BB211" i="43" s="1"/>
  <c r="BB112" i="43"/>
  <c r="BB114" i="43" s="1"/>
  <c r="BB52" i="43"/>
  <c r="BB54" i="43" s="1"/>
  <c r="AZ445" i="43"/>
  <c r="BB445" i="43"/>
  <c r="BB446" i="43" s="1"/>
  <c r="AV432" i="43"/>
  <c r="BA359" i="43"/>
  <c r="AZ417" i="43"/>
  <c r="BB417" i="43"/>
  <c r="BB413" i="43"/>
  <c r="AZ413" i="43"/>
  <c r="AV160" i="43"/>
  <c r="AV332" i="43"/>
  <c r="AY432" i="43"/>
  <c r="AZ409" i="43"/>
  <c r="BA261" i="43"/>
  <c r="AZ393" i="43"/>
  <c r="BB393" i="43"/>
  <c r="AV18" i="43"/>
  <c r="AV123" i="43"/>
  <c r="AV137" i="43"/>
  <c r="AV166" i="43"/>
  <c r="AY241" i="43"/>
  <c r="AV274" i="43"/>
  <c r="AV395" i="43"/>
  <c r="AV425" i="43"/>
  <c r="AV446" i="43"/>
  <c r="AV260" i="43"/>
  <c r="AV281" i="43"/>
  <c r="AV314" i="43"/>
  <c r="AY395" i="43"/>
  <c r="AV439" i="43"/>
  <c r="AV453" i="43"/>
  <c r="AZ401" i="43"/>
  <c r="BB449" i="43"/>
  <c r="BB453" i="43" s="1"/>
  <c r="BB421" i="43"/>
  <c r="BB425" i="43" s="1"/>
  <c r="BB397" i="43"/>
  <c r="BB377" i="43"/>
  <c r="BB378" i="43" s="1"/>
  <c r="BB357" i="43"/>
  <c r="BB358" i="43" s="1"/>
  <c r="AZ381" i="43"/>
  <c r="AZ368" i="43"/>
  <c r="AZ337" i="43"/>
  <c r="AZ244" i="43"/>
  <c r="BA347" i="43"/>
  <c r="AZ408" i="43"/>
  <c r="AZ415" i="43"/>
  <c r="AZ422" i="43"/>
  <c r="AZ429" i="43"/>
  <c r="BA333" i="43"/>
  <c r="BA257" i="43"/>
  <c r="BA230" i="43"/>
  <c r="AZ344" i="43"/>
  <c r="BA297" i="43"/>
  <c r="BA161" i="43"/>
  <c r="BA144" i="43"/>
  <c r="BA199" i="43"/>
  <c r="AU43" i="43"/>
  <c r="AU47" i="43"/>
  <c r="AU65" i="43"/>
  <c r="AU83" i="43"/>
  <c r="AU110" i="43"/>
  <c r="AU126" i="43"/>
  <c r="AU135" i="43"/>
  <c r="AU146" i="43"/>
  <c r="AU151" i="43"/>
  <c r="AW154" i="43"/>
  <c r="AU163" i="43"/>
  <c r="AU168" i="43"/>
  <c r="AU175" i="43"/>
  <c r="AW180" i="43"/>
  <c r="AU184" i="43"/>
  <c r="AU194" i="43"/>
  <c r="AU207" i="43"/>
  <c r="AU210" i="43"/>
  <c r="AU215" i="43"/>
  <c r="AU222" i="43"/>
  <c r="AU224" i="43"/>
  <c r="AU226" i="43"/>
  <c r="AU227" i="43"/>
  <c r="AU234" i="43"/>
  <c r="AU238" i="43"/>
  <c r="AU243" i="43"/>
  <c r="AU246" i="43"/>
  <c r="AU250" i="43"/>
  <c r="AU258" i="43"/>
  <c r="AU259" i="43"/>
  <c r="AU262" i="43"/>
  <c r="AU266" i="43"/>
  <c r="AU267" i="43"/>
  <c r="AX268" i="43"/>
  <c r="AX276" i="43"/>
  <c r="AU278" i="43"/>
  <c r="AU279" i="43"/>
  <c r="AX280" i="43"/>
  <c r="AW283" i="43"/>
  <c r="AU290" i="43"/>
  <c r="AU298" i="43"/>
  <c r="AU302" i="43"/>
  <c r="AU306" i="43"/>
  <c r="AW307" i="43"/>
  <c r="AU316" i="43"/>
  <c r="AU318" i="43"/>
  <c r="AU319" i="43"/>
  <c r="AU327" i="43"/>
  <c r="AU328" i="43"/>
  <c r="AU331" i="43"/>
  <c r="AU334" i="43"/>
  <c r="AU335" i="43"/>
  <c r="AU338" i="43"/>
  <c r="AU339" i="43"/>
  <c r="AU342" i="43"/>
  <c r="AU343" i="43"/>
  <c r="AU344" i="43"/>
  <c r="AU350" i="43"/>
  <c r="AU351" i="43"/>
  <c r="AX352" i="43"/>
  <c r="AU50" i="43"/>
  <c r="AU71" i="43"/>
  <c r="AU91" i="43"/>
  <c r="AU95" i="43"/>
  <c r="AU99" i="43"/>
  <c r="AU106" i="43"/>
  <c r="AU113" i="43"/>
  <c r="AU139" i="43"/>
  <c r="AU158" i="43"/>
  <c r="AW164" i="43"/>
  <c r="AU176" i="43"/>
  <c r="AU183" i="43"/>
  <c r="AU188" i="43"/>
  <c r="AU196" i="43"/>
  <c r="AU87" i="43"/>
  <c r="AU94" i="43"/>
  <c r="AU98" i="43"/>
  <c r="AU102" i="43"/>
  <c r="AU109" i="43"/>
  <c r="AU122" i="43"/>
  <c r="AU134" i="43"/>
  <c r="AU142" i="43"/>
  <c r="AU152" i="43"/>
  <c r="AU162" i="43"/>
  <c r="AU174" i="43"/>
  <c r="AU187" i="43"/>
  <c r="AU190" i="43"/>
  <c r="AU202" i="43"/>
  <c r="AU203" i="43"/>
  <c r="AU15" i="43"/>
  <c r="AU25" i="43"/>
  <c r="AU26" i="43"/>
  <c r="BB274" i="43"/>
  <c r="AV247" i="43"/>
  <c r="AV378" i="43"/>
  <c r="BB48" i="43"/>
  <c r="AV320" i="43"/>
  <c r="AV365" i="43"/>
  <c r="BB78" i="43"/>
  <c r="BB74" i="43"/>
  <c r="BA404" i="43"/>
  <c r="BA405" i="43" s="1"/>
  <c r="BB384" i="43"/>
  <c r="BA374" i="43"/>
  <c r="BA355" i="43"/>
  <c r="BB332" i="43"/>
  <c r="BB66" i="43"/>
  <c r="BA401" i="43"/>
  <c r="BA377" i="43"/>
  <c r="BA429" i="43"/>
  <c r="BA397" i="43"/>
  <c r="BA376" i="43"/>
  <c r="BA364" i="43"/>
  <c r="BA357" i="43"/>
  <c r="BB118" i="43"/>
  <c r="D23" i="45"/>
  <c r="AV185" i="43"/>
  <c r="AV241" i="43"/>
  <c r="AZ238" i="43"/>
  <c r="BA399" i="43"/>
  <c r="BA360" i="43"/>
  <c r="BB51" i="43"/>
  <c r="BA126" i="44"/>
  <c r="BA118" i="44"/>
  <c r="BA111" i="44"/>
  <c r="BA100" i="44"/>
  <c r="BA99" i="44"/>
  <c r="BA93" i="44"/>
  <c r="AZ92" i="44"/>
  <c r="AZ95" i="44" s="1"/>
  <c r="AU61" i="44"/>
  <c r="BA129" i="44"/>
  <c r="BA128" i="44"/>
  <c r="BA120" i="44"/>
  <c r="BA119" i="44"/>
  <c r="BA114" i="44"/>
  <c r="BA115" i="44" s="1"/>
  <c r="BA112" i="44"/>
  <c r="AU108" i="44"/>
  <c r="AU96" i="44"/>
  <c r="AU93" i="44"/>
  <c r="BA73" i="44"/>
  <c r="AU67" i="44"/>
  <c r="AU64" i="44"/>
  <c r="AU57" i="44"/>
  <c r="BA50" i="44"/>
  <c r="BA47" i="44"/>
  <c r="BA46" i="44"/>
  <c r="BA44" i="44"/>
  <c r="AY43" i="44"/>
  <c r="AY49" i="44" s="1"/>
  <c r="BA40" i="44"/>
  <c r="BA39" i="44"/>
  <c r="BA23" i="44"/>
  <c r="AU60" i="44"/>
  <c r="AR131" i="44"/>
  <c r="AV36" i="44"/>
  <c r="AV42" i="44" s="1"/>
  <c r="BA127" i="44"/>
  <c r="AU122" i="44"/>
  <c r="AU119" i="44"/>
  <c r="BA116" i="44"/>
  <c r="AZ114" i="44"/>
  <c r="AZ115" i="44" s="1"/>
  <c r="BA97" i="44"/>
  <c r="BA96" i="44"/>
  <c r="AU94" i="44"/>
  <c r="BA83" i="44"/>
  <c r="BA65" i="44"/>
  <c r="BA37" i="44"/>
  <c r="AV108" i="44"/>
  <c r="AV113" i="44" s="1"/>
  <c r="AX112" i="44"/>
  <c r="AU112" i="44"/>
  <c r="AX118" i="44"/>
  <c r="AU118" i="44"/>
  <c r="AU92" i="44"/>
  <c r="BA106" i="44"/>
  <c r="BA107" i="44" s="1"/>
  <c r="BA104" i="44"/>
  <c r="BA103" i="44"/>
  <c r="BA89" i="44"/>
  <c r="BA54" i="44"/>
  <c r="BA34" i="44"/>
  <c r="AV114" i="44"/>
  <c r="AV115" i="44" s="1"/>
  <c r="AV102" i="44"/>
  <c r="AV105" i="44" s="1"/>
  <c r="AV98" i="44"/>
  <c r="AV101" i="44" s="1"/>
  <c r="AV50" i="44"/>
  <c r="AV56" i="44" s="1"/>
  <c r="BA55" i="44"/>
  <c r="BA36" i="44"/>
  <c r="BA31" i="44"/>
  <c r="AZ106" i="44"/>
  <c r="AZ107" i="44" s="1"/>
  <c r="AY14" i="44"/>
  <c r="AY19" i="44" s="1"/>
  <c r="AZ27" i="44"/>
  <c r="BA27" i="44"/>
  <c r="AZ33" i="44"/>
  <c r="BA33" i="44"/>
  <c r="AY12" i="44"/>
  <c r="AY13" i="44" s="1"/>
  <c r="AY78" i="44"/>
  <c r="AY84" i="44" s="1"/>
  <c r="AU30" i="44"/>
  <c r="AX106" i="44"/>
  <c r="AX107" i="44" s="1"/>
  <c r="AX108" i="44"/>
  <c r="BA43" i="44"/>
  <c r="AX69" i="44"/>
  <c r="AW69" i="44"/>
  <c r="AY20" i="44"/>
  <c r="AY28" i="44" s="1"/>
  <c r="AZ29" i="44"/>
  <c r="AZ36" i="44"/>
  <c r="AX114" i="44"/>
  <c r="AX115" i="44" s="1"/>
  <c r="AU114" i="44"/>
  <c r="AU115" i="44" s="1"/>
  <c r="AU43" i="44"/>
  <c r="AW73" i="44"/>
  <c r="AX45" i="44"/>
  <c r="AU45" i="44"/>
  <c r="AX51" i="44"/>
  <c r="AU51" i="44"/>
  <c r="AW76" i="44"/>
  <c r="AU76" i="44"/>
  <c r="AX32" i="44"/>
  <c r="AU32" i="44"/>
  <c r="AX48" i="44"/>
  <c r="AU48" i="44"/>
  <c r="AW90" i="44"/>
  <c r="AZ26" i="44"/>
  <c r="BA26" i="44"/>
  <c r="AU36" i="44"/>
  <c r="AZ48" i="44"/>
  <c r="BA48" i="44"/>
  <c r="BA51" i="44"/>
  <c r="AZ51" i="44"/>
  <c r="AX65" i="44"/>
  <c r="AW65" i="44"/>
  <c r="AW86" i="44"/>
  <c r="K134" i="44"/>
  <c r="AU12" i="44"/>
  <c r="AU13" i="44" s="1"/>
  <c r="AZ15" i="44"/>
  <c r="BA15" i="44"/>
  <c r="AX29" i="44"/>
  <c r="AU29" i="44"/>
  <c r="AX54" i="44"/>
  <c r="AU54" i="44"/>
  <c r="BA57" i="44"/>
  <c r="AX62" i="44"/>
  <c r="BA123" i="44"/>
  <c r="BA121" i="44"/>
  <c r="AU116" i="44"/>
  <c r="AU104" i="44"/>
  <c r="BA87" i="44"/>
  <c r="AU34" i="44"/>
  <c r="AU27" i="44"/>
  <c r="AZ32" i="44"/>
  <c r="BA32" i="44"/>
  <c r="AX40" i="44"/>
  <c r="AU40" i="44"/>
  <c r="AX52" i="44"/>
  <c r="AZ52" i="44"/>
  <c r="AW68" i="44"/>
  <c r="BA12" i="44"/>
  <c r="BA13" i="44" s="1"/>
  <c r="BA122" i="44"/>
  <c r="BA110" i="44"/>
  <c r="AU103" i="44"/>
  <c r="AU89" i="44"/>
  <c r="BA81" i="44"/>
  <c r="BA76" i="44"/>
  <c r="BA45" i="44"/>
  <c r="AU44" i="44"/>
  <c r="BA30" i="44"/>
  <c r="BA20" i="44"/>
  <c r="BA41" i="44"/>
  <c r="AZ41" i="44"/>
  <c r="AX46" i="44"/>
  <c r="AU46" i="44"/>
  <c r="AW82" i="44"/>
  <c r="AZ17" i="44"/>
  <c r="AZ21" i="44"/>
  <c r="AU18" i="44"/>
  <c r="AW18" i="44"/>
  <c r="AX22" i="44"/>
  <c r="AU22" i="44"/>
  <c r="AW22" i="44"/>
  <c r="AU15" i="44"/>
  <c r="AX20" i="44"/>
  <c r="AU20" i="44"/>
  <c r="AW20" i="44"/>
  <c r="BA67" i="44"/>
  <c r="AU33" i="44"/>
  <c r="AU21" i="44"/>
  <c r="AU14" i="44"/>
  <c r="AX24" i="44"/>
  <c r="AW27" i="44"/>
  <c r="AX30" i="44"/>
  <c r="AW37" i="44"/>
  <c r="AX41" i="44"/>
  <c r="AW45" i="44"/>
  <c r="AW53" i="44"/>
  <c r="AX64" i="44"/>
  <c r="AX80" i="44"/>
  <c r="AW80" i="44"/>
  <c r="AY56" i="44"/>
  <c r="AX14" i="44"/>
  <c r="AX17" i="44"/>
  <c r="AX21" i="44"/>
  <c r="AX23" i="44"/>
  <c r="AW25" i="44"/>
  <c r="AW31" i="44"/>
  <c r="AW39" i="44"/>
  <c r="AW47" i="44"/>
  <c r="AW55" i="44"/>
  <c r="AX66" i="44"/>
  <c r="AW66" i="44"/>
  <c r="AX79" i="44"/>
  <c r="AW79" i="44"/>
  <c r="AW98" i="44"/>
  <c r="AW99" i="44"/>
  <c r="AX100" i="44"/>
  <c r="AW100" i="44"/>
  <c r="AY124" i="44"/>
  <c r="BA109" i="44"/>
  <c r="AU99" i="44"/>
  <c r="AU23" i="44"/>
  <c r="AU17" i="44"/>
  <c r="AX25" i="44"/>
  <c r="AX26" i="44"/>
  <c r="AX31" i="44"/>
  <c r="AX39" i="44"/>
  <c r="AW43" i="44"/>
  <c r="AX47" i="44"/>
  <c r="AW51" i="44"/>
  <c r="AX55" i="44"/>
  <c r="AW59" i="44"/>
  <c r="AX71" i="44"/>
  <c r="AX74" i="44"/>
  <c r="AW74" i="44"/>
  <c r="AU66" i="44"/>
  <c r="AU47" i="44"/>
  <c r="AU39" i="44"/>
  <c r="AU25" i="44"/>
  <c r="AW29" i="44"/>
  <c r="AW33" i="44"/>
  <c r="AW41" i="44"/>
  <c r="AX72" i="44"/>
  <c r="AW72" i="44"/>
  <c r="AX88" i="44"/>
  <c r="AW88" i="44"/>
  <c r="AW44" i="44"/>
  <c r="AW52" i="44"/>
  <c r="AW58" i="44"/>
  <c r="AW75" i="44"/>
  <c r="AX76" i="44"/>
  <c r="AX83" i="44"/>
  <c r="AX87" i="44"/>
  <c r="AW87" i="44"/>
  <c r="AX109" i="44"/>
  <c r="AW109" i="44"/>
  <c r="AX123" i="44"/>
  <c r="AW123" i="44"/>
  <c r="AW81" i="44"/>
  <c r="AX85" i="44"/>
  <c r="AW85" i="44"/>
  <c r="AX89" i="44"/>
  <c r="AW89" i="44"/>
  <c r="AX117" i="44"/>
  <c r="AW117" i="44"/>
  <c r="AX121" i="44"/>
  <c r="AX126" i="44"/>
  <c r="AW126" i="44"/>
  <c r="AX127" i="44"/>
  <c r="AX97" i="44"/>
  <c r="AX103" i="44"/>
  <c r="AX111" i="44"/>
  <c r="AX119" i="44"/>
  <c r="AX128" i="44"/>
  <c r="AW128" i="44"/>
  <c r="AX129" i="44"/>
  <c r="AW94" i="44"/>
  <c r="AW104" i="44"/>
  <c r="AW110" i="44"/>
  <c r="AW112" i="44"/>
  <c r="AW118" i="44"/>
  <c r="AW120" i="44"/>
  <c r="AW122" i="44"/>
  <c r="AR134" i="44"/>
  <c r="BB49" i="44"/>
  <c r="BB113" i="44"/>
  <c r="BB95" i="44"/>
  <c r="BB105" i="44"/>
  <c r="BB77" i="44"/>
  <c r="BB101" i="44"/>
  <c r="AZ124" i="44"/>
  <c r="AW97" i="44"/>
  <c r="AU129" i="44"/>
  <c r="AU125" i="44"/>
  <c r="AU111" i="44"/>
  <c r="AZ105" i="44"/>
  <c r="BA102" i="44"/>
  <c r="AU98" i="44"/>
  <c r="BA90" i="44"/>
  <c r="AY91" i="44"/>
  <c r="BB91" i="44"/>
  <c r="BB70" i="44"/>
  <c r="AY70" i="44"/>
  <c r="BB19" i="44"/>
  <c r="AW129" i="44"/>
  <c r="AW127" i="44"/>
  <c r="AW121" i="44"/>
  <c r="AW119" i="44"/>
  <c r="AW111" i="44"/>
  <c r="AX96" i="44"/>
  <c r="AW23" i="44"/>
  <c r="AY113" i="44"/>
  <c r="AX102" i="44"/>
  <c r="AX90" i="44"/>
  <c r="AX81" i="44"/>
  <c r="AX59" i="44"/>
  <c r="AY130" i="44"/>
  <c r="BB130" i="44"/>
  <c r="AU121" i="44"/>
  <c r="AU117" i="44"/>
  <c r="AU97" i="44"/>
  <c r="BA82" i="44"/>
  <c r="BB84" i="44"/>
  <c r="AZ84" i="44"/>
  <c r="AY63" i="44"/>
  <c r="BB63" i="44"/>
  <c r="BB42" i="44"/>
  <c r="AY42" i="44"/>
  <c r="AX104" i="44"/>
  <c r="AX94" i="44"/>
  <c r="AW93" i="44"/>
  <c r="AX93" i="44"/>
  <c r="AX78" i="44"/>
  <c r="AX67" i="44"/>
  <c r="AY95" i="44"/>
  <c r="AY77" i="44"/>
  <c r="BB28" i="44"/>
  <c r="AX98" i="44"/>
  <c r="AX60" i="44"/>
  <c r="BB124" i="44"/>
  <c r="AU102" i="44"/>
  <c r="AZ101" i="44"/>
  <c r="BA98" i="44"/>
  <c r="AY101" i="44"/>
  <c r="AU90" i="44"/>
  <c r="AU59" i="44"/>
  <c r="BB56" i="44"/>
  <c r="BB35" i="44"/>
  <c r="AX99" i="44"/>
  <c r="AW83" i="44"/>
  <c r="AX50" i="44"/>
  <c r="AW14" i="44"/>
  <c r="AX73" i="44"/>
  <c r="AX37" i="44"/>
  <c r="AW61" i="44"/>
  <c r="AX61" i="44"/>
  <c r="AX36" i="44"/>
  <c r="AX34" i="44"/>
  <c r="AW21" i="44"/>
  <c r="AX18" i="44"/>
  <c r="AX43" i="44"/>
  <c r="AW24" i="44"/>
  <c r="AX15" i="44"/>
  <c r="AW30" i="44"/>
  <c r="AW17" i="44"/>
  <c r="AZ441" i="43"/>
  <c r="BA423" i="43"/>
  <c r="BA421" i="43"/>
  <c r="BA416" i="43"/>
  <c r="BA414" i="43"/>
  <c r="BA387" i="43"/>
  <c r="BB96" i="43"/>
  <c r="BB62" i="43"/>
  <c r="AZ181" i="43"/>
  <c r="AZ212" i="43"/>
  <c r="AY281" i="43"/>
  <c r="AZ361" i="43"/>
  <c r="BA430" i="43"/>
  <c r="BA400" i="43"/>
  <c r="BA398" i="43"/>
  <c r="BA375" i="43"/>
  <c r="BA356" i="43"/>
  <c r="BA328" i="43"/>
  <c r="BB18" i="43"/>
  <c r="AZ65" i="43"/>
  <c r="AZ186" i="43"/>
  <c r="AZ258" i="43"/>
  <c r="AZ290" i="43"/>
  <c r="AZ433" i="43"/>
  <c r="BA424" i="43"/>
  <c r="BA422" i="43"/>
  <c r="BA420" i="43"/>
  <c r="BA417" i="43"/>
  <c r="BA415" i="43"/>
  <c r="BA413" i="43"/>
  <c r="BB405" i="43"/>
  <c r="BA386" i="43"/>
  <c r="BA363" i="43"/>
  <c r="BB103" i="43"/>
  <c r="BB81" i="43"/>
  <c r="AZ148" i="43"/>
  <c r="BA148" i="43"/>
  <c r="AZ226" i="43"/>
  <c r="BA226" i="43"/>
  <c r="AY354" i="43"/>
  <c r="AY358" i="43" s="1"/>
  <c r="AX357" i="43"/>
  <c r="AU357" i="43"/>
  <c r="AX424" i="43"/>
  <c r="AU424" i="43"/>
  <c r="AX427" i="43"/>
  <c r="AU427" i="43"/>
  <c r="BA67" i="43"/>
  <c r="AZ68" i="43"/>
  <c r="BA68" i="43"/>
  <c r="BA70" i="43"/>
  <c r="AZ71" i="43"/>
  <c r="BA71" i="43"/>
  <c r="AZ72" i="43"/>
  <c r="BA72" i="43"/>
  <c r="AZ73" i="43"/>
  <c r="BA73" i="43"/>
  <c r="BA75" i="43"/>
  <c r="AZ76" i="43"/>
  <c r="BA76" i="43"/>
  <c r="AZ77" i="43"/>
  <c r="BA77" i="43"/>
  <c r="AY79" i="43"/>
  <c r="AY81" i="43" s="1"/>
  <c r="AY82" i="43"/>
  <c r="AY85" i="43" s="1"/>
  <c r="AV86" i="43"/>
  <c r="AV88" i="43"/>
  <c r="AV90" i="43"/>
  <c r="AV92" i="43" s="1"/>
  <c r="AW105" i="43"/>
  <c r="AU105" i="43"/>
  <c r="AX120" i="43"/>
  <c r="AU120" i="43"/>
  <c r="AU127" i="43"/>
  <c r="AX128" i="43"/>
  <c r="AU128" i="43"/>
  <c r="AX132" i="43"/>
  <c r="AU132" i="43"/>
  <c r="AX136" i="43"/>
  <c r="AU136" i="43"/>
  <c r="AX140" i="43"/>
  <c r="AU140" i="43"/>
  <c r="AU147" i="43"/>
  <c r="AU148" i="43"/>
  <c r="AX148" i="43"/>
  <c r="AZ188" i="43"/>
  <c r="BA188" i="43"/>
  <c r="AZ189" i="43"/>
  <c r="BA189" i="43"/>
  <c r="AZ190" i="43"/>
  <c r="BA190" i="43"/>
  <c r="AY193" i="43"/>
  <c r="AY198" i="43" s="1"/>
  <c r="AY199" i="43"/>
  <c r="AY204" i="43" s="1"/>
  <c r="AV212" i="43"/>
  <c r="AV217" i="43" s="1"/>
  <c r="AU213" i="43"/>
  <c r="AX214" i="43"/>
  <c r="AU214" i="43"/>
  <c r="AX216" i="43"/>
  <c r="AU216" i="43"/>
  <c r="AX219" i="43"/>
  <c r="AU219" i="43"/>
  <c r="AX220" i="43"/>
  <c r="AU220" i="43"/>
  <c r="AV251" i="43"/>
  <c r="AV254" i="43" s="1"/>
  <c r="AV255" i="43"/>
  <c r="AV256" i="43" s="1"/>
  <c r="AZ259" i="43"/>
  <c r="BA259" i="43"/>
  <c r="AZ262" i="43"/>
  <c r="BA262" i="43"/>
  <c r="AZ263" i="43"/>
  <c r="BA263" i="43"/>
  <c r="AZ266" i="43"/>
  <c r="BA266" i="43"/>
  <c r="AZ267" i="43"/>
  <c r="BA267" i="43"/>
  <c r="AZ268" i="43"/>
  <c r="BA268" i="43"/>
  <c r="AZ269" i="43"/>
  <c r="BA269" i="43"/>
  <c r="AZ272" i="43"/>
  <c r="BA272" i="43"/>
  <c r="AZ273" i="43"/>
  <c r="BA273" i="43"/>
  <c r="AV282" i="43"/>
  <c r="AV286" i="43" s="1"/>
  <c r="AY310" i="43"/>
  <c r="AZ373" i="43"/>
  <c r="BA373" i="43"/>
  <c r="AY385" i="43"/>
  <c r="AY388" i="43" s="1"/>
  <c r="AZ434" i="43"/>
  <c r="BA434" i="43"/>
  <c r="AZ435" i="43"/>
  <c r="BA435" i="43"/>
  <c r="AZ436" i="43"/>
  <c r="BA436" i="43"/>
  <c r="AZ437" i="43"/>
  <c r="BA437" i="43"/>
  <c r="AZ438" i="43"/>
  <c r="BA438" i="43"/>
  <c r="AV454" i="43"/>
  <c r="AV456" i="43" s="1"/>
  <c r="AV457" i="43"/>
  <c r="AV460" i="43" s="1"/>
  <c r="BB411" i="43"/>
  <c r="AZ153" i="43"/>
  <c r="BA153" i="43"/>
  <c r="AZ227" i="43"/>
  <c r="BA227" i="43"/>
  <c r="AX284" i="43"/>
  <c r="AU284" i="43"/>
  <c r="AX312" i="43"/>
  <c r="AU312" i="43"/>
  <c r="AW313" i="43"/>
  <c r="AU313" i="43"/>
  <c r="AX14" i="43"/>
  <c r="AU14" i="43"/>
  <c r="AU17" i="43"/>
  <c r="AZ20" i="43"/>
  <c r="BA20" i="43"/>
  <c r="AV55" i="43"/>
  <c r="AV56" i="43"/>
  <c r="AV59" i="43"/>
  <c r="AV62" i="43" s="1"/>
  <c r="AV63" i="43"/>
  <c r="AV64" i="43"/>
  <c r="AZ171" i="43"/>
  <c r="BA171" i="43"/>
  <c r="AZ174" i="43"/>
  <c r="BA174" i="43"/>
  <c r="AZ175" i="43"/>
  <c r="BA175" i="43"/>
  <c r="AZ176" i="43"/>
  <c r="BA176" i="43"/>
  <c r="AZ177" i="43"/>
  <c r="BA177" i="43"/>
  <c r="BA242" i="43"/>
  <c r="AZ242" i="43"/>
  <c r="AX291" i="43"/>
  <c r="AU291" i="43"/>
  <c r="AX292" i="43"/>
  <c r="AU292" i="43"/>
  <c r="AX299" i="43"/>
  <c r="AU299" i="43"/>
  <c r="AX300" i="43"/>
  <c r="AU300" i="43"/>
  <c r="AX324" i="43"/>
  <c r="AU324" i="43"/>
  <c r="AX336" i="43"/>
  <c r="AU336" i="43"/>
  <c r="AX337" i="43"/>
  <c r="AU337" i="43"/>
  <c r="AX345" i="43"/>
  <c r="AU345" i="43"/>
  <c r="AX348" i="43"/>
  <c r="AU348" i="43"/>
  <c r="AU349" i="43"/>
  <c r="AX349" i="43"/>
  <c r="AV366" i="43"/>
  <c r="AV369" i="43" s="1"/>
  <c r="AV370" i="43"/>
  <c r="AV371" i="43" s="1"/>
  <c r="AX372" i="43"/>
  <c r="AU372" i="43"/>
  <c r="BA382" i="43"/>
  <c r="AZ382" i="43"/>
  <c r="AX434" i="43"/>
  <c r="AU434" i="43"/>
  <c r="AW434" i="43"/>
  <c r="BA431" i="43"/>
  <c r="BA427" i="43"/>
  <c r="AZ151" i="43"/>
  <c r="BA151" i="43"/>
  <c r="AZ152" i="43"/>
  <c r="BA152" i="43"/>
  <c r="AY156" i="43"/>
  <c r="AY160" i="43" s="1"/>
  <c r="AZ225" i="43"/>
  <c r="BA225" i="43"/>
  <c r="BA228" i="43"/>
  <c r="AZ228" i="43"/>
  <c r="AX308" i="43"/>
  <c r="AU308" i="43"/>
  <c r="AX361" i="43"/>
  <c r="AU361" i="43"/>
  <c r="AZ362" i="43"/>
  <c r="BA362" i="43"/>
  <c r="AY378" i="43"/>
  <c r="AU21" i="43"/>
  <c r="BA23" i="43"/>
  <c r="AZ24" i="43"/>
  <c r="BA24" i="43"/>
  <c r="AZ25" i="43"/>
  <c r="BA25" i="43"/>
  <c r="AZ26" i="43"/>
  <c r="BA26" i="43"/>
  <c r="BA28" i="43"/>
  <c r="AZ29" i="43"/>
  <c r="BA29" i="43"/>
  <c r="BA31" i="43"/>
  <c r="AZ32" i="43"/>
  <c r="BA32" i="43"/>
  <c r="AZ33" i="43"/>
  <c r="BA33" i="43"/>
  <c r="AZ35" i="43"/>
  <c r="BA35" i="43"/>
  <c r="AZ36" i="43"/>
  <c r="BA36" i="43"/>
  <c r="BA37" i="43"/>
  <c r="BA39" i="43"/>
  <c r="AZ40" i="43"/>
  <c r="BA40" i="43"/>
  <c r="BA42" i="43"/>
  <c r="AY46" i="43"/>
  <c r="AY48" i="43" s="1"/>
  <c r="AY49" i="43"/>
  <c r="AY51" i="43" s="1"/>
  <c r="AY52" i="43"/>
  <c r="AY54" i="43" s="1"/>
  <c r="AX170" i="43"/>
  <c r="AU170" i="43"/>
  <c r="AU171" i="43"/>
  <c r="AW171" i="43"/>
  <c r="AY230" i="43"/>
  <c r="AY235" i="43" s="1"/>
  <c r="AX239" i="43"/>
  <c r="AU239" i="43"/>
  <c r="AX240" i="43"/>
  <c r="AU240" i="43"/>
  <c r="AZ284" i="43"/>
  <c r="BA284" i="43"/>
  <c r="AZ285" i="43"/>
  <c r="BA285" i="43"/>
  <c r="BA288" i="43"/>
  <c r="AZ288" i="43"/>
  <c r="AZ317" i="43"/>
  <c r="BA317" i="43"/>
  <c r="AZ318" i="43"/>
  <c r="BA318" i="43"/>
  <c r="AZ319" i="43"/>
  <c r="BA319" i="43"/>
  <c r="BA321" i="43"/>
  <c r="BA322" i="43" s="1"/>
  <c r="AX380" i="43"/>
  <c r="AU380" i="43"/>
  <c r="AW381" i="43"/>
  <c r="AU381" i="43"/>
  <c r="AY439" i="43"/>
  <c r="BA428" i="43"/>
  <c r="AV19" i="43"/>
  <c r="AV23" i="43"/>
  <c r="AV27" i="43" s="1"/>
  <c r="AW29" i="43"/>
  <c r="AU29" i="43"/>
  <c r="AW31" i="43"/>
  <c r="AU31" i="43"/>
  <c r="AW33" i="43"/>
  <c r="AU33" i="43"/>
  <c r="AU35" i="43"/>
  <c r="AX37" i="43"/>
  <c r="AU37" i="43"/>
  <c r="AU39" i="43"/>
  <c r="AU42" i="43"/>
  <c r="AZ43" i="43"/>
  <c r="BA43" i="43"/>
  <c r="AZ44" i="43"/>
  <c r="BA44" i="43"/>
  <c r="BA46" i="43"/>
  <c r="AZ47" i="43"/>
  <c r="BA47" i="43"/>
  <c r="BA49" i="43"/>
  <c r="AZ50" i="43"/>
  <c r="BA50" i="43"/>
  <c r="BA52" i="43"/>
  <c r="BA54" i="43" s="1"/>
  <c r="AY55" i="43"/>
  <c r="AY58" i="43" s="1"/>
  <c r="AY59" i="43"/>
  <c r="AY62" i="43" s="1"/>
  <c r="AY63" i="43"/>
  <c r="AY66" i="43" s="1"/>
  <c r="AW65" i="43"/>
  <c r="AU70" i="43"/>
  <c r="AW73" i="43"/>
  <c r="AU73" i="43"/>
  <c r="AW77" i="43"/>
  <c r="AU77" i="43"/>
  <c r="BA79" i="43"/>
  <c r="AZ80" i="43"/>
  <c r="BA80" i="43"/>
  <c r="AY86" i="43"/>
  <c r="AY89" i="43" s="1"/>
  <c r="AY90" i="43"/>
  <c r="AY92" i="43" s="1"/>
  <c r="AV93" i="43"/>
  <c r="AV96" i="43" s="1"/>
  <c r="AV97" i="43"/>
  <c r="AV100" i="43" s="1"/>
  <c r="AV104" i="43"/>
  <c r="AV107" i="43" s="1"/>
  <c r="AV108" i="43"/>
  <c r="AV111" i="43" s="1"/>
  <c r="AV112" i="43"/>
  <c r="AV114" i="43" s="1"/>
  <c r="AV115" i="43"/>
  <c r="AV118" i="43" s="1"/>
  <c r="AV124" i="43"/>
  <c r="AV130" i="43" s="1"/>
  <c r="AV138" i="43"/>
  <c r="AV143" i="43" s="1"/>
  <c r="AV144" i="43"/>
  <c r="AV149" i="43" s="1"/>
  <c r="AX154" i="43"/>
  <c r="AU154" i="43"/>
  <c r="AZ154" i="43"/>
  <c r="BA154" i="43"/>
  <c r="AZ157" i="43"/>
  <c r="BA157" i="43"/>
  <c r="AZ158" i="43"/>
  <c r="BA158" i="43"/>
  <c r="AZ159" i="43"/>
  <c r="BA159" i="43"/>
  <c r="AY161" i="43"/>
  <c r="AY166" i="43" s="1"/>
  <c r="AV167" i="43"/>
  <c r="AV172" i="43" s="1"/>
  <c r="AX180" i="43"/>
  <c r="AU180" i="43"/>
  <c r="AZ180" i="43"/>
  <c r="BA180" i="43"/>
  <c r="AY186" i="43"/>
  <c r="AY192" i="43" s="1"/>
  <c r="AZ191" i="43"/>
  <c r="BA191" i="43"/>
  <c r="AZ194" i="43"/>
  <c r="BA194" i="43"/>
  <c r="AZ195" i="43"/>
  <c r="BA195" i="43"/>
  <c r="AZ196" i="43"/>
  <c r="BA196" i="43"/>
  <c r="AZ197" i="43"/>
  <c r="BA197" i="43"/>
  <c r="AZ200" i="43"/>
  <c r="BA200" i="43"/>
  <c r="AZ201" i="43"/>
  <c r="BA201" i="43"/>
  <c r="AZ202" i="43"/>
  <c r="BA202" i="43"/>
  <c r="AZ203" i="43"/>
  <c r="BA203" i="43"/>
  <c r="AZ206" i="43"/>
  <c r="BA206" i="43"/>
  <c r="AZ207" i="43"/>
  <c r="BA207" i="43"/>
  <c r="AZ208" i="43"/>
  <c r="BA208" i="43"/>
  <c r="AZ209" i="43"/>
  <c r="BA209" i="43"/>
  <c r="AZ210" i="43"/>
  <c r="BA210" i="43"/>
  <c r="AV218" i="43"/>
  <c r="AV223" i="43" s="1"/>
  <c r="AX228" i="43"/>
  <c r="AU228" i="43"/>
  <c r="AZ231" i="43"/>
  <c r="BA231" i="43"/>
  <c r="AZ232" i="43"/>
  <c r="BA232" i="43"/>
  <c r="AZ233" i="43"/>
  <c r="BA233" i="43"/>
  <c r="AZ234" i="43"/>
  <c r="BA234" i="43"/>
  <c r="AZ237" i="43"/>
  <c r="BA237" i="43"/>
  <c r="AZ243" i="43"/>
  <c r="BA243" i="43"/>
  <c r="AY248" i="43"/>
  <c r="AY254" i="43" s="1"/>
  <c r="AY255" i="43"/>
  <c r="AY256" i="43" s="1"/>
  <c r="AY257" i="43"/>
  <c r="AY260" i="43" s="1"/>
  <c r="AX263" i="43"/>
  <c r="AU263" i="43"/>
  <c r="AX272" i="43"/>
  <c r="AU272" i="43"/>
  <c r="AZ276" i="43"/>
  <c r="BA276" i="43"/>
  <c r="AZ277" i="43"/>
  <c r="BA277" i="43"/>
  <c r="AZ278" i="43"/>
  <c r="BA278" i="43"/>
  <c r="AY282" i="43"/>
  <c r="AY286" i="43" s="1"/>
  <c r="AX288" i="43"/>
  <c r="AU288" i="43"/>
  <c r="AZ289" i="43"/>
  <c r="BA289" i="43"/>
  <c r="AV291" i="43"/>
  <c r="AV294" i="43" s="1"/>
  <c r="AV295" i="43"/>
  <c r="AV296" i="43" s="1"/>
  <c r="AZ300" i="43"/>
  <c r="BA300" i="43"/>
  <c r="AZ301" i="43"/>
  <c r="BA301" i="43"/>
  <c r="AZ302" i="43"/>
  <c r="BA302" i="43"/>
  <c r="AZ305" i="43"/>
  <c r="BA305" i="43"/>
  <c r="AZ306" i="43"/>
  <c r="BA306" i="43"/>
  <c r="AY323" i="43"/>
  <c r="AY325" i="43" s="1"/>
  <c r="AV324" i="43"/>
  <c r="AV325" i="43" s="1"/>
  <c r="AV326" i="43"/>
  <c r="AV329" i="43" s="1"/>
  <c r="AV333" i="43"/>
  <c r="AV340" i="43" s="1"/>
  <c r="AV341" i="43"/>
  <c r="AV346" i="43" s="1"/>
  <c r="AV347" i="43"/>
  <c r="AV353" i="43" s="1"/>
  <c r="AV396" i="43"/>
  <c r="AV402" i="43" s="1"/>
  <c r="AV403" i="43"/>
  <c r="AV405" i="43" s="1"/>
  <c r="AV406" i="43"/>
  <c r="AV411" i="43" s="1"/>
  <c r="AV415" i="43"/>
  <c r="AV418" i="43" s="1"/>
  <c r="BA459" i="43"/>
  <c r="BA457" i="43"/>
  <c r="AY454" i="43"/>
  <c r="AY456" i="43" s="1"/>
  <c r="BA452" i="43"/>
  <c r="BA451" i="43"/>
  <c r="BA450" i="43"/>
  <c r="BA449" i="43"/>
  <c r="BA448" i="43"/>
  <c r="BA447" i="43"/>
  <c r="BA410" i="43"/>
  <c r="BA409" i="43"/>
  <c r="BA408" i="43"/>
  <c r="BA407" i="43"/>
  <c r="BA394" i="43"/>
  <c r="BA393" i="43"/>
  <c r="BA392" i="43"/>
  <c r="BA391" i="43"/>
  <c r="BA390" i="43"/>
  <c r="AU373" i="43"/>
  <c r="AY366" i="43"/>
  <c r="AY369" i="43" s="1"/>
  <c r="AY330" i="43"/>
  <c r="AY332" i="43" s="1"/>
  <c r="AY321" i="43"/>
  <c r="AY322" i="43" s="1"/>
  <c r="BB254" i="43"/>
  <c r="BA244" i="43"/>
  <c r="BA139" i="43"/>
  <c r="AY14" i="43"/>
  <c r="AY18" i="43" s="1"/>
  <c r="AY19" i="43"/>
  <c r="AY22" i="43" s="1"/>
  <c r="AV20" i="43"/>
  <c r="AV28" i="43"/>
  <c r="AV30" i="43" s="1"/>
  <c r="AV31" i="43"/>
  <c r="AV34" i="43" s="1"/>
  <c r="AV35" i="43"/>
  <c r="AV38" i="43" s="1"/>
  <c r="AV39" i="43"/>
  <c r="AV41" i="43" s="1"/>
  <c r="AV42" i="43"/>
  <c r="AV45" i="43" s="1"/>
  <c r="AU46" i="43"/>
  <c r="AU52" i="43"/>
  <c r="AW53" i="43"/>
  <c r="AU53" i="43"/>
  <c r="AZ53" i="43"/>
  <c r="BA55" i="43"/>
  <c r="AZ56" i="43"/>
  <c r="BA56" i="43"/>
  <c r="AZ57" i="43"/>
  <c r="BA57" i="43"/>
  <c r="BA59" i="43"/>
  <c r="AZ60" i="43"/>
  <c r="BA60" i="43"/>
  <c r="AZ61" i="43"/>
  <c r="BA61" i="43"/>
  <c r="AZ63" i="43"/>
  <c r="BA63" i="43"/>
  <c r="AZ64" i="43"/>
  <c r="BA64" i="43"/>
  <c r="AV67" i="43"/>
  <c r="AV69" i="43" s="1"/>
  <c r="AV70" i="43"/>
  <c r="AV74" i="43" s="1"/>
  <c r="AV75" i="43"/>
  <c r="AV78" i="43" s="1"/>
  <c r="AU82" i="43"/>
  <c r="AZ83" i="43"/>
  <c r="BA83" i="43"/>
  <c r="AZ84" i="43"/>
  <c r="BA84" i="43"/>
  <c r="AZ87" i="43"/>
  <c r="BA87" i="43"/>
  <c r="AZ88" i="43"/>
  <c r="BA88" i="43"/>
  <c r="AY93" i="43"/>
  <c r="AY96" i="43" s="1"/>
  <c r="AY97" i="43"/>
  <c r="AY100" i="43" s="1"/>
  <c r="AY101" i="43"/>
  <c r="AY103" i="43" s="1"/>
  <c r="AY104" i="43"/>
  <c r="AY107" i="43" s="1"/>
  <c r="AY108" i="43"/>
  <c r="AY111" i="43" s="1"/>
  <c r="AY112" i="43"/>
  <c r="AY114" i="43" s="1"/>
  <c r="AY115" i="43"/>
  <c r="AY118" i="43" s="1"/>
  <c r="AY119" i="43"/>
  <c r="AY123" i="43" s="1"/>
  <c r="AY124" i="43"/>
  <c r="AY130" i="43" s="1"/>
  <c r="AY131" i="43"/>
  <c r="AY137" i="43" s="1"/>
  <c r="AY138" i="43"/>
  <c r="AY143" i="43" s="1"/>
  <c r="AY144" i="43"/>
  <c r="AY149" i="43" s="1"/>
  <c r="AV150" i="43"/>
  <c r="AV151" i="43"/>
  <c r="AU157" i="43"/>
  <c r="AX159" i="43"/>
  <c r="AU159" i="43"/>
  <c r="AZ162" i="43"/>
  <c r="BA162" i="43"/>
  <c r="AZ163" i="43"/>
  <c r="BA163" i="43"/>
  <c r="AY167" i="43"/>
  <c r="AY172" i="43" s="1"/>
  <c r="AV173" i="43"/>
  <c r="AV178" i="43" s="1"/>
  <c r="AZ182" i="43"/>
  <c r="BA182" i="43"/>
  <c r="AZ183" i="43"/>
  <c r="BA183" i="43"/>
  <c r="AZ184" i="43"/>
  <c r="BA184" i="43"/>
  <c r="AX191" i="43"/>
  <c r="AU191" i="43"/>
  <c r="AX195" i="43"/>
  <c r="AU195" i="43"/>
  <c r="AX200" i="43"/>
  <c r="AU200" i="43"/>
  <c r="AX206" i="43"/>
  <c r="AU206" i="43"/>
  <c r="AX208" i="43"/>
  <c r="AU208" i="43"/>
  <c r="AV224" i="43"/>
  <c r="AV229" i="43" s="1"/>
  <c r="AX231" i="43"/>
  <c r="AU231" i="43"/>
  <c r="AX232" i="43"/>
  <c r="AU232" i="43"/>
  <c r="AZ245" i="43"/>
  <c r="BA245" i="43"/>
  <c r="AZ246" i="43"/>
  <c r="BA246" i="43"/>
  <c r="AZ249" i="43"/>
  <c r="BA249" i="43"/>
  <c r="AZ250" i="43"/>
  <c r="BA250" i="43"/>
  <c r="AZ251" i="43"/>
  <c r="BA251" i="43"/>
  <c r="AZ252" i="43"/>
  <c r="BA252" i="43"/>
  <c r="AZ253" i="43"/>
  <c r="BA253" i="43"/>
  <c r="AV261" i="43"/>
  <c r="AV264" i="43" s="1"/>
  <c r="AZ279" i="43"/>
  <c r="BA279" i="43"/>
  <c r="AZ280" i="43"/>
  <c r="BA280" i="43"/>
  <c r="AY295" i="43"/>
  <c r="AY296" i="43" s="1"/>
  <c r="AY297" i="43"/>
  <c r="AY303" i="43" s="1"/>
  <c r="AX307" i="43"/>
  <c r="AU307" i="43"/>
  <c r="AZ307" i="43"/>
  <c r="BA307" i="43"/>
  <c r="AV321" i="43"/>
  <c r="AV322" i="43" s="1"/>
  <c r="BA323" i="43"/>
  <c r="AY326" i="43"/>
  <c r="AY329" i="43" s="1"/>
  <c r="BA445" i="43"/>
  <c r="BA444" i="43"/>
  <c r="BA443" i="43"/>
  <c r="BA442" i="43"/>
  <c r="AU438" i="43"/>
  <c r="AU435" i="43"/>
  <c r="AY412" i="43"/>
  <c r="AY418" i="43" s="1"/>
  <c r="AY403" i="43"/>
  <c r="AY405" i="43" s="1"/>
  <c r="AY396" i="43"/>
  <c r="AY402" i="43" s="1"/>
  <c r="AU370" i="43"/>
  <c r="AU371" i="43" s="1"/>
  <c r="BA352" i="43"/>
  <c r="BA351" i="43"/>
  <c r="BA350" i="43"/>
  <c r="BA349" i="43"/>
  <c r="BA348" i="43"/>
  <c r="BA345" i="43"/>
  <c r="BA344" i="43"/>
  <c r="BA343" i="43"/>
  <c r="AY341" i="43"/>
  <c r="AY346" i="43" s="1"/>
  <c r="BA283" i="43"/>
  <c r="AU280" i="43"/>
  <c r="AU276" i="43"/>
  <c r="AZ14" i="43"/>
  <c r="BA14" i="43"/>
  <c r="AZ15" i="43"/>
  <c r="BA15" i="43"/>
  <c r="AZ16" i="43"/>
  <c r="BA16" i="43"/>
  <c r="BA17" i="43"/>
  <c r="BA19" i="43"/>
  <c r="AY23" i="43"/>
  <c r="AY27" i="43" s="1"/>
  <c r="AY28" i="43"/>
  <c r="AY30" i="43" s="1"/>
  <c r="AY31" i="43"/>
  <c r="AY34" i="43" s="1"/>
  <c r="AY35" i="43"/>
  <c r="AY38" i="43" s="1"/>
  <c r="AY39" i="43"/>
  <c r="AY41" i="43" s="1"/>
  <c r="AY42" i="43"/>
  <c r="AY45" i="43" s="1"/>
  <c r="AV46" i="43"/>
  <c r="AV48" i="43" s="1"/>
  <c r="AV49" i="43"/>
  <c r="AV51" i="43" s="1"/>
  <c r="AV52" i="43"/>
  <c r="AV54" i="43" s="1"/>
  <c r="AU55" i="43"/>
  <c r="AW57" i="43"/>
  <c r="AU57" i="43"/>
  <c r="AW61" i="43"/>
  <c r="AU61" i="43"/>
  <c r="AY67" i="43"/>
  <c r="AY69" i="43" s="1"/>
  <c r="AY70" i="43"/>
  <c r="AY74" i="43" s="1"/>
  <c r="AY75" i="43"/>
  <c r="AY78" i="43" s="1"/>
  <c r="AV79" i="43"/>
  <c r="AV81" i="43" s="1"/>
  <c r="AV82" i="43"/>
  <c r="AV85" i="43" s="1"/>
  <c r="AU86" i="43"/>
  <c r="AZ91" i="43"/>
  <c r="BA91" i="43"/>
  <c r="BA92" i="43" s="1"/>
  <c r="AZ94" i="43"/>
  <c r="BA94" i="43"/>
  <c r="AZ95" i="43"/>
  <c r="BA95" i="43"/>
  <c r="BA97" i="43"/>
  <c r="AZ98" i="43"/>
  <c r="BA98" i="43"/>
  <c r="AZ99" i="43"/>
  <c r="BA99" i="43"/>
  <c r="AZ102" i="43"/>
  <c r="BA102" i="43"/>
  <c r="BA103" i="43" s="1"/>
  <c r="AZ105" i="43"/>
  <c r="BA105" i="43"/>
  <c r="AZ106" i="43"/>
  <c r="BA106" i="43"/>
  <c r="AZ109" i="43"/>
  <c r="BA109" i="43"/>
  <c r="AZ110" i="43"/>
  <c r="BA110" i="43"/>
  <c r="AZ113" i="43"/>
  <c r="BA113" i="43"/>
  <c r="BA114" i="43" s="1"/>
  <c r="AZ117" i="43"/>
  <c r="BA117" i="43"/>
  <c r="BA118" i="43" s="1"/>
  <c r="AZ120" i="43"/>
  <c r="BA120" i="43"/>
  <c r="AZ121" i="43"/>
  <c r="BA121" i="43"/>
  <c r="AZ122" i="43"/>
  <c r="BA122" i="43"/>
  <c r="AZ125" i="43"/>
  <c r="BA125" i="43"/>
  <c r="AZ126" i="43"/>
  <c r="BA126" i="43"/>
  <c r="AZ127" i="43"/>
  <c r="BA127" i="43"/>
  <c r="AZ128" i="43"/>
  <c r="BA128" i="43"/>
  <c r="AZ129" i="43"/>
  <c r="BA129" i="43"/>
  <c r="AZ132" i="43"/>
  <c r="BA132" i="43"/>
  <c r="AZ133" i="43"/>
  <c r="BA133" i="43"/>
  <c r="AZ134" i="43"/>
  <c r="BA134" i="43"/>
  <c r="AZ135" i="43"/>
  <c r="BA135" i="43"/>
  <c r="AZ136" i="43"/>
  <c r="BA136" i="43"/>
  <c r="AZ140" i="43"/>
  <c r="BA140" i="43"/>
  <c r="AZ141" i="43"/>
  <c r="BA141" i="43"/>
  <c r="AZ142" i="43"/>
  <c r="BA142" i="43"/>
  <c r="AZ145" i="43"/>
  <c r="BA145" i="43"/>
  <c r="AZ146" i="43"/>
  <c r="BA146" i="43"/>
  <c r="AZ147" i="43"/>
  <c r="BA147" i="43"/>
  <c r="AY150" i="43"/>
  <c r="AY155" i="43" s="1"/>
  <c r="AU161" i="43"/>
  <c r="AX164" i="43"/>
  <c r="AU164" i="43"/>
  <c r="AZ164" i="43"/>
  <c r="BA164" i="43"/>
  <c r="AZ165" i="43"/>
  <c r="BA165" i="43"/>
  <c r="AZ168" i="43"/>
  <c r="BA168" i="43"/>
  <c r="AZ169" i="43"/>
  <c r="BA169" i="43"/>
  <c r="AZ170" i="43"/>
  <c r="BA170" i="43"/>
  <c r="AY173" i="43"/>
  <c r="AY178" i="43" s="1"/>
  <c r="AY179" i="43"/>
  <c r="AY185" i="43" s="1"/>
  <c r="AW182" i="43"/>
  <c r="AU182" i="43"/>
  <c r="AZ187" i="43"/>
  <c r="BA187" i="43"/>
  <c r="AV193" i="43"/>
  <c r="AV198" i="43" s="1"/>
  <c r="AV199" i="43"/>
  <c r="AV204" i="43" s="1"/>
  <c r="AV205" i="43"/>
  <c r="AV211" i="43" s="1"/>
  <c r="AU212" i="43"/>
  <c r="AZ213" i="43"/>
  <c r="BA213" i="43"/>
  <c r="AZ214" i="43"/>
  <c r="BA214" i="43"/>
  <c r="AZ216" i="43"/>
  <c r="BA216" i="43"/>
  <c r="AZ219" i="43"/>
  <c r="BA219" i="43"/>
  <c r="AZ220" i="43"/>
  <c r="BA220" i="43"/>
  <c r="AZ221" i="43"/>
  <c r="BA221" i="43"/>
  <c r="AZ222" i="43"/>
  <c r="BA222" i="43"/>
  <c r="AY224" i="43"/>
  <c r="AY229" i="43" s="1"/>
  <c r="AV230" i="43"/>
  <c r="AV235" i="43" s="1"/>
  <c r="AZ239" i="43"/>
  <c r="BA239" i="43"/>
  <c r="AZ240" i="43"/>
  <c r="BA240" i="43"/>
  <c r="AY242" i="43"/>
  <c r="AY247" i="43" s="1"/>
  <c r="AX244" i="43"/>
  <c r="AU244" i="43"/>
  <c r="AX251" i="43"/>
  <c r="AU251" i="43"/>
  <c r="AX252" i="43"/>
  <c r="AU252" i="43"/>
  <c r="AY265" i="43"/>
  <c r="AY270" i="43" s="1"/>
  <c r="AY271" i="43"/>
  <c r="AY274" i="43" s="1"/>
  <c r="AX283" i="43"/>
  <c r="AU283" i="43"/>
  <c r="AZ291" i="43"/>
  <c r="BA291" i="43"/>
  <c r="AZ292" i="43"/>
  <c r="BA292" i="43"/>
  <c r="AZ293" i="43"/>
  <c r="BA293" i="43"/>
  <c r="AZ298" i="43"/>
  <c r="BA298" i="43"/>
  <c r="AZ299" i="43"/>
  <c r="BA299" i="43"/>
  <c r="AV304" i="43"/>
  <c r="AV310" i="43" s="1"/>
  <c r="AZ308" i="43"/>
  <c r="BA308" i="43"/>
  <c r="AZ309" i="43"/>
  <c r="BA309" i="43"/>
  <c r="AZ312" i="43"/>
  <c r="BA312" i="43"/>
  <c r="AZ313" i="43"/>
  <c r="BA313" i="43"/>
  <c r="AZ316" i="43"/>
  <c r="BA316" i="43"/>
  <c r="AZ324" i="43"/>
  <c r="BA324" i="43"/>
  <c r="AZ331" i="43"/>
  <c r="BA331" i="43"/>
  <c r="BA332" i="43" s="1"/>
  <c r="AZ334" i="43"/>
  <c r="BA334" i="43"/>
  <c r="AZ335" i="43"/>
  <c r="BA335" i="43"/>
  <c r="AZ342" i="43"/>
  <c r="BA342" i="43"/>
  <c r="AV383" i="43"/>
  <c r="AV384" i="43" s="1"/>
  <c r="AV385" i="43"/>
  <c r="AV388" i="43" s="1"/>
  <c r="BA455" i="43"/>
  <c r="AY406" i="43"/>
  <c r="AY411" i="43" s="1"/>
  <c r="BA383" i="43"/>
  <c r="BA381" i="43"/>
  <c r="BA380" i="43"/>
  <c r="AY370" i="43"/>
  <c r="AY371" i="43" s="1"/>
  <c r="BA368" i="43"/>
  <c r="BA367" i="43"/>
  <c r="AU352" i="43"/>
  <c r="BA339" i="43"/>
  <c r="BA338" i="43"/>
  <c r="BA337" i="43"/>
  <c r="BA336" i="43"/>
  <c r="BA327" i="43"/>
  <c r="BB320" i="43"/>
  <c r="AU268" i="43"/>
  <c r="BA215" i="43"/>
  <c r="BB270" i="43"/>
  <c r="BB329" i="43"/>
  <c r="BB123" i="43"/>
  <c r="BB235" i="43"/>
  <c r="BB229" i="43"/>
  <c r="BB217" i="43"/>
  <c r="BB111" i="43"/>
  <c r="BB155" i="43"/>
  <c r="BB149" i="43"/>
  <c r="BB143" i="43"/>
  <c r="BB100" i="43"/>
  <c r="BB92" i="43"/>
  <c r="BB58" i="43"/>
  <c r="BB85" i="43"/>
  <c r="BB89" i="43"/>
  <c r="BB38" i="43"/>
  <c r="BB45" i="43"/>
  <c r="BB34" i="43"/>
  <c r="AY453" i="43"/>
  <c r="BB369" i="43"/>
  <c r="AY365" i="43"/>
  <c r="BB310" i="43"/>
  <c r="AY294" i="43"/>
  <c r="BB137" i="43"/>
  <c r="AY384" i="43"/>
  <c r="BB365" i="43"/>
  <c r="AY446" i="43"/>
  <c r="AY425" i="43"/>
  <c r="AY353" i="43"/>
  <c r="AY340" i="43"/>
  <c r="BB325" i="43"/>
  <c r="AY320" i="43"/>
  <c r="BB241" i="43"/>
  <c r="BB192" i="43"/>
  <c r="BB281" i="43"/>
  <c r="AY264" i="43"/>
  <c r="AY223" i="43"/>
  <c r="AY211" i="43"/>
  <c r="BB185" i="43"/>
  <c r="BB130" i="43"/>
  <c r="BB172" i="43"/>
  <c r="AW239" i="43"/>
  <c r="AW291" i="43"/>
  <c r="AW324" i="43"/>
  <c r="AW442" i="43"/>
  <c r="AX224" i="43"/>
  <c r="AW299" i="43"/>
  <c r="AW312" i="43"/>
  <c r="AW348" i="43"/>
  <c r="AW263" i="43"/>
  <c r="AX313" i="43"/>
  <c r="AW15" i="43"/>
  <c r="AX227" i="43"/>
  <c r="AW227" i="43"/>
  <c r="AX328" i="43"/>
  <c r="AW328" i="43"/>
  <c r="AX344" i="43"/>
  <c r="AW344" i="43"/>
  <c r="AX360" i="43"/>
  <c r="AW360" i="43"/>
  <c r="AX162" i="43"/>
  <c r="AW162" i="43"/>
  <c r="AX267" i="43"/>
  <c r="AW267" i="43"/>
  <c r="AX106" i="43"/>
  <c r="AX243" i="43"/>
  <c r="AW243" i="43"/>
  <c r="AX203" i="43"/>
  <c r="AW203" i="43"/>
  <c r="AX259" i="43"/>
  <c r="AW259" i="43"/>
  <c r="K464" i="43"/>
  <c r="AW231" i="43"/>
  <c r="AX279" i="43"/>
  <c r="AW279" i="43"/>
  <c r="AX318" i="43"/>
  <c r="AW318" i="43"/>
  <c r="AX157" i="43"/>
  <c r="AW39" i="43"/>
  <c r="AX24" i="43"/>
  <c r="AX71" i="43"/>
  <c r="AW71" i="43"/>
  <c r="AX158" i="43"/>
  <c r="AW158" i="43"/>
  <c r="AW188" i="43"/>
  <c r="AX188" i="43"/>
  <c r="AX398" i="43"/>
  <c r="AW398" i="43"/>
  <c r="AW14" i="43"/>
  <c r="AX16" i="43"/>
  <c r="AX19" i="43"/>
  <c r="AX20" i="43"/>
  <c r="AX26" i="43"/>
  <c r="AW26" i="43"/>
  <c r="AX35" i="43"/>
  <c r="AX53" i="43"/>
  <c r="AX83" i="43"/>
  <c r="AW83" i="43"/>
  <c r="AX99" i="43"/>
  <c r="AW99" i="43"/>
  <c r="AX113" i="43"/>
  <c r="AW113" i="43"/>
  <c r="AW120" i="43"/>
  <c r="AW136" i="43"/>
  <c r="AW141" i="43"/>
  <c r="AX146" i="43"/>
  <c r="AW146" i="43"/>
  <c r="AX152" i="43"/>
  <c r="AW152" i="43"/>
  <c r="AW183" i="43"/>
  <c r="AX183" i="43"/>
  <c r="AW193" i="43"/>
  <c r="AW374" i="43"/>
  <c r="AW390" i="43"/>
  <c r="AX390" i="43"/>
  <c r="AX25" i="43"/>
  <c r="AX55" i="43"/>
  <c r="AW55" i="43"/>
  <c r="AX87" i="43"/>
  <c r="AW87" i="43"/>
  <c r="AX134" i="43"/>
  <c r="AW134" i="43"/>
  <c r="AW17" i="43"/>
  <c r="AW21" i="43"/>
  <c r="AW25" i="43"/>
  <c r="AX29" i="43"/>
  <c r="AX36" i="43"/>
  <c r="AW36" i="43"/>
  <c r="AW37" i="43"/>
  <c r="AX47" i="43"/>
  <c r="AW47" i="43"/>
  <c r="AW63" i="43"/>
  <c r="AX65" i="43"/>
  <c r="AX95" i="43"/>
  <c r="AW95" i="43"/>
  <c r="AX109" i="43"/>
  <c r="AW109" i="43"/>
  <c r="AX121" i="43"/>
  <c r="AW121" i="43"/>
  <c r="AX126" i="43"/>
  <c r="AW126" i="43"/>
  <c r="AW132" i="43"/>
  <c r="AX142" i="43"/>
  <c r="AW142" i="43"/>
  <c r="AW148" i="43"/>
  <c r="AW190" i="43"/>
  <c r="AX190" i="43"/>
  <c r="AX316" i="43"/>
  <c r="AW316" i="43"/>
  <c r="AX338" i="43"/>
  <c r="AW338" i="43"/>
  <c r="AX33" i="43"/>
  <c r="AX57" i="43"/>
  <c r="AX73" i="43"/>
  <c r="AX105" i="43"/>
  <c r="AW140" i="43"/>
  <c r="AW159" i="43"/>
  <c r="AX21" i="43"/>
  <c r="AX43" i="43"/>
  <c r="AW43" i="43"/>
  <c r="AX61" i="43"/>
  <c r="AW75" i="43"/>
  <c r="AX77" i="43"/>
  <c r="AX91" i="43"/>
  <c r="AW91" i="43"/>
  <c r="AX122" i="43"/>
  <c r="AW122" i="43"/>
  <c r="AW128" i="43"/>
  <c r="AX163" i="43"/>
  <c r="AW163" i="43"/>
  <c r="AW175" i="43"/>
  <c r="AX175" i="43"/>
  <c r="AX176" i="43"/>
  <c r="AW176" i="43"/>
  <c r="AW202" i="43"/>
  <c r="AX202" i="43"/>
  <c r="AX209" i="43"/>
  <c r="AW382" i="43"/>
  <c r="AX42" i="43"/>
  <c r="AW42" i="43"/>
  <c r="AX50" i="43"/>
  <c r="AX70" i="43"/>
  <c r="AX82" i="43"/>
  <c r="AW82" i="43"/>
  <c r="AX86" i="43"/>
  <c r="AX94" i="43"/>
  <c r="AW94" i="43"/>
  <c r="AX98" i="43"/>
  <c r="AW98" i="43"/>
  <c r="AX102" i="43"/>
  <c r="AW102" i="43"/>
  <c r="AX174" i="43"/>
  <c r="AW187" i="43"/>
  <c r="AX187" i="43"/>
  <c r="AX207" i="43"/>
  <c r="AW207" i="43"/>
  <c r="AX334" i="43"/>
  <c r="AW334" i="43"/>
  <c r="AX350" i="43"/>
  <c r="AW350" i="43"/>
  <c r="AX428" i="43"/>
  <c r="AX436" i="43"/>
  <c r="AX444" i="43"/>
  <c r="AW448" i="43"/>
  <c r="AX110" i="43"/>
  <c r="AW110" i="43"/>
  <c r="AX127" i="43"/>
  <c r="AW127" i="43"/>
  <c r="AX135" i="43"/>
  <c r="AW135" i="43"/>
  <c r="AX139" i="43"/>
  <c r="AW139" i="43"/>
  <c r="AX147" i="43"/>
  <c r="AW147" i="43"/>
  <c r="AW151" i="43"/>
  <c r="AX168" i="43"/>
  <c r="AW168" i="43"/>
  <c r="AX171" i="43"/>
  <c r="AW194" i="43"/>
  <c r="AX194" i="43"/>
  <c r="AW196" i="43"/>
  <c r="AX196" i="43"/>
  <c r="AX201" i="43"/>
  <c r="AW201" i="43"/>
  <c r="AW210" i="43"/>
  <c r="AX210" i="43"/>
  <c r="AW212" i="43"/>
  <c r="AX212" i="43"/>
  <c r="AW225" i="43"/>
  <c r="AX245" i="43"/>
  <c r="AW249" i="43"/>
  <c r="AX301" i="43"/>
  <c r="AW301" i="43"/>
  <c r="AX309" i="43"/>
  <c r="AW52" i="43"/>
  <c r="AX56" i="43"/>
  <c r="AX60" i="43"/>
  <c r="AW68" i="43"/>
  <c r="AX80" i="43"/>
  <c r="AW80" i="43"/>
  <c r="AX88" i="43"/>
  <c r="AW88" i="43"/>
  <c r="AW174" i="43"/>
  <c r="AX182" i="43"/>
  <c r="AX184" i="43"/>
  <c r="AW184" i="43"/>
  <c r="AW191" i="43"/>
  <c r="AX215" i="43"/>
  <c r="AW215" i="43"/>
  <c r="AW106" i="43"/>
  <c r="AW170" i="43"/>
  <c r="AW206" i="43"/>
  <c r="AW214" i="43"/>
  <c r="AW200" i="43"/>
  <c r="AW208" i="43"/>
  <c r="AX213" i="43"/>
  <c r="AW213" i="43"/>
  <c r="AW222" i="43"/>
  <c r="AX222" i="43"/>
  <c r="AW226" i="43"/>
  <c r="AX226" i="43"/>
  <c r="AW234" i="43"/>
  <c r="AX234" i="43"/>
  <c r="AW238" i="43"/>
  <c r="AX238" i="43"/>
  <c r="AW246" i="43"/>
  <c r="AX246" i="43"/>
  <c r="AW250" i="43"/>
  <c r="AX250" i="43"/>
  <c r="AW258" i="43"/>
  <c r="AX258" i="43"/>
  <c r="AW262" i="43"/>
  <c r="AX262" i="43"/>
  <c r="AW266" i="43"/>
  <c r="AX266" i="43"/>
  <c r="AW278" i="43"/>
  <c r="AX278" i="43"/>
  <c r="AW290" i="43"/>
  <c r="AX290" i="43"/>
  <c r="AW298" i="43"/>
  <c r="AX298" i="43"/>
  <c r="AW302" i="43"/>
  <c r="AX302" i="43"/>
  <c r="AW306" i="43"/>
  <c r="AX306" i="43"/>
  <c r="AX319" i="43"/>
  <c r="AW319" i="43"/>
  <c r="AX342" i="43"/>
  <c r="AW342" i="43"/>
  <c r="AW216" i="43"/>
  <c r="AW220" i="43"/>
  <c r="AW228" i="43"/>
  <c r="AW232" i="43"/>
  <c r="AW240" i="43"/>
  <c r="AW244" i="43"/>
  <c r="AW252" i="43"/>
  <c r="AW268" i="43"/>
  <c r="AW272" i="43"/>
  <c r="AW276" i="43"/>
  <c r="AW280" i="43"/>
  <c r="AW284" i="43"/>
  <c r="AW288" i="43"/>
  <c r="AW292" i="43"/>
  <c r="AW300" i="43"/>
  <c r="AW308" i="43"/>
  <c r="AX317" i="43"/>
  <c r="AW317" i="43"/>
  <c r="AW327" i="43"/>
  <c r="AX327" i="43"/>
  <c r="AW331" i="43"/>
  <c r="AX331" i="43"/>
  <c r="AW335" i="43"/>
  <c r="AX335" i="43"/>
  <c r="AW339" i="43"/>
  <c r="AX339" i="43"/>
  <c r="AW343" i="43"/>
  <c r="AX343" i="43"/>
  <c r="AW351" i="43"/>
  <c r="AX351" i="43"/>
  <c r="AW422" i="43"/>
  <c r="AX422" i="43"/>
  <c r="AW333" i="43"/>
  <c r="AW337" i="43"/>
  <c r="AW345" i="43"/>
  <c r="AW349" i="43"/>
  <c r="AW357" i="43"/>
  <c r="AW361" i="43"/>
  <c r="AX377" i="43"/>
  <c r="AX381" i="43"/>
  <c r="AX396" i="43"/>
  <c r="AX401" i="43"/>
  <c r="AW380" i="43"/>
  <c r="AW424" i="43"/>
  <c r="AX459" i="43"/>
  <c r="AW459" i="43"/>
  <c r="AW399" i="43"/>
  <c r="AX407" i="43"/>
  <c r="AX415" i="43"/>
  <c r="AW415" i="43"/>
  <c r="AW433" i="43"/>
  <c r="AW437" i="43"/>
  <c r="AX437" i="43"/>
  <c r="AW445" i="43"/>
  <c r="AX445" i="43"/>
  <c r="AW427" i="43"/>
  <c r="AW431" i="43"/>
  <c r="AW435" i="43"/>
  <c r="AU105" i="44" l="1"/>
  <c r="AX409" i="43"/>
  <c r="AW40" i="43"/>
  <c r="AW41" i="43" s="1"/>
  <c r="AX273" i="43"/>
  <c r="AW237" i="43"/>
  <c r="AX430" i="43"/>
  <c r="AW356" i="43"/>
  <c r="AX363" i="43"/>
  <c r="AX305" i="43"/>
  <c r="AW429" i="43"/>
  <c r="AW363" i="43"/>
  <c r="AX72" i="43"/>
  <c r="AX74" i="43" s="1"/>
  <c r="AX40" i="43"/>
  <c r="AX237" i="43"/>
  <c r="AW181" i="43"/>
  <c r="AW133" i="43"/>
  <c r="AW125" i="43"/>
  <c r="AX387" i="43"/>
  <c r="AU375" i="43"/>
  <c r="AT356" i="43"/>
  <c r="AT428" i="43"/>
  <c r="AX408" i="43"/>
  <c r="AX181" i="43"/>
  <c r="AX133" i="43"/>
  <c r="AW450" i="43"/>
  <c r="AX125" i="43"/>
  <c r="AU455" i="43"/>
  <c r="AW455" i="43"/>
  <c r="AX404" i="43"/>
  <c r="AX405" i="43" s="1"/>
  <c r="AW409" i="43"/>
  <c r="AW408" i="43"/>
  <c r="AW305" i="43"/>
  <c r="AW273" i="43"/>
  <c r="AX450" i="43"/>
  <c r="AW394" i="43"/>
  <c r="AW430" i="43"/>
  <c r="AW404" i="43"/>
  <c r="AT237" i="43"/>
  <c r="AX289" i="43"/>
  <c r="AX441" i="43"/>
  <c r="AW397" i="43"/>
  <c r="AX145" i="43"/>
  <c r="AX225" i="43"/>
  <c r="AX229" i="43" s="1"/>
  <c r="AX169" i="43"/>
  <c r="AW145" i="43"/>
  <c r="AW56" i="43"/>
  <c r="AX374" i="43"/>
  <c r="AT459" i="43"/>
  <c r="AT415" i="43"/>
  <c r="AT360" i="43"/>
  <c r="BA95" i="44"/>
  <c r="BA19" i="44"/>
  <c r="AT68" i="44"/>
  <c r="AU56" i="44"/>
  <c r="D26" i="45"/>
  <c r="AW441" i="43"/>
  <c r="AW376" i="43"/>
  <c r="AX397" i="43"/>
  <c r="AW117" i="43"/>
  <c r="AW416" i="43"/>
  <c r="AU391" i="43"/>
  <c r="AU376" i="43"/>
  <c r="AU117" i="43"/>
  <c r="AU197" i="43"/>
  <c r="AU441" i="43"/>
  <c r="AX383" i="43"/>
  <c r="AW443" i="43"/>
  <c r="AW452" i="43"/>
  <c r="AW391" i="43"/>
  <c r="AW417" i="43"/>
  <c r="AW197" i="43"/>
  <c r="AW253" i="43"/>
  <c r="AX153" i="43"/>
  <c r="AX117" i="43"/>
  <c r="AX423" i="43"/>
  <c r="AU301" i="43"/>
  <c r="AU80" i="43"/>
  <c r="AX417" i="43"/>
  <c r="AX197" i="43"/>
  <c r="AX84" i="43"/>
  <c r="AX85" i="43" s="1"/>
  <c r="AW423" i="43"/>
  <c r="AU443" i="43"/>
  <c r="AT443" i="43"/>
  <c r="AX438" i="43"/>
  <c r="AU413" i="43"/>
  <c r="AW414" i="43"/>
  <c r="AU414" i="43"/>
  <c r="AW392" i="43"/>
  <c r="AX392" i="43"/>
  <c r="AU392" i="43"/>
  <c r="AX68" i="43"/>
  <c r="AU68" i="43"/>
  <c r="AU367" i="43"/>
  <c r="AX367" i="43"/>
  <c r="AT201" i="43"/>
  <c r="AU201" i="43"/>
  <c r="AX129" i="43"/>
  <c r="AW129" i="43"/>
  <c r="AU129" i="43"/>
  <c r="AT437" i="43"/>
  <c r="AU437" i="43"/>
  <c r="AW436" i="43"/>
  <c r="AU436" i="43"/>
  <c r="AU377" i="43"/>
  <c r="AW377" i="43"/>
  <c r="AW165" i="43"/>
  <c r="AU165" i="43"/>
  <c r="AU166" i="43" s="1"/>
  <c r="AW451" i="43"/>
  <c r="AX451" i="43"/>
  <c r="AU451" i="43"/>
  <c r="AX410" i="43"/>
  <c r="AW410" i="43"/>
  <c r="AU410" i="43"/>
  <c r="AU355" i="43"/>
  <c r="AW386" i="43"/>
  <c r="AU386" i="43"/>
  <c r="AX386" i="43"/>
  <c r="AW364" i="43"/>
  <c r="AX364" i="43"/>
  <c r="AU364" i="43"/>
  <c r="AX420" i="43"/>
  <c r="AU420" i="43"/>
  <c r="AW420" i="43"/>
  <c r="AW413" i="43"/>
  <c r="AX355" i="43"/>
  <c r="AX413" i="43"/>
  <c r="AW367" i="43"/>
  <c r="AW355" i="43"/>
  <c r="AX414" i="43"/>
  <c r="AX448" i="43"/>
  <c r="AU448" i="43"/>
  <c r="AT422" i="43"/>
  <c r="AU422" i="43"/>
  <c r="AW400" i="43"/>
  <c r="AX400" i="43"/>
  <c r="AU400" i="43"/>
  <c r="AW277" i="43"/>
  <c r="AX277" i="43"/>
  <c r="AU60" i="43"/>
  <c r="AW60" i="43"/>
  <c r="AX285" i="43"/>
  <c r="AX189" i="43"/>
  <c r="AW189" i="43"/>
  <c r="AU76" i="43"/>
  <c r="AX76" i="43"/>
  <c r="AW76" i="43"/>
  <c r="AW78" i="43" s="1"/>
  <c r="AW401" i="43"/>
  <c r="AU401" i="43"/>
  <c r="AX382" i="43"/>
  <c r="AU382" i="43"/>
  <c r="AX44" i="43"/>
  <c r="AX45" i="43" s="1"/>
  <c r="AU44" i="43"/>
  <c r="AU45" i="43" s="1"/>
  <c r="AU445" i="43"/>
  <c r="AT445" i="43"/>
  <c r="AU393" i="43"/>
  <c r="AX393" i="43"/>
  <c r="AW393" i="43"/>
  <c r="AU293" i="43"/>
  <c r="AU221" i="43"/>
  <c r="AZ325" i="43"/>
  <c r="AW293" i="43"/>
  <c r="AW269" i="43"/>
  <c r="AW221" i="43"/>
  <c r="AW407" i="43"/>
  <c r="AW362" i="43"/>
  <c r="AX293" i="43"/>
  <c r="AX269" i="43"/>
  <c r="AW245" i="43"/>
  <c r="AX233" i="43"/>
  <c r="AX221" i="43"/>
  <c r="AW177" i="43"/>
  <c r="AX455" i="43"/>
  <c r="AU428" i="43"/>
  <c r="AU225" i="43"/>
  <c r="AU229" i="43" s="1"/>
  <c r="AU145" i="43"/>
  <c r="AU56" i="43"/>
  <c r="AU58" i="43" s="1"/>
  <c r="AU363" i="43"/>
  <c r="AU289" i="43"/>
  <c r="AU245" i="43"/>
  <c r="AU125" i="43"/>
  <c r="AU84" i="43"/>
  <c r="AU85" i="43" s="1"/>
  <c r="AX362" i="43"/>
  <c r="AX64" i="43"/>
  <c r="AX253" i="43"/>
  <c r="AX177" i="43"/>
  <c r="AU449" i="43"/>
  <c r="AW368" i="43"/>
  <c r="AW449" i="43"/>
  <c r="AX421" i="43"/>
  <c r="AW233" i="43"/>
  <c r="AX416" i="43"/>
  <c r="AW169" i="43"/>
  <c r="AX429" i="43"/>
  <c r="AX399" i="43"/>
  <c r="AX452" i="43"/>
  <c r="AW285" i="43"/>
  <c r="AX249" i="43"/>
  <c r="AW153" i="43"/>
  <c r="AW444" i="43"/>
  <c r="AW209" i="43"/>
  <c r="AX394" i="43"/>
  <c r="AU442" i="43"/>
  <c r="AU356" i="43"/>
  <c r="AU431" i="43"/>
  <c r="AU41" i="43"/>
  <c r="AU368" i="43"/>
  <c r="AT390" i="43"/>
  <c r="AT442" i="43"/>
  <c r="AT169" i="43"/>
  <c r="AT407" i="43"/>
  <c r="AT141" i="43"/>
  <c r="AT317" i="43"/>
  <c r="AU309" i="43"/>
  <c r="AU277" i="43"/>
  <c r="AU72" i="43"/>
  <c r="AU74" i="43" s="1"/>
  <c r="AU32" i="43"/>
  <c r="AU34" i="43" s="1"/>
  <c r="AU141" i="43"/>
  <c r="AU285" i="43"/>
  <c r="AU189" i="43"/>
  <c r="AU64" i="43"/>
  <c r="AU444" i="43"/>
  <c r="AU429" i="43"/>
  <c r="AU421" i="43"/>
  <c r="AU394" i="43"/>
  <c r="AW64" i="43"/>
  <c r="AW66" i="43" s="1"/>
  <c r="AW309" i="43"/>
  <c r="BA456" i="43"/>
  <c r="BB395" i="43"/>
  <c r="AW67" i="43"/>
  <c r="AW69" i="43" s="1"/>
  <c r="AW323" i="43"/>
  <c r="AW325" i="43" s="1"/>
  <c r="AX49" i="43"/>
  <c r="AX51" i="43" s="1"/>
  <c r="AW19" i="43"/>
  <c r="AU59" i="43"/>
  <c r="AU75" i="43"/>
  <c r="AU323" i="43"/>
  <c r="AU325" i="43" s="1"/>
  <c r="AW224" i="43"/>
  <c r="AW229" i="43" s="1"/>
  <c r="AW59" i="43"/>
  <c r="AU63" i="43"/>
  <c r="AU19" i="43"/>
  <c r="AU22" i="43" s="1"/>
  <c r="AW173" i="43"/>
  <c r="AW396" i="43"/>
  <c r="AX59" i="43"/>
  <c r="AX62" i="43" s="1"/>
  <c r="AX67" i="43"/>
  <c r="AX69" i="43" s="1"/>
  <c r="AW379" i="43"/>
  <c r="BB418" i="43"/>
  <c r="AU49" i="43"/>
  <c r="AU51" i="43" s="1"/>
  <c r="AU67" i="43"/>
  <c r="AU396" i="43"/>
  <c r="AW108" i="43"/>
  <c r="AW111" i="43" s="1"/>
  <c r="AX79" i="43"/>
  <c r="AX81" i="43" s="1"/>
  <c r="AX271" i="43"/>
  <c r="AX412" i="43"/>
  <c r="AX186" i="43"/>
  <c r="AW49" i="43"/>
  <c r="AU28" i="43"/>
  <c r="AU30" i="43" s="1"/>
  <c r="AU433" i="43"/>
  <c r="AW205" i="43"/>
  <c r="AW366" i="43"/>
  <c r="AW199" i="43"/>
  <c r="AW204" i="43" s="1"/>
  <c r="AX366" i="43"/>
  <c r="AW403" i="43"/>
  <c r="AU70" i="44"/>
  <c r="AU113" i="44"/>
  <c r="AT67" i="44"/>
  <c r="AX131" i="43"/>
  <c r="AT164" i="43"/>
  <c r="BB402" i="43"/>
  <c r="AW67" i="44"/>
  <c r="BA35" i="44"/>
  <c r="BA77" i="44"/>
  <c r="AU77" i="44"/>
  <c r="BA63" i="44"/>
  <c r="BA105" i="44"/>
  <c r="AT60" i="44"/>
  <c r="AU91" i="44"/>
  <c r="BA70" i="44"/>
  <c r="BA84" i="44"/>
  <c r="AT34" i="44"/>
  <c r="BA113" i="44"/>
  <c r="AZ42" i="44"/>
  <c r="BA49" i="44"/>
  <c r="AZ35" i="44"/>
  <c r="BA28" i="44"/>
  <c r="BA130" i="44"/>
  <c r="AU95" i="44"/>
  <c r="AW440" i="43"/>
  <c r="AW230" i="43"/>
  <c r="AW271" i="43"/>
  <c r="AW131" i="43"/>
  <c r="AU89" i="43"/>
  <c r="AU48" i="43"/>
  <c r="AX359" i="43"/>
  <c r="BA260" i="43"/>
  <c r="BA329" i="43"/>
  <c r="AX38" i="43"/>
  <c r="AU333" i="43"/>
  <c r="AU340" i="43" s="1"/>
  <c r="AU304" i="43"/>
  <c r="AX112" i="43"/>
  <c r="AX114" i="43" s="1"/>
  <c r="AX261" i="43"/>
  <c r="AX264" i="43" s="1"/>
  <c r="AU97" i="43"/>
  <c r="AU100" i="43" s="1"/>
  <c r="AU454" i="43"/>
  <c r="AX297" i="43"/>
  <c r="AX303" i="43" s="1"/>
  <c r="AX257" i="43"/>
  <c r="AX260" i="43" s="1"/>
  <c r="AU248" i="43"/>
  <c r="AU254" i="43" s="1"/>
  <c r="AU144" i="43"/>
  <c r="AX282" i="43"/>
  <c r="AU426" i="43"/>
  <c r="AU321" i="43"/>
  <c r="AU322" i="43" s="1"/>
  <c r="AU186" i="43"/>
  <c r="AU156" i="43"/>
  <c r="AU160" i="43" s="1"/>
  <c r="AU93" i="43"/>
  <c r="AU96" i="43" s="1"/>
  <c r="AU379" i="43"/>
  <c r="AW265" i="43"/>
  <c r="AU101" i="43"/>
  <c r="AU103" i="43" s="1"/>
  <c r="AX326" i="43"/>
  <c r="AX329" i="43" s="1"/>
  <c r="AX287" i="43"/>
  <c r="AW124" i="43"/>
  <c r="AU255" i="43"/>
  <c r="AU256" i="43" s="1"/>
  <c r="AU385" i="43"/>
  <c r="AX218" i="43"/>
  <c r="AU115" i="43"/>
  <c r="AX108" i="43"/>
  <c r="AX111" i="43" s="1"/>
  <c r="AU275" i="43"/>
  <c r="AU173" i="43"/>
  <c r="AU178" i="43" s="1"/>
  <c r="AU447" i="43"/>
  <c r="AX179" i="43"/>
  <c r="AX406" i="43"/>
  <c r="AU389" i="43"/>
  <c r="AU242" i="43"/>
  <c r="AU23" i="43"/>
  <c r="AU27" i="43" s="1"/>
  <c r="AX217" i="43"/>
  <c r="AU457" i="43"/>
  <c r="AU271" i="43"/>
  <c r="AU274" i="43" s="1"/>
  <c r="AU412" i="43"/>
  <c r="AW330" i="43"/>
  <c r="AW332" i="43" s="1"/>
  <c r="AU311" i="43"/>
  <c r="AU314" i="43" s="1"/>
  <c r="AU341" i="43"/>
  <c r="AU346" i="43" s="1"/>
  <c r="AU205" i="43"/>
  <c r="AU211" i="43" s="1"/>
  <c r="AW282" i="43"/>
  <c r="AX265" i="43"/>
  <c r="AX440" i="43"/>
  <c r="AW287" i="43"/>
  <c r="AX385" i="43"/>
  <c r="AX230" i="43"/>
  <c r="AX124" i="43"/>
  <c r="AT348" i="43"/>
  <c r="BA402" i="43"/>
  <c r="AW248" i="43"/>
  <c r="AW457" i="43"/>
  <c r="AX419" i="43"/>
  <c r="BA358" i="43"/>
  <c r="BA107" i="43"/>
  <c r="BA418" i="43"/>
  <c r="BA22" i="43"/>
  <c r="BA274" i="43"/>
  <c r="BA369" i="43"/>
  <c r="BA384" i="43"/>
  <c r="BA395" i="43"/>
  <c r="BA411" i="43"/>
  <c r="BA160" i="43"/>
  <c r="BA155" i="43"/>
  <c r="AV58" i="43"/>
  <c r="AU18" i="43"/>
  <c r="AT239" i="43"/>
  <c r="AT313" i="43"/>
  <c r="AT231" i="43"/>
  <c r="AT324" i="43"/>
  <c r="BA388" i="43"/>
  <c r="AW112" i="43"/>
  <c r="AW114" i="43" s="1"/>
  <c r="AT203" i="43"/>
  <c r="AV155" i="43"/>
  <c r="AU54" i="43"/>
  <c r="BA281" i="43"/>
  <c r="AT312" i="43"/>
  <c r="AZ247" i="43"/>
  <c r="BA229" i="43"/>
  <c r="AX193" i="43"/>
  <c r="AW261" i="43"/>
  <c r="AW264" i="43" s="1"/>
  <c r="AT77" i="43"/>
  <c r="AT180" i="43"/>
  <c r="BA314" i="43"/>
  <c r="BA217" i="43"/>
  <c r="BA18" i="43"/>
  <c r="BA48" i="43"/>
  <c r="BA30" i="43"/>
  <c r="AW23" i="43"/>
  <c r="BA439" i="43"/>
  <c r="AW341" i="43"/>
  <c r="AW346" i="43" s="1"/>
  <c r="AX389" i="43"/>
  <c r="AT191" i="43"/>
  <c r="AX23" i="43"/>
  <c r="AX27" i="43" s="1"/>
  <c r="BA96" i="43"/>
  <c r="BA346" i="43"/>
  <c r="BA446" i="43"/>
  <c r="BA432" i="43"/>
  <c r="BA365" i="43"/>
  <c r="AT121" i="44"/>
  <c r="AT40" i="44"/>
  <c r="AT32" i="44"/>
  <c r="AT45" i="44"/>
  <c r="BA124" i="44"/>
  <c r="BA56" i="44"/>
  <c r="BA101" i="44"/>
  <c r="AU63" i="44"/>
  <c r="AZ56" i="44"/>
  <c r="AU49" i="44"/>
  <c r="AX58" i="44"/>
  <c r="AX63" i="44" s="1"/>
  <c r="AT41" i="44"/>
  <c r="AT26" i="44"/>
  <c r="AT61" i="44"/>
  <c r="AW34" i="44"/>
  <c r="AX113" i="44"/>
  <c r="AT128" i="44"/>
  <c r="BA42" i="44"/>
  <c r="BA91" i="44"/>
  <c r="AU35" i="44"/>
  <c r="AW15" i="44"/>
  <c r="AW19" i="44" s="1"/>
  <c r="AT76" i="44"/>
  <c r="AT90" i="44"/>
  <c r="AT65" i="44"/>
  <c r="AT53" i="44"/>
  <c r="AW32" i="44"/>
  <c r="AW96" i="44"/>
  <c r="AW101" i="44" s="1"/>
  <c r="AW60" i="44"/>
  <c r="AT87" i="44"/>
  <c r="AW78" i="44"/>
  <c r="AW84" i="44" s="1"/>
  <c r="AW71" i="44"/>
  <c r="AW77" i="44" s="1"/>
  <c r="AZ12" i="44"/>
  <c r="AZ13" i="44" s="1"/>
  <c r="AZ64" i="44"/>
  <c r="AZ70" i="44" s="1"/>
  <c r="AZ85" i="44"/>
  <c r="AZ91" i="44" s="1"/>
  <c r="AX125" i="44"/>
  <c r="AX130" i="44" s="1"/>
  <c r="AW50" i="44"/>
  <c r="AX92" i="44"/>
  <c r="AX95" i="44" s="1"/>
  <c r="AZ57" i="44"/>
  <c r="AZ63" i="44" s="1"/>
  <c r="AZ125" i="44"/>
  <c r="AZ130" i="44" s="1"/>
  <c r="AW125" i="44"/>
  <c r="AW130" i="44" s="1"/>
  <c r="AU101" i="44"/>
  <c r="AW116" i="44"/>
  <c r="AW124" i="44" s="1"/>
  <c r="AW108" i="44"/>
  <c r="AW113" i="44" s="1"/>
  <c r="AT17" i="44"/>
  <c r="AZ43" i="44"/>
  <c r="AZ49" i="44" s="1"/>
  <c r="AZ108" i="44"/>
  <c r="AZ113" i="44" s="1"/>
  <c r="AW12" i="44"/>
  <c r="AW13" i="44" s="1"/>
  <c r="AZ20" i="44"/>
  <c r="AZ28" i="44" s="1"/>
  <c r="AZ14" i="44"/>
  <c r="AZ19" i="44" s="1"/>
  <c r="AW40" i="44"/>
  <c r="AW114" i="44"/>
  <c r="AW115" i="44" s="1"/>
  <c r="AW106" i="44"/>
  <c r="AW107" i="44" s="1"/>
  <c r="AT69" i="44"/>
  <c r="AW57" i="44"/>
  <c r="AU42" i="44"/>
  <c r="AW92" i="44"/>
  <c r="AW95" i="44" s="1"/>
  <c r="AW64" i="44"/>
  <c r="AT24" i="44"/>
  <c r="AZ71" i="44"/>
  <c r="AZ77" i="44" s="1"/>
  <c r="AX12" i="44"/>
  <c r="AX13" i="44" s="1"/>
  <c r="AX56" i="44"/>
  <c r="AX86" i="44"/>
  <c r="AX91" i="44" s="1"/>
  <c r="AT126" i="44"/>
  <c r="AU19" i="44"/>
  <c r="AT79" i="44"/>
  <c r="AX124" i="44"/>
  <c r="AT111" i="44"/>
  <c r="AT117" i="44"/>
  <c r="AT72" i="44"/>
  <c r="AT71" i="44"/>
  <c r="AT25" i="44"/>
  <c r="AX49" i="44"/>
  <c r="AT112" i="44"/>
  <c r="AT22" i="44"/>
  <c r="AX28" i="44"/>
  <c r="AW26" i="44"/>
  <c r="AW28" i="44" s="1"/>
  <c r="AW36" i="44"/>
  <c r="AX82" i="44"/>
  <c r="AX84" i="44" s="1"/>
  <c r="AT118" i="44"/>
  <c r="AT48" i="44"/>
  <c r="AW48" i="44"/>
  <c r="AT88" i="44"/>
  <c r="AT98" i="44"/>
  <c r="AT58" i="44"/>
  <c r="AX35" i="44"/>
  <c r="AX68" i="44"/>
  <c r="AX70" i="44" s="1"/>
  <c r="AW91" i="44"/>
  <c r="AW102" i="44"/>
  <c r="AW105" i="44" s="1"/>
  <c r="AT129" i="44"/>
  <c r="AT127" i="44"/>
  <c r="AT104" i="44"/>
  <c r="AT83" i="44"/>
  <c r="AW62" i="44"/>
  <c r="AW54" i="44"/>
  <c r="AT46" i="44"/>
  <c r="AW46" i="44"/>
  <c r="AT38" i="44"/>
  <c r="AW38" i="44"/>
  <c r="AT33" i="44"/>
  <c r="AT51" i="44"/>
  <c r="AT66" i="44"/>
  <c r="AT55" i="44"/>
  <c r="AT80" i="44"/>
  <c r="AT52" i="44"/>
  <c r="AT81" i="44"/>
  <c r="AT75" i="44"/>
  <c r="AT94" i="44"/>
  <c r="AT37" i="44"/>
  <c r="AT27" i="44"/>
  <c r="AU28" i="44"/>
  <c r="AT44" i="44"/>
  <c r="AT18" i="44"/>
  <c r="AX19" i="44"/>
  <c r="AU130" i="44"/>
  <c r="AT119" i="44"/>
  <c r="AT110" i="44"/>
  <c r="AT97" i="44"/>
  <c r="AT120" i="44"/>
  <c r="AT125" i="44"/>
  <c r="AT122" i="44"/>
  <c r="AT99" i="44"/>
  <c r="AT47" i="44"/>
  <c r="AT31" i="44"/>
  <c r="AT21" i="44"/>
  <c r="AT29" i="44"/>
  <c r="AT30" i="44"/>
  <c r="AX77" i="44"/>
  <c r="AT103" i="44"/>
  <c r="AT86" i="44"/>
  <c r="AT100" i="44"/>
  <c r="AT96" i="44"/>
  <c r="AT82" i="44"/>
  <c r="AT89" i="44"/>
  <c r="AT15" i="44"/>
  <c r="AT73" i="44"/>
  <c r="AT93" i="44"/>
  <c r="AT109" i="44"/>
  <c r="AX105" i="44"/>
  <c r="AX101" i="44"/>
  <c r="AT39" i="44"/>
  <c r="AT62" i="44"/>
  <c r="AX42" i="44"/>
  <c r="AT74" i="44"/>
  <c r="AT50" i="44"/>
  <c r="AT54" i="44"/>
  <c r="AU124" i="44"/>
  <c r="AT59" i="44"/>
  <c r="AT23" i="44"/>
  <c r="AT123" i="44"/>
  <c r="AW297" i="43"/>
  <c r="AW303" i="43" s="1"/>
  <c r="AW217" i="43"/>
  <c r="AT171" i="43"/>
  <c r="AW144" i="43"/>
  <c r="AT283" i="43"/>
  <c r="AT154" i="43"/>
  <c r="AT307" i="43"/>
  <c r="AU217" i="43"/>
  <c r="BA286" i="43"/>
  <c r="BA211" i="43"/>
  <c r="BA204" i="43"/>
  <c r="BA198" i="43"/>
  <c r="AV22" i="43"/>
  <c r="BA294" i="43"/>
  <c r="AZ439" i="43"/>
  <c r="BA425" i="43"/>
  <c r="BA310" i="43"/>
  <c r="AT98" i="43"/>
  <c r="AW179" i="43"/>
  <c r="BA172" i="43"/>
  <c r="BA149" i="43"/>
  <c r="BA143" i="43"/>
  <c r="BA137" i="43"/>
  <c r="BA130" i="43"/>
  <c r="BA353" i="43"/>
  <c r="BA185" i="43"/>
  <c r="BA89" i="43"/>
  <c r="BA85" i="43"/>
  <c r="AU79" i="43"/>
  <c r="AU81" i="43" s="1"/>
  <c r="BA241" i="43"/>
  <c r="AV66" i="43"/>
  <c r="BA378" i="43"/>
  <c r="BA270" i="43"/>
  <c r="BA264" i="43"/>
  <c r="AV89" i="43"/>
  <c r="BA166" i="43"/>
  <c r="BA303" i="43"/>
  <c r="AW447" i="43"/>
  <c r="AW419" i="43"/>
  <c r="AT291" i="43"/>
  <c r="AW79" i="43"/>
  <c r="AW81" i="43" s="1"/>
  <c r="BA340" i="43"/>
  <c r="AZ217" i="43"/>
  <c r="BA100" i="43"/>
  <c r="BA254" i="43"/>
  <c r="AZ66" i="43"/>
  <c r="AW50" i="43"/>
  <c r="AT352" i="43"/>
  <c r="AW352" i="43"/>
  <c r="AZ347" i="43"/>
  <c r="AZ353" i="43" s="1"/>
  <c r="AU104" i="43"/>
  <c r="AU107" i="43" s="1"/>
  <c r="AZ419" i="43"/>
  <c r="AZ425" i="43" s="1"/>
  <c r="AZ236" i="43"/>
  <c r="AZ241" i="43" s="1"/>
  <c r="AT263" i="43"/>
  <c r="AT219" i="43"/>
  <c r="AW219" i="43"/>
  <c r="AZ150" i="43"/>
  <c r="AZ155" i="43" s="1"/>
  <c r="AZ112" i="43"/>
  <c r="AZ114" i="43" s="1"/>
  <c r="AZ86" i="43"/>
  <c r="AZ89" i="43" s="1"/>
  <c r="AZ447" i="43"/>
  <c r="AZ453" i="43" s="1"/>
  <c r="AZ255" i="43"/>
  <c r="AZ256" i="43" s="1"/>
  <c r="AZ59" i="43"/>
  <c r="AZ62" i="43" s="1"/>
  <c r="BA247" i="43"/>
  <c r="AT383" i="43"/>
  <c r="AW383" i="43"/>
  <c r="AT288" i="43"/>
  <c r="AT280" i="43"/>
  <c r="AT272" i="43"/>
  <c r="AT214" i="43"/>
  <c r="AT157" i="43"/>
  <c r="AW157" i="43"/>
  <c r="AW44" i="43"/>
  <c r="AW45" i="43" s="1"/>
  <c r="AW161" i="43"/>
  <c r="AX63" i="43"/>
  <c r="AT15" i="43"/>
  <c r="AX22" i="43"/>
  <c r="AX15" i="43"/>
  <c r="AW438" i="43"/>
  <c r="AZ403" i="43"/>
  <c r="AZ405" i="43" s="1"/>
  <c r="AU347" i="43"/>
  <c r="AU353" i="43" s="1"/>
  <c r="AZ311" i="43"/>
  <c r="AZ314" i="43" s="1"/>
  <c r="AZ193" i="43"/>
  <c r="AZ198" i="43" s="1"/>
  <c r="AU167" i="43"/>
  <c r="AU172" i="43" s="1"/>
  <c r="AZ119" i="43"/>
  <c r="AZ123" i="43" s="1"/>
  <c r="AU90" i="43"/>
  <c r="AU92" i="43" s="1"/>
  <c r="AZ248" i="43"/>
  <c r="AZ254" i="43" s="1"/>
  <c r="AZ370" i="43"/>
  <c r="AZ371" i="43" s="1"/>
  <c r="AU326" i="43"/>
  <c r="AU329" i="43" s="1"/>
  <c r="AU287" i="43"/>
  <c r="AZ205" i="43"/>
  <c r="AZ211" i="43" s="1"/>
  <c r="AZ156" i="43"/>
  <c r="AZ160" i="43" s="1"/>
  <c r="AU124" i="43"/>
  <c r="AU440" i="43"/>
  <c r="AZ295" i="43"/>
  <c r="AZ296" i="43" s="1"/>
  <c r="AU282" i="43"/>
  <c r="AU230" i="43"/>
  <c r="AU235" i="43" s="1"/>
  <c r="AU131" i="43"/>
  <c r="AU137" i="43" s="1"/>
  <c r="AU403" i="43"/>
  <c r="AU405" i="43" s="1"/>
  <c r="AU366" i="43"/>
  <c r="BA223" i="43"/>
  <c r="BA123" i="43"/>
  <c r="AZ17" i="43"/>
  <c r="AZ18" i="43" s="1"/>
  <c r="BA325" i="43"/>
  <c r="BA66" i="43"/>
  <c r="BA58" i="43"/>
  <c r="AW54" i="43"/>
  <c r="BA453" i="43"/>
  <c r="BA81" i="43"/>
  <c r="BA320" i="43"/>
  <c r="BA45" i="43"/>
  <c r="BA41" i="43"/>
  <c r="BA34" i="43"/>
  <c r="BA27" i="43"/>
  <c r="BA178" i="43"/>
  <c r="BA192" i="43"/>
  <c r="BA78" i="43"/>
  <c r="BA69" i="43"/>
  <c r="AT387" i="43"/>
  <c r="AW387" i="43"/>
  <c r="AT151" i="43"/>
  <c r="AX151" i="43"/>
  <c r="AX370" i="43"/>
  <c r="AX371" i="43" s="1"/>
  <c r="AX58" i="43"/>
  <c r="AT20" i="43"/>
  <c r="AW20" i="43"/>
  <c r="AT195" i="43"/>
  <c r="AW195" i="43"/>
  <c r="AZ385" i="43"/>
  <c r="AZ388" i="43" s="1"/>
  <c r="AZ359" i="43"/>
  <c r="AZ365" i="43" s="1"/>
  <c r="AZ326" i="43"/>
  <c r="AZ329" i="43" s="1"/>
  <c r="AU150" i="43"/>
  <c r="AU155" i="43" s="1"/>
  <c r="AU359" i="43"/>
  <c r="AU199" i="43"/>
  <c r="AU295" i="43"/>
  <c r="AU296" i="43" s="1"/>
  <c r="AT251" i="43"/>
  <c r="AW251" i="43"/>
  <c r="AU138" i="43"/>
  <c r="AZ104" i="43"/>
  <c r="AZ107" i="43" s="1"/>
  <c r="AZ282" i="43"/>
  <c r="AZ286" i="43" s="1"/>
  <c r="AZ144" i="43"/>
  <c r="AZ149" i="43" s="1"/>
  <c r="AZ192" i="43"/>
  <c r="AX373" i="43"/>
  <c r="AX323" i="43"/>
  <c r="AX325" i="43" s="1"/>
  <c r="AT232" i="43"/>
  <c r="AT216" i="43"/>
  <c r="AW104" i="43"/>
  <c r="AW107" i="43" s="1"/>
  <c r="AX52" i="43"/>
  <c r="AX54" i="43" s="1"/>
  <c r="AX161" i="43"/>
  <c r="AX166" i="43" s="1"/>
  <c r="AW86" i="43"/>
  <c r="AW89" i="43" s="1"/>
  <c r="AW70" i="43"/>
  <c r="AW74" i="43" s="1"/>
  <c r="AX93" i="43"/>
  <c r="AX96" i="43" s="1"/>
  <c r="AX75" i="43"/>
  <c r="AW370" i="43"/>
  <c r="AW371" i="43" s="1"/>
  <c r="AW150" i="43"/>
  <c r="AW24" i="43"/>
  <c r="AT434" i="43"/>
  <c r="AT336" i="43"/>
  <c r="AW336" i="43"/>
  <c r="AW340" i="43" s="1"/>
  <c r="AZ457" i="43"/>
  <c r="AZ389" i="43"/>
  <c r="AZ395" i="43" s="1"/>
  <c r="AZ366" i="43"/>
  <c r="AZ369" i="43" s="1"/>
  <c r="AZ330" i="43"/>
  <c r="AZ332" i="43" s="1"/>
  <c r="AZ261" i="43"/>
  <c r="AZ264" i="43" s="1"/>
  <c r="AU108" i="43"/>
  <c r="AU111" i="43" s="1"/>
  <c r="AZ426" i="43"/>
  <c r="AZ432" i="43" s="1"/>
  <c r="AZ412" i="43"/>
  <c r="AZ418" i="43" s="1"/>
  <c r="AZ341" i="43"/>
  <c r="AZ346" i="43" s="1"/>
  <c r="AU261" i="43"/>
  <c r="AU264" i="43" s="1"/>
  <c r="AZ230" i="43"/>
  <c r="AZ235" i="43" s="1"/>
  <c r="AZ315" i="43"/>
  <c r="AZ320" i="43" s="1"/>
  <c r="AU297" i="43"/>
  <c r="AZ218" i="43"/>
  <c r="AZ223" i="43" s="1"/>
  <c r="AZ167" i="43"/>
  <c r="AZ172" i="43" s="1"/>
  <c r="AZ108" i="43"/>
  <c r="AZ111" i="43" s="1"/>
  <c r="AZ101" i="43"/>
  <c r="AZ103" i="43" s="1"/>
  <c r="AZ90" i="43"/>
  <c r="AZ92" i="43" s="1"/>
  <c r="AU419" i="43"/>
  <c r="AZ257" i="43"/>
  <c r="AZ260" i="43" s="1"/>
  <c r="AU179" i="43"/>
  <c r="AU185" i="43" s="1"/>
  <c r="AZ138" i="43"/>
  <c r="AZ143" i="43" s="1"/>
  <c r="AZ82" i="43"/>
  <c r="AZ85" i="43" s="1"/>
  <c r="BA111" i="43"/>
  <c r="AZ55" i="43"/>
  <c r="AZ58" i="43" s="1"/>
  <c r="BA235" i="43"/>
  <c r="AZ79" i="43"/>
  <c r="AZ81" i="43" s="1"/>
  <c r="BA51" i="43"/>
  <c r="AU38" i="43"/>
  <c r="AZ321" i="43"/>
  <c r="AZ322" i="43" s="1"/>
  <c r="AZ42" i="43"/>
  <c r="AZ45" i="43" s="1"/>
  <c r="AZ39" i="43"/>
  <c r="AZ41" i="43" s="1"/>
  <c r="AZ31" i="43"/>
  <c r="AZ34" i="43" s="1"/>
  <c r="AZ28" i="43"/>
  <c r="AZ30" i="43" s="1"/>
  <c r="AZ23" i="43"/>
  <c r="AZ27" i="43" s="1"/>
  <c r="AZ75" i="43"/>
  <c r="AZ78" i="43" s="1"/>
  <c r="AZ70" i="43"/>
  <c r="AZ74" i="43" s="1"/>
  <c r="AZ67" i="43"/>
  <c r="AZ69" i="43" s="1"/>
  <c r="AX31" i="43"/>
  <c r="AX34" i="43" s="1"/>
  <c r="AZ287" i="43"/>
  <c r="AZ294" i="43" s="1"/>
  <c r="AZ224" i="43"/>
  <c r="AZ229" i="43" s="1"/>
  <c r="AU315" i="43"/>
  <c r="AU320" i="43" s="1"/>
  <c r="AZ265" i="43"/>
  <c r="AZ270" i="43" s="1"/>
  <c r="AZ161" i="43"/>
  <c r="AZ166" i="43" s="1"/>
  <c r="AZ97" i="43"/>
  <c r="AZ100" i="43" s="1"/>
  <c r="AZ21" i="43"/>
  <c r="AZ22" i="43" s="1"/>
  <c r="AZ37" i="43"/>
  <c r="AZ38" i="43" s="1"/>
  <c r="AX433" i="43"/>
  <c r="AW372" i="43"/>
  <c r="AT375" i="43"/>
  <c r="AW375" i="43"/>
  <c r="AT240" i="43"/>
  <c r="AW84" i="43"/>
  <c r="AW85" i="43" s="1"/>
  <c r="AT64" i="43"/>
  <c r="AT50" i="43"/>
  <c r="AW257" i="43"/>
  <c r="AW260" i="43" s="1"/>
  <c r="AX89" i="43"/>
  <c r="AX46" i="43"/>
  <c r="AX48" i="43" s="1"/>
  <c r="AT17" i="43"/>
  <c r="AX17" i="43"/>
  <c r="AW58" i="43"/>
  <c r="AT16" i="43"/>
  <c r="AW16" i="43"/>
  <c r="AW18" i="43" s="1"/>
  <c r="AX39" i="43"/>
  <c r="AZ406" i="43"/>
  <c r="AZ411" i="43" s="1"/>
  <c r="AZ396" i="43"/>
  <c r="AZ402" i="43" s="1"/>
  <c r="AZ354" i="43"/>
  <c r="AZ358" i="43" s="1"/>
  <c r="AZ333" i="43"/>
  <c r="AZ340" i="43" s="1"/>
  <c r="AZ304" i="43"/>
  <c r="AZ310" i="43" s="1"/>
  <c r="AU218" i="43"/>
  <c r="AZ199" i="43"/>
  <c r="AZ204" i="43" s="1"/>
  <c r="AZ124" i="43"/>
  <c r="AZ130" i="43" s="1"/>
  <c r="AZ115" i="43"/>
  <c r="AZ118" i="43" s="1"/>
  <c r="AU112" i="43"/>
  <c r="AU114" i="43" s="1"/>
  <c r="AZ93" i="43"/>
  <c r="AZ96" i="43" s="1"/>
  <c r="AZ179" i="43"/>
  <c r="AZ185" i="43" s="1"/>
  <c r="AZ379" i="43"/>
  <c r="AZ384" i="43" s="1"/>
  <c r="AZ372" i="43"/>
  <c r="AZ378" i="43" s="1"/>
  <c r="AZ271" i="43"/>
  <c r="AZ274" i="43" s="1"/>
  <c r="AU265" i="43"/>
  <c r="AU270" i="43" s="1"/>
  <c r="AU257" i="43"/>
  <c r="AU260" i="43" s="1"/>
  <c r="AU330" i="43"/>
  <c r="AU332" i="43" s="1"/>
  <c r="AU193" i="43"/>
  <c r="AZ131" i="43"/>
  <c r="AZ137" i="43" s="1"/>
  <c r="AZ454" i="43"/>
  <c r="AZ456" i="43" s="1"/>
  <c r="AZ297" i="43"/>
  <c r="AZ303" i="43" s="1"/>
  <c r="AU236" i="43"/>
  <c r="AU241" i="43" s="1"/>
  <c r="AW35" i="43"/>
  <c r="AW38" i="43" s="1"/>
  <c r="AZ440" i="43"/>
  <c r="AZ446" i="43" s="1"/>
  <c r="AU406" i="43"/>
  <c r="AU354" i="43"/>
  <c r="AZ275" i="43"/>
  <c r="AZ281" i="43" s="1"/>
  <c r="AZ173" i="43"/>
  <c r="AZ178" i="43" s="1"/>
  <c r="AU119" i="43"/>
  <c r="AU123" i="43" s="1"/>
  <c r="BA62" i="43"/>
  <c r="AZ52" i="43"/>
  <c r="AZ54" i="43" s="1"/>
  <c r="AZ49" i="43"/>
  <c r="AZ51" i="43" s="1"/>
  <c r="AZ46" i="43"/>
  <c r="AZ48" i="43" s="1"/>
  <c r="BA38" i="43"/>
  <c r="BA74" i="43"/>
  <c r="AT213" i="43"/>
  <c r="AT170" i="43"/>
  <c r="AT139" i="43"/>
  <c r="AT128" i="43"/>
  <c r="AT87" i="43"/>
  <c r="AT83" i="43"/>
  <c r="AT299" i="43"/>
  <c r="AT279" i="43"/>
  <c r="AT243" i="43"/>
  <c r="AT227" i="43"/>
  <c r="AT106" i="43"/>
  <c r="AT52" i="43"/>
  <c r="AT318" i="43"/>
  <c r="AT35" i="43"/>
  <c r="AT431" i="43"/>
  <c r="AT215" i="43"/>
  <c r="AT182" i="43"/>
  <c r="AT80" i="43"/>
  <c r="AT293" i="43"/>
  <c r="AT147" i="43"/>
  <c r="AT441" i="43"/>
  <c r="AT331" i="43"/>
  <c r="AT306" i="43"/>
  <c r="AT290" i="43"/>
  <c r="AT258" i="43"/>
  <c r="AT226" i="43"/>
  <c r="AT161" i="43"/>
  <c r="AT175" i="43"/>
  <c r="AT91" i="43"/>
  <c r="AT61" i="43"/>
  <c r="AT132" i="43"/>
  <c r="AT109" i="43"/>
  <c r="AT21" i="43"/>
  <c r="AT158" i="43"/>
  <c r="AT162" i="43"/>
  <c r="AT361" i="43"/>
  <c r="AT345" i="43"/>
  <c r="AT337" i="43"/>
  <c r="AT342" i="43"/>
  <c r="AT42" i="43"/>
  <c r="AT105" i="43"/>
  <c r="AT73" i="43"/>
  <c r="AT33" i="43"/>
  <c r="AT121" i="43"/>
  <c r="AT134" i="43"/>
  <c r="AT113" i="43"/>
  <c r="AT267" i="43"/>
  <c r="AT424" i="43"/>
  <c r="AT308" i="43"/>
  <c r="AT300" i="43"/>
  <c r="AT292" i="43"/>
  <c r="AT284" i="43"/>
  <c r="AT276" i="43"/>
  <c r="AT268" i="43"/>
  <c r="AT252" i="43"/>
  <c r="AT244" i="43"/>
  <c r="AT228" i="43"/>
  <c r="AT220" i="43"/>
  <c r="AT208" i="43"/>
  <c r="AT200" i="43"/>
  <c r="AT206" i="43"/>
  <c r="AT88" i="43"/>
  <c r="AT135" i="43"/>
  <c r="AT127" i="43"/>
  <c r="AT110" i="43"/>
  <c r="AT122" i="43"/>
  <c r="AT31" i="43"/>
  <c r="AT159" i="43"/>
  <c r="AT95" i="43"/>
  <c r="AT65" i="43"/>
  <c r="AT37" i="43"/>
  <c r="AT136" i="43"/>
  <c r="AT423" i="43"/>
  <c r="AT259" i="43"/>
  <c r="AT344" i="43"/>
  <c r="AT328" i="43"/>
  <c r="AT351" i="43"/>
  <c r="AT335" i="43"/>
  <c r="AT319" i="43"/>
  <c r="AT278" i="43"/>
  <c r="AT262" i="43"/>
  <c r="AT246" i="43"/>
  <c r="AT102" i="43"/>
  <c r="AT70" i="43"/>
  <c r="AT210" i="43"/>
  <c r="AT168" i="43"/>
  <c r="AT334" i="43"/>
  <c r="AT207" i="43"/>
  <c r="AT187" i="43"/>
  <c r="AT202" i="43"/>
  <c r="AT163" i="43"/>
  <c r="AT43" i="43"/>
  <c r="AT140" i="43"/>
  <c r="AT57" i="43"/>
  <c r="AT316" i="43"/>
  <c r="AT190" i="43"/>
  <c r="AT142" i="43"/>
  <c r="AT47" i="43"/>
  <c r="AT36" i="43"/>
  <c r="AT29" i="43"/>
  <c r="AT25" i="43"/>
  <c r="AT152" i="43"/>
  <c r="AT120" i="43"/>
  <c r="AT53" i="43"/>
  <c r="AT26" i="43"/>
  <c r="AT398" i="43"/>
  <c r="AT188" i="43"/>
  <c r="AT71" i="43"/>
  <c r="AT435" i="43"/>
  <c r="AT427" i="43"/>
  <c r="AT433" i="43"/>
  <c r="AT409" i="43"/>
  <c r="AT339" i="43"/>
  <c r="AT298" i="43"/>
  <c r="AT266" i="43"/>
  <c r="AT250" i="43"/>
  <c r="AT234" i="43"/>
  <c r="AT184" i="43"/>
  <c r="AT194" i="43"/>
  <c r="AT350" i="43"/>
  <c r="AT176" i="43"/>
  <c r="AT450" i="43"/>
  <c r="AT148" i="43"/>
  <c r="AT126" i="43"/>
  <c r="AT55" i="43"/>
  <c r="AT183" i="43"/>
  <c r="AT146" i="43"/>
  <c r="AT99" i="43"/>
  <c r="AT24" i="43"/>
  <c r="AT380" i="43"/>
  <c r="AT372" i="43"/>
  <c r="AT381" i="43"/>
  <c r="AT373" i="43"/>
  <c r="AT357" i="43"/>
  <c r="AT349" i="43"/>
  <c r="AT343" i="43"/>
  <c r="AT327" i="43"/>
  <c r="AT302" i="43"/>
  <c r="AT238" i="43"/>
  <c r="AT222" i="43"/>
  <c r="AT94" i="43"/>
  <c r="AT301" i="43"/>
  <c r="AT196" i="43"/>
  <c r="AT174" i="43"/>
  <c r="AT338" i="43"/>
  <c r="AW70" i="44" l="1"/>
  <c r="AW235" i="43"/>
  <c r="AW35" i="44"/>
  <c r="AX365" i="43"/>
  <c r="AW42" i="44"/>
  <c r="AW49" i="44"/>
  <c r="AW405" i="43"/>
  <c r="AU62" i="43"/>
  <c r="AW51" i="43"/>
  <c r="AX369" i="43"/>
  <c r="AT413" i="43"/>
  <c r="AU378" i="43"/>
  <c r="AU118" i="43"/>
  <c r="AX388" i="43"/>
  <c r="AX192" i="43"/>
  <c r="AU66" i="43"/>
  <c r="AT289" i="43"/>
  <c r="AT417" i="43"/>
  <c r="AT249" i="43"/>
  <c r="AT273" i="43"/>
  <c r="AU456" i="43"/>
  <c r="AX274" i="43"/>
  <c r="AT397" i="43"/>
  <c r="AU223" i="43"/>
  <c r="AW149" i="43"/>
  <c r="AX185" i="43"/>
  <c r="AW137" i="43"/>
  <c r="AT449" i="43"/>
  <c r="AX402" i="43"/>
  <c r="AT44" i="43"/>
  <c r="AT45" i="43" s="1"/>
  <c r="AW198" i="43"/>
  <c r="AW439" i="43"/>
  <c r="AT394" i="43"/>
  <c r="AT363" i="43"/>
  <c r="AT393" i="43"/>
  <c r="AT408" i="43"/>
  <c r="AU303" i="43"/>
  <c r="AW185" i="43"/>
  <c r="AX198" i="43"/>
  <c r="AX446" i="43"/>
  <c r="AW274" i="43"/>
  <c r="AT59" i="43"/>
  <c r="AT245" i="43"/>
  <c r="AT382" i="43"/>
  <c r="AT153" i="43"/>
  <c r="AT374" i="43"/>
  <c r="AT404" i="43"/>
  <c r="AT181" i="43"/>
  <c r="AT68" i="43"/>
  <c r="AT84" i="43"/>
  <c r="AT430" i="43"/>
  <c r="AT305" i="43"/>
  <c r="AX205" i="43"/>
  <c r="AX211" i="43" s="1"/>
  <c r="AW321" i="43"/>
  <c r="AW322" i="43" s="1"/>
  <c r="AU281" i="43"/>
  <c r="AW402" i="43"/>
  <c r="AW178" i="43"/>
  <c r="AU78" i="43"/>
  <c r="AT452" i="43"/>
  <c r="AT40" i="43"/>
  <c r="AT429" i="43"/>
  <c r="AT125" i="43"/>
  <c r="AT56" i="43"/>
  <c r="AT58" i="43" s="1"/>
  <c r="AX137" i="43"/>
  <c r="AT277" i="43"/>
  <c r="AT133" i="43"/>
  <c r="AX41" i="43"/>
  <c r="AU286" i="43"/>
  <c r="AU149" i="43"/>
  <c r="AT416" i="43"/>
  <c r="AT368" i="43"/>
  <c r="AT362" i="43"/>
  <c r="AT145" i="43"/>
  <c r="AT391" i="43"/>
  <c r="AU425" i="43"/>
  <c r="AU192" i="43"/>
  <c r="AT376" i="43"/>
  <c r="AT225" i="43"/>
  <c r="AU130" i="43"/>
  <c r="AX130" i="43"/>
  <c r="AW294" i="43"/>
  <c r="AU384" i="43"/>
  <c r="AX418" i="43"/>
  <c r="AU69" i="43"/>
  <c r="AT233" i="43"/>
  <c r="AX270" i="43"/>
  <c r="AT367" i="43"/>
  <c r="AT117" i="43"/>
  <c r="AT19" i="43"/>
  <c r="AT22" i="43" s="1"/>
  <c r="AX378" i="43"/>
  <c r="AX66" i="43"/>
  <c r="AT436" i="43"/>
  <c r="AT197" i="43"/>
  <c r="AW32" i="43"/>
  <c r="AW34" i="43" s="1"/>
  <c r="AX439" i="43"/>
  <c r="AT438" i="43"/>
  <c r="AW425" i="43"/>
  <c r="AX411" i="43"/>
  <c r="AW62" i="43"/>
  <c r="AT421" i="43"/>
  <c r="AT420" i="43"/>
  <c r="AT410" i="43"/>
  <c r="AT392" i="43"/>
  <c r="AT189" i="43"/>
  <c r="AX28" i="43"/>
  <c r="AX30" i="43" s="1"/>
  <c r="AX425" i="43"/>
  <c r="AW286" i="43"/>
  <c r="AU432" i="43"/>
  <c r="AU310" i="43"/>
  <c r="AT355" i="43"/>
  <c r="AU439" i="43"/>
  <c r="AT414" i="43"/>
  <c r="AW211" i="43"/>
  <c r="AT448" i="43"/>
  <c r="AT221" i="43"/>
  <c r="AT209" i="43"/>
  <c r="AT401" i="43"/>
  <c r="AU198" i="43"/>
  <c r="AU204" i="43"/>
  <c r="AT177" i="43"/>
  <c r="AU358" i="43"/>
  <c r="AX223" i="43"/>
  <c r="AT129" i="43"/>
  <c r="AT386" i="43"/>
  <c r="AT269" i="43"/>
  <c r="AT165" i="43"/>
  <c r="AT166" i="43" s="1"/>
  <c r="AT399" i="43"/>
  <c r="AU411" i="43"/>
  <c r="AW155" i="43"/>
  <c r="AX78" i="43"/>
  <c r="AU294" i="43"/>
  <c r="AX395" i="43"/>
  <c r="AT364" i="43"/>
  <c r="AX235" i="43"/>
  <c r="AU418" i="43"/>
  <c r="AX286" i="43"/>
  <c r="AT60" i="43"/>
  <c r="AT76" i="43"/>
  <c r="AU365" i="43"/>
  <c r="AU369" i="43"/>
  <c r="AX294" i="43"/>
  <c r="AT451" i="43"/>
  <c r="AT377" i="43"/>
  <c r="AT400" i="43"/>
  <c r="AT455" i="43"/>
  <c r="AW166" i="43"/>
  <c r="AW384" i="43"/>
  <c r="AU247" i="43"/>
  <c r="AU453" i="43"/>
  <c r="AU388" i="43"/>
  <c r="AW130" i="43"/>
  <c r="AW270" i="43"/>
  <c r="AU402" i="43"/>
  <c r="AW446" i="43"/>
  <c r="AW369" i="43"/>
  <c r="AT72" i="43"/>
  <c r="AT74" i="43" s="1"/>
  <c r="AT403" i="43"/>
  <c r="AT309" i="43"/>
  <c r="AW326" i="43"/>
  <c r="AW329" i="43" s="1"/>
  <c r="AU395" i="43"/>
  <c r="AW453" i="43"/>
  <c r="AT444" i="43"/>
  <c r="AT131" i="43"/>
  <c r="AT253" i="43"/>
  <c r="AU143" i="43"/>
  <c r="AT285" i="43"/>
  <c r="AT32" i="43"/>
  <c r="AT34" i="43" s="1"/>
  <c r="AU446" i="43"/>
  <c r="AT93" i="43"/>
  <c r="AT96" i="43" s="1"/>
  <c r="AT28" i="43"/>
  <c r="AT30" i="43" s="1"/>
  <c r="AW28" i="43"/>
  <c r="AW30" i="43" s="1"/>
  <c r="AT396" i="43"/>
  <c r="AW46" i="43"/>
  <c r="AW48" i="43" s="1"/>
  <c r="AT67" i="43"/>
  <c r="AT63" i="43"/>
  <c r="AT66" i="43" s="1"/>
  <c r="AW56" i="44"/>
  <c r="AT179" i="43"/>
  <c r="AW254" i="43"/>
  <c r="AW22" i="43"/>
  <c r="AT78" i="44"/>
  <c r="AT84" i="44" s="1"/>
  <c r="AW63" i="44"/>
  <c r="AT230" i="43"/>
  <c r="AX311" i="43"/>
  <c r="AX314" i="43" s="1"/>
  <c r="AT440" i="43"/>
  <c r="AT124" i="43"/>
  <c r="AT333" i="43"/>
  <c r="AT340" i="43" s="1"/>
  <c r="AT326" i="43"/>
  <c r="AT329" i="43" s="1"/>
  <c r="AT261" i="43"/>
  <c r="AT264" i="43" s="1"/>
  <c r="AT186" i="43"/>
  <c r="AT379" i="43"/>
  <c r="AT419" i="43"/>
  <c r="AT282" i="43"/>
  <c r="AT257" i="43"/>
  <c r="AT260" i="43" s="1"/>
  <c r="AT287" i="43"/>
  <c r="AT265" i="43"/>
  <c r="AT218" i="43"/>
  <c r="AT330" i="43"/>
  <c r="AT332" i="43" s="1"/>
  <c r="AW218" i="43"/>
  <c r="AW223" i="43" s="1"/>
  <c r="AW242" i="43"/>
  <c r="AW247" i="43" s="1"/>
  <c r="AW27" i="43"/>
  <c r="AX97" i="43"/>
  <c r="AX100" i="43" s="1"/>
  <c r="AX330" i="43"/>
  <c r="AX332" i="43" s="1"/>
  <c r="AX454" i="43"/>
  <c r="AX456" i="43" s="1"/>
  <c r="AT242" i="43"/>
  <c r="AT119" i="43"/>
  <c r="AT123" i="43" s="1"/>
  <c r="AT236" i="43"/>
  <c r="AT241" i="43" s="1"/>
  <c r="AX242" i="43"/>
  <c r="AX247" i="43" s="1"/>
  <c r="AW378" i="43"/>
  <c r="AT38" i="43"/>
  <c r="AT43" i="44"/>
  <c r="AT49" i="44" s="1"/>
  <c r="AT36" i="44"/>
  <c r="AT42" i="44" s="1"/>
  <c r="AT102" i="44"/>
  <c r="AT105" i="44" s="1"/>
  <c r="AT20" i="44"/>
  <c r="AT28" i="44" s="1"/>
  <c r="AT114" i="44"/>
  <c r="AT115" i="44" s="1"/>
  <c r="AT57" i="44"/>
  <c r="AT63" i="44" s="1"/>
  <c r="AT12" i="44"/>
  <c r="AT13" i="44" s="1"/>
  <c r="AT116" i="44"/>
  <c r="AT124" i="44" s="1"/>
  <c r="AT108" i="44"/>
  <c r="AT113" i="44" s="1"/>
  <c r="AT14" i="44"/>
  <c r="AT19" i="44" s="1"/>
  <c r="AT106" i="44"/>
  <c r="AT107" i="44" s="1"/>
  <c r="AT64" i="44"/>
  <c r="AT70" i="44" s="1"/>
  <c r="AT92" i="44"/>
  <c r="AT95" i="44" s="1"/>
  <c r="AT85" i="44"/>
  <c r="AT91" i="44" s="1"/>
  <c r="AT56" i="44"/>
  <c r="AT77" i="44"/>
  <c r="AT35" i="44"/>
  <c r="AT130" i="44"/>
  <c r="AT101" i="44"/>
  <c r="AT359" i="43"/>
  <c r="AT150" i="43"/>
  <c r="AT104" i="43"/>
  <c r="AT107" i="43" s="1"/>
  <c r="AX18" i="43"/>
  <c r="AX341" i="43"/>
  <c r="AX346" i="43" s="1"/>
  <c r="AW412" i="43"/>
  <c r="AW418" i="43" s="1"/>
  <c r="AX248" i="43"/>
  <c r="AX254" i="43" s="1"/>
  <c r="AX354" i="43"/>
  <c r="AX358" i="43" s="1"/>
  <c r="AW167" i="43"/>
  <c r="AW172" i="43" s="1"/>
  <c r="AX156" i="43"/>
  <c r="AX160" i="43" s="1"/>
  <c r="AX321" i="43"/>
  <c r="AX322" i="43" s="1"/>
  <c r="AX447" i="43"/>
  <c r="AX453" i="43" s="1"/>
  <c r="AW354" i="43"/>
  <c r="AW358" i="43" s="1"/>
  <c r="AX167" i="43"/>
  <c r="AX172" i="43" s="1"/>
  <c r="AW359" i="43"/>
  <c r="AW365" i="43" s="1"/>
  <c r="AW275" i="43"/>
  <c r="AW281" i="43" s="1"/>
  <c r="AX115" i="43"/>
  <c r="AX118" i="43" s="1"/>
  <c r="AX104" i="43"/>
  <c r="AX107" i="43" s="1"/>
  <c r="AT212" i="43"/>
  <c r="AT217" i="43" s="1"/>
  <c r="AT75" i="43"/>
  <c r="AW255" i="43"/>
  <c r="AW256" i="43" s="1"/>
  <c r="AW311" i="43"/>
  <c r="AW314" i="43" s="1"/>
  <c r="AW97" i="43"/>
  <c r="AW100" i="43" s="1"/>
  <c r="AX90" i="43"/>
  <c r="AX92" i="43" s="1"/>
  <c r="AW406" i="43"/>
  <c r="AW411" i="43" s="1"/>
  <c r="AX426" i="43"/>
  <c r="AX432" i="43" s="1"/>
  <c r="AW90" i="43"/>
  <c r="AW92" i="43" s="1"/>
  <c r="AX347" i="43"/>
  <c r="AX353" i="43" s="1"/>
  <c r="AX304" i="43"/>
  <c r="AX310" i="43" s="1"/>
  <c r="AX150" i="43"/>
  <c r="AX155" i="43" s="1"/>
  <c r="AW295" i="43"/>
  <c r="AW296" i="43" s="1"/>
  <c r="AT347" i="43"/>
  <c r="AT353" i="43" s="1"/>
  <c r="AX255" i="43"/>
  <c r="AX256" i="43" s="1"/>
  <c r="AX333" i="43"/>
  <c r="AX340" i="43" s="1"/>
  <c r="AT14" i="43"/>
  <c r="AT18" i="43" s="1"/>
  <c r="AW304" i="43"/>
  <c r="AW310" i="43" s="1"/>
  <c r="AW93" i="43"/>
  <c r="AW96" i="43" s="1"/>
  <c r="AW426" i="43"/>
  <c r="AW432" i="43" s="1"/>
  <c r="AX457" i="43"/>
  <c r="AX119" i="43"/>
  <c r="AX123" i="43" s="1"/>
  <c r="AW389" i="43"/>
  <c r="AW395" i="43" s="1"/>
  <c r="AX379" i="43"/>
  <c r="AX384" i="43" s="1"/>
  <c r="AX295" i="43"/>
  <c r="AX296" i="43" s="1"/>
  <c r="AX199" i="43"/>
  <c r="AX204" i="43" s="1"/>
  <c r="AW315" i="43"/>
  <c r="AW320" i="43" s="1"/>
  <c r="AT86" i="43"/>
  <c r="AT89" i="43" s="1"/>
  <c r="AT49" i="43"/>
  <c r="AT51" i="43" s="1"/>
  <c r="AX138" i="43"/>
  <c r="AX143" i="43" s="1"/>
  <c r="AX315" i="43"/>
  <c r="AX320" i="43" s="1"/>
  <c r="AX144" i="43"/>
  <c r="AX149" i="43" s="1"/>
  <c r="AW138" i="43"/>
  <c r="AW143" i="43" s="1"/>
  <c r="AT39" i="43"/>
  <c r="AT41" i="43" s="1"/>
  <c r="AT370" i="43"/>
  <c r="AT371" i="43" s="1"/>
  <c r="AW454" i="43"/>
  <c r="AW456" i="43" s="1"/>
  <c r="AW115" i="43"/>
  <c r="AW118" i="43" s="1"/>
  <c r="AW347" i="43"/>
  <c r="AW353" i="43" s="1"/>
  <c r="AX236" i="43"/>
  <c r="AX241" i="43" s="1"/>
  <c r="AW156" i="43"/>
  <c r="AW160" i="43" s="1"/>
  <c r="AW186" i="43"/>
  <c r="AW192" i="43" s="1"/>
  <c r="AX101" i="43"/>
  <c r="AX103" i="43" s="1"/>
  <c r="AT54" i="43"/>
  <c r="AT82" i="43"/>
  <c r="AW101" i="43"/>
  <c r="AW103" i="43" s="1"/>
  <c r="AX275" i="43"/>
  <c r="AX281" i="43" s="1"/>
  <c r="AX173" i="43"/>
  <c r="AX178" i="43" s="1"/>
  <c r="AW385" i="43"/>
  <c r="AW388" i="43" s="1"/>
  <c r="AW119" i="43"/>
  <c r="AW123" i="43" s="1"/>
  <c r="AW236" i="43"/>
  <c r="AW241" i="43" s="1"/>
  <c r="AT155" i="43" l="1"/>
  <c r="AT384" i="43"/>
  <c r="AT185" i="43"/>
  <c r="AT247" i="43"/>
  <c r="AT446" i="43"/>
  <c r="AT294" i="43"/>
  <c r="AT235" i="43"/>
  <c r="AT439" i="43"/>
  <c r="AT378" i="43"/>
  <c r="AT85" i="43"/>
  <c r="AT78" i="43"/>
  <c r="AT69" i="43"/>
  <c r="AT137" i="43"/>
  <c r="AT405" i="43"/>
  <c r="AT62" i="43"/>
  <c r="AT130" i="43"/>
  <c r="AT402" i="43"/>
  <c r="AT366" i="43"/>
  <c r="AT369" i="43" s="1"/>
  <c r="AT224" i="43"/>
  <c r="AT229" i="43" s="1"/>
  <c r="AT365" i="43"/>
  <c r="AT223" i="43"/>
  <c r="AT192" i="43"/>
  <c r="AT270" i="43"/>
  <c r="AT425" i="43"/>
  <c r="AT286" i="43"/>
  <c r="AT193" i="43"/>
  <c r="AT198" i="43" s="1"/>
  <c r="AT46" i="43"/>
  <c r="AT48" i="43" s="1"/>
  <c r="AT323" i="43"/>
  <c r="AT325" i="43" s="1"/>
  <c r="AT297" i="43"/>
  <c r="AT303" i="43" s="1"/>
  <c r="AT108" i="43"/>
  <c r="AT111" i="43" s="1"/>
  <c r="AT79" i="43"/>
  <c r="AT81" i="43" s="1"/>
  <c r="AT454" i="43"/>
  <c r="AT456" i="43" s="1"/>
  <c r="AT426" i="43"/>
  <c r="AT432" i="43" s="1"/>
  <c r="AT112" i="43"/>
  <c r="AT114" i="43" s="1"/>
  <c r="AT23" i="43"/>
  <c r="AT27" i="43" s="1"/>
  <c r="AT457" i="43"/>
  <c r="AT115" i="43"/>
  <c r="AT118" i="43" s="1"/>
  <c r="AT255" i="43"/>
  <c r="AT256" i="43" s="1"/>
  <c r="AT101" i="43"/>
  <c r="AT103" i="43" s="1"/>
  <c r="AT304" i="43"/>
  <c r="AT310" i="43" s="1"/>
  <c r="AT389" i="43"/>
  <c r="AT395" i="43" s="1"/>
  <c r="AT205" i="43"/>
  <c r="AT211" i="43" s="1"/>
  <c r="AT173" i="43"/>
  <c r="AT178" i="43" s="1"/>
  <c r="AT248" i="43"/>
  <c r="AT254" i="43" s="1"/>
  <c r="AT385" i="43"/>
  <c r="AT388" i="43" s="1"/>
  <c r="AT167" i="43"/>
  <c r="AT172" i="43" s="1"/>
  <c r="AT295" i="43"/>
  <c r="AT296" i="43" s="1"/>
  <c r="AT311" i="43"/>
  <c r="AT314" i="43" s="1"/>
  <c r="AT315" i="43"/>
  <c r="AT320" i="43" s="1"/>
  <c r="AT97" i="43"/>
  <c r="AT100" i="43" s="1"/>
  <c r="AT271" i="43"/>
  <c r="AT274" i="43" s="1"/>
  <c r="AT275" i="43"/>
  <c r="AT281" i="43" s="1"/>
  <c r="AT199" i="43"/>
  <c r="AT204" i="43" s="1"/>
  <c r="AT406" i="43"/>
  <c r="AT411" i="43" s="1"/>
  <c r="AT447" i="43"/>
  <c r="AT453" i="43" s="1"/>
  <c r="AT354" i="43"/>
  <c r="AT358" i="43" s="1"/>
  <c r="AT412" i="43"/>
  <c r="AT418" i="43" s="1"/>
  <c r="AT156" i="43"/>
  <c r="AT160" i="43" s="1"/>
  <c r="AT341" i="43"/>
  <c r="AT346" i="43" s="1"/>
  <c r="AT144" i="43"/>
  <c r="AT149" i="43" s="1"/>
  <c r="AT321" i="43"/>
  <c r="AT322" i="43" s="1"/>
  <c r="AT90" i="43"/>
  <c r="AT92" i="43" s="1"/>
  <c r="AT138" i="43"/>
  <c r="AT143" i="43" s="1"/>
  <c r="I469" i="43" l="1"/>
  <c r="I470" i="43"/>
  <c r="I468" i="43" l="1"/>
  <c r="I465" i="43"/>
  <c r="AU460" i="43" l="1"/>
  <c r="AX460" i="43" l="1"/>
  <c r="AW460" i="43"/>
  <c r="BB460" i="43" l="1"/>
  <c r="BA460" i="43"/>
  <c r="AY460" i="43"/>
  <c r="Z461" i="43"/>
  <c r="AJ461" i="43"/>
  <c r="X461" i="43"/>
  <c r="AI461" i="43"/>
  <c r="AZ460" i="43" l="1"/>
  <c r="AT460" i="43" l="1"/>
  <c r="L469" i="43" l="1"/>
  <c r="L470" i="43"/>
  <c r="L467" i="43" l="1"/>
  <c r="L472" i="43"/>
  <c r="L471" i="43"/>
  <c r="L465" i="43"/>
  <c r="L468" i="43"/>
  <c r="L466" i="43"/>
  <c r="Y135" i="44" l="1"/>
  <c r="Y136" i="44"/>
  <c r="Y137" i="44"/>
  <c r="Y138" i="44"/>
  <c r="Y139" i="44"/>
  <c r="Y140" i="44"/>
  <c r="Y141" i="44"/>
  <c r="Y142" i="44"/>
  <c r="Y143" i="44"/>
  <c r="Y144" i="44"/>
  <c r="Y131" i="44" l="1"/>
  <c r="Y134" i="44"/>
  <c r="Y467" i="43"/>
  <c r="Y465" i="43"/>
  <c r="R27" i="45" s="1"/>
  <c r="Y466" i="43"/>
  <c r="Y468" i="43"/>
  <c r="Y469" i="43"/>
  <c r="Y470" i="43"/>
  <c r="Y471" i="43"/>
  <c r="Y472" i="43"/>
  <c r="Y473" i="43"/>
  <c r="Y474" i="43"/>
  <c r="Y464" i="43" l="1"/>
  <c r="Y461" i="43" l="1"/>
  <c r="R461" i="43" l="1"/>
  <c r="AK465" i="43"/>
  <c r="AK466" i="43"/>
  <c r="AK467" i="43"/>
  <c r="AK468" i="43"/>
  <c r="AK469" i="43"/>
  <c r="AK470" i="43"/>
  <c r="AK471" i="43"/>
  <c r="AK472" i="43"/>
  <c r="AK473" i="43"/>
  <c r="AK474" i="43"/>
  <c r="S469" i="43"/>
  <c r="S470" i="43"/>
  <c r="X462" i="43" l="1"/>
  <c r="S461" i="43"/>
  <c r="AK464" i="43"/>
  <c r="S468" i="43"/>
  <c r="S471" i="43"/>
  <c r="S472" i="43"/>
  <c r="S465" i="43"/>
  <c r="S466" i="43"/>
  <c r="S467" i="43"/>
  <c r="S473" i="43"/>
  <c r="S474" i="43"/>
  <c r="S464" i="43" l="1"/>
  <c r="AS462" i="43" l="1"/>
  <c r="I466" i="43"/>
  <c r="I467" i="43"/>
  <c r="I462" i="43" l="1"/>
  <c r="J23" i="45" l="1"/>
  <c r="C23" i="45"/>
  <c r="G23" i="45"/>
  <c r="F23" i="45" l="1"/>
  <c r="E23" i="45"/>
  <c r="B24" i="45" l="1"/>
  <c r="BB139" i="44"/>
  <c r="BB140" i="44"/>
  <c r="BB469" i="43"/>
  <c r="BB470" i="43"/>
  <c r="BB141" i="44" l="1"/>
  <c r="BB137" i="44"/>
  <c r="T465" i="43"/>
  <c r="T466" i="43"/>
  <c r="T467" i="43"/>
  <c r="T468" i="43"/>
  <c r="T469" i="43"/>
  <c r="T470" i="43"/>
  <c r="T471" i="43"/>
  <c r="T472" i="43"/>
  <c r="T473" i="43"/>
  <c r="T474" i="43"/>
  <c r="BB472" i="43" l="1"/>
  <c r="T461" i="43"/>
  <c r="V461" i="43"/>
  <c r="AE461" i="43"/>
  <c r="AF461" i="43"/>
  <c r="BB467" i="43"/>
  <c r="BB466" i="43"/>
  <c r="BB468" i="43"/>
  <c r="BB135" i="44"/>
  <c r="BB138" i="44"/>
  <c r="BB143" i="44"/>
  <c r="BB144" i="44"/>
  <c r="BB136" i="44"/>
  <c r="BB142" i="44"/>
  <c r="T464" i="43"/>
  <c r="AQ462" i="43" l="1"/>
  <c r="AR462" i="43"/>
  <c r="BB471" i="43"/>
  <c r="BB465" i="43"/>
  <c r="AU27" i="45" s="1"/>
  <c r="BB473" i="43"/>
  <c r="BB134" i="44"/>
  <c r="BB131" i="44"/>
  <c r="AG12" i="43" l="1"/>
  <c r="AG13" i="43" s="1"/>
  <c r="AA12" i="43"/>
  <c r="AA13" i="43" s="1"/>
  <c r="W12" i="43"/>
  <c r="W13" i="43" s="1"/>
  <c r="W461" i="43" l="1"/>
  <c r="AV12" i="43"/>
  <c r="AV13" i="43" s="1"/>
  <c r="AY12" i="43"/>
  <c r="AY13" i="43" s="1"/>
  <c r="BB12" i="43"/>
  <c r="BB13" i="43" s="1"/>
  <c r="AC12" i="43"/>
  <c r="AC13" i="43" s="1"/>
  <c r="AU12" i="43"/>
  <c r="AU13" i="43" s="1"/>
  <c r="AS12" i="43"/>
  <c r="AB12" i="43"/>
  <c r="AB13" i="43" s="1"/>
  <c r="AD12" i="43"/>
  <c r="AD13" i="43" s="1"/>
  <c r="AS461" i="43" l="1"/>
  <c r="AS13" i="43"/>
  <c r="AW12" i="43"/>
  <c r="AW13" i="43" s="1"/>
  <c r="BB474" i="43"/>
  <c r="AA461" i="43"/>
  <c r="AG461" i="43"/>
  <c r="AU461" i="43"/>
  <c r="AV461" i="43"/>
  <c r="AX12" i="43"/>
  <c r="AX13" i="43" s="1"/>
  <c r="AB461" i="43"/>
  <c r="AY461" i="43"/>
  <c r="AH12" i="43"/>
  <c r="AH13" i="43" s="1"/>
  <c r="AT12" i="43" l="1"/>
  <c r="BB464" i="43"/>
  <c r="AD461" i="43"/>
  <c r="AC461" i="43"/>
  <c r="AW461" i="43"/>
  <c r="BB461" i="43"/>
  <c r="AT13" i="43"/>
  <c r="AX461" i="43"/>
  <c r="AH461" i="43" l="1"/>
  <c r="AT461" i="43"/>
  <c r="AO144" i="44"/>
  <c r="AK144" i="44"/>
  <c r="AJ144" i="44"/>
  <c r="AI144" i="44"/>
  <c r="AH144" i="44"/>
  <c r="AE144" i="44"/>
  <c r="AD144" i="44"/>
  <c r="X144" i="44"/>
  <c r="W144" i="44"/>
  <c r="T144" i="44"/>
  <c r="S144" i="44"/>
  <c r="R144" i="44"/>
  <c r="Q144" i="44"/>
  <c r="P144" i="44"/>
  <c r="N144" i="44"/>
  <c r="M144" i="44"/>
  <c r="L144" i="44"/>
  <c r="J144" i="44"/>
  <c r="AO143" i="44"/>
  <c r="AK143" i="44"/>
  <c r="AJ143" i="44"/>
  <c r="AI143" i="44"/>
  <c r="AH143" i="44"/>
  <c r="AE143" i="44"/>
  <c r="AD143" i="44"/>
  <c r="X143" i="44"/>
  <c r="W143" i="44"/>
  <c r="T143" i="44"/>
  <c r="S143" i="44"/>
  <c r="R143" i="44"/>
  <c r="Q143" i="44"/>
  <c r="P143" i="44"/>
  <c r="N143" i="44"/>
  <c r="M143" i="44"/>
  <c r="L143" i="44"/>
  <c r="J143" i="44"/>
  <c r="AO142" i="44"/>
  <c r="AK142" i="44"/>
  <c r="AJ142" i="44"/>
  <c r="AI142" i="44"/>
  <c r="AH142" i="44"/>
  <c r="AE142" i="44"/>
  <c r="AD142" i="44"/>
  <c r="X142" i="44"/>
  <c r="W142" i="44"/>
  <c r="T142" i="44"/>
  <c r="S142" i="44"/>
  <c r="R142" i="44"/>
  <c r="Q142" i="44"/>
  <c r="P142" i="44"/>
  <c r="N142" i="44"/>
  <c r="M142" i="44"/>
  <c r="L142" i="44"/>
  <c r="J142" i="44"/>
  <c r="AO141" i="44"/>
  <c r="AK141" i="44"/>
  <c r="AJ141" i="44"/>
  <c r="AI141" i="44"/>
  <c r="AH141" i="44"/>
  <c r="AE141" i="44"/>
  <c r="AD141" i="44"/>
  <c r="X141" i="44"/>
  <c r="W141" i="44"/>
  <c r="T141" i="44"/>
  <c r="S141" i="44"/>
  <c r="R141" i="44"/>
  <c r="Q141" i="44"/>
  <c r="P141" i="44"/>
  <c r="N141" i="44"/>
  <c r="M141" i="44"/>
  <c r="L141" i="44"/>
  <c r="J141" i="44"/>
  <c r="BA140" i="44"/>
  <c r="AZ140" i="44"/>
  <c r="AY140" i="44"/>
  <c r="AX140" i="44"/>
  <c r="AW140" i="44"/>
  <c r="AV140" i="44"/>
  <c r="AU140" i="44"/>
  <c r="AT140" i="44"/>
  <c r="AS140" i="44"/>
  <c r="AQ140" i="44"/>
  <c r="AP140" i="44"/>
  <c r="AO140" i="44"/>
  <c r="AK140" i="44"/>
  <c r="AJ140" i="44"/>
  <c r="AI140" i="44"/>
  <c r="AH140" i="44"/>
  <c r="AG140" i="44"/>
  <c r="AF140" i="44"/>
  <c r="AE140" i="44"/>
  <c r="AD140" i="44"/>
  <c r="AC140" i="44"/>
  <c r="AB140" i="44"/>
  <c r="AA140" i="44"/>
  <c r="Z140" i="44"/>
  <c r="X140" i="44"/>
  <c r="W140" i="44"/>
  <c r="V140" i="44"/>
  <c r="T140" i="44"/>
  <c r="S140" i="44"/>
  <c r="R140" i="44"/>
  <c r="Q140" i="44"/>
  <c r="P140" i="44"/>
  <c r="O140" i="44"/>
  <c r="N140" i="44"/>
  <c r="M140" i="44"/>
  <c r="L140" i="44"/>
  <c r="J140" i="44"/>
  <c r="I140" i="44"/>
  <c r="BA139" i="44"/>
  <c r="AZ139" i="44"/>
  <c r="AY139" i="44"/>
  <c r="AX139" i="44"/>
  <c r="AW139" i="44"/>
  <c r="AV139" i="44"/>
  <c r="AU139" i="44"/>
  <c r="AT139" i="44"/>
  <c r="AS139" i="44"/>
  <c r="AQ139" i="44"/>
  <c r="AP139" i="44"/>
  <c r="AO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X139" i="44"/>
  <c r="W139" i="44"/>
  <c r="V139" i="44"/>
  <c r="T139" i="44"/>
  <c r="S139" i="44"/>
  <c r="R139" i="44"/>
  <c r="Q139" i="44"/>
  <c r="P139" i="44"/>
  <c r="O139" i="44"/>
  <c r="N139" i="44"/>
  <c r="M139" i="44"/>
  <c r="L139" i="44"/>
  <c r="J139" i="44"/>
  <c r="I139" i="44"/>
  <c r="AO138" i="44"/>
  <c r="AK138" i="44"/>
  <c r="AJ138" i="44"/>
  <c r="AI138" i="44"/>
  <c r="AH138" i="44"/>
  <c r="AE138" i="44"/>
  <c r="AD138" i="44"/>
  <c r="X138" i="44"/>
  <c r="W138" i="44"/>
  <c r="T138" i="44"/>
  <c r="S138" i="44"/>
  <c r="R138" i="44"/>
  <c r="Q138" i="44"/>
  <c r="P138" i="44"/>
  <c r="N138" i="44"/>
  <c r="M138" i="44"/>
  <c r="L138" i="44"/>
  <c r="J138" i="44"/>
  <c r="AO137" i="44"/>
  <c r="AJ137" i="44"/>
  <c r="AI137" i="44"/>
  <c r="AH137" i="44"/>
  <c r="AE137" i="44"/>
  <c r="AD137" i="44"/>
  <c r="X137" i="44"/>
  <c r="W137" i="44"/>
  <c r="S137" i="44"/>
  <c r="R137" i="44"/>
  <c r="Q137" i="44"/>
  <c r="P137" i="44"/>
  <c r="N137" i="44"/>
  <c r="M137" i="44"/>
  <c r="L137" i="44"/>
  <c r="J137" i="44"/>
  <c r="AO136" i="44"/>
  <c r="AK136" i="44"/>
  <c r="AI136" i="44"/>
  <c r="AH136" i="44"/>
  <c r="AE136" i="44"/>
  <c r="X136" i="44"/>
  <c r="W136" i="44"/>
  <c r="T136" i="44"/>
  <c r="R136" i="44"/>
  <c r="Q136" i="44"/>
  <c r="N136" i="44"/>
  <c r="M136" i="44"/>
  <c r="L136" i="44"/>
  <c r="J136" i="44"/>
  <c r="AO135" i="44"/>
  <c r="AK135" i="44"/>
  <c r="AD27" i="45" s="1"/>
  <c r="AJ135" i="44"/>
  <c r="AI135" i="44"/>
  <c r="AH135" i="44"/>
  <c r="AE135" i="44"/>
  <c r="AD135" i="44"/>
  <c r="X135" i="44"/>
  <c r="W135" i="44"/>
  <c r="T135" i="44"/>
  <c r="M27" i="45" s="1"/>
  <c r="S135" i="44"/>
  <c r="L27" i="45" s="1"/>
  <c r="R135" i="44"/>
  <c r="Q135" i="44"/>
  <c r="P135" i="44"/>
  <c r="N135" i="44"/>
  <c r="M135" i="44"/>
  <c r="L135" i="44"/>
  <c r="E27" i="45" s="1"/>
  <c r="J135" i="44"/>
  <c r="J465" i="43"/>
  <c r="M465" i="43"/>
  <c r="N465" i="43"/>
  <c r="P465" i="43"/>
  <c r="I27" i="45" s="1"/>
  <c r="Q465" i="43"/>
  <c r="R465" i="43"/>
  <c r="W465" i="43"/>
  <c r="P27" i="45" s="1"/>
  <c r="X465" i="43"/>
  <c r="AD465" i="43"/>
  <c r="AE465" i="43"/>
  <c r="AH465" i="43"/>
  <c r="AA27" i="45" s="1"/>
  <c r="AI465" i="43"/>
  <c r="AB27" i="45" s="1"/>
  <c r="AJ465" i="43"/>
  <c r="AC27" i="45" s="1"/>
  <c r="AO465" i="43"/>
  <c r="J466" i="43"/>
  <c r="M466" i="43"/>
  <c r="N466" i="43"/>
  <c r="P466" i="43"/>
  <c r="Q466" i="43"/>
  <c r="R466" i="43"/>
  <c r="W466" i="43"/>
  <c r="X466" i="43"/>
  <c r="AE466" i="43"/>
  <c r="AH466" i="43"/>
  <c r="AI466" i="43"/>
  <c r="AO466" i="43"/>
  <c r="J467" i="43"/>
  <c r="M467" i="43"/>
  <c r="N467" i="43"/>
  <c r="P467" i="43"/>
  <c r="Q467" i="43"/>
  <c r="R467" i="43"/>
  <c r="W467" i="43"/>
  <c r="X467" i="43"/>
  <c r="AD467" i="43"/>
  <c r="AE467" i="43"/>
  <c r="AH467" i="43"/>
  <c r="AI467" i="43"/>
  <c r="AJ467" i="43"/>
  <c r="AO467" i="43"/>
  <c r="J468" i="43"/>
  <c r="M468" i="43"/>
  <c r="N468" i="43"/>
  <c r="P468" i="43"/>
  <c r="Q468" i="43"/>
  <c r="R468" i="43"/>
  <c r="W468" i="43"/>
  <c r="X468" i="43"/>
  <c r="AD468" i="43"/>
  <c r="AE468" i="43"/>
  <c r="AH468" i="43"/>
  <c r="AI468" i="43"/>
  <c r="AO468" i="43"/>
  <c r="J469" i="43"/>
  <c r="M469" i="43"/>
  <c r="N469" i="43"/>
  <c r="O469" i="43"/>
  <c r="P469" i="43"/>
  <c r="Q469" i="43"/>
  <c r="R469" i="43"/>
  <c r="V469" i="43"/>
  <c r="W469" i="43"/>
  <c r="X469" i="43"/>
  <c r="Z469" i="43"/>
  <c r="AA469" i="43"/>
  <c r="AB469" i="43"/>
  <c r="AC469" i="43"/>
  <c r="AD469" i="43"/>
  <c r="AE469" i="43"/>
  <c r="AF469" i="43"/>
  <c r="AG469" i="43"/>
  <c r="AH469" i="43"/>
  <c r="AI469" i="43"/>
  <c r="AJ469" i="43"/>
  <c r="AO469" i="43"/>
  <c r="AP469" i="43"/>
  <c r="AQ469" i="43"/>
  <c r="AR469" i="43"/>
  <c r="AS469" i="43"/>
  <c r="AT469" i="43"/>
  <c r="AU469" i="43"/>
  <c r="AV469" i="43"/>
  <c r="AW469" i="43"/>
  <c r="AX469" i="43"/>
  <c r="AY469" i="43"/>
  <c r="AZ469" i="43"/>
  <c r="BA469" i="43"/>
  <c r="J470" i="43"/>
  <c r="M470" i="43"/>
  <c r="N470" i="43"/>
  <c r="O470" i="43"/>
  <c r="P470" i="43"/>
  <c r="Q470" i="43"/>
  <c r="R470" i="43"/>
  <c r="V470" i="43"/>
  <c r="W470" i="43"/>
  <c r="X470" i="43"/>
  <c r="Z470" i="43"/>
  <c r="AA470" i="43"/>
  <c r="AB470" i="43"/>
  <c r="AC470" i="43"/>
  <c r="AD470" i="43"/>
  <c r="AE470" i="43"/>
  <c r="AF470" i="43"/>
  <c r="AG470" i="43"/>
  <c r="AH470" i="43"/>
  <c r="AI470" i="43"/>
  <c r="AJ470" i="43"/>
  <c r="AO470" i="43"/>
  <c r="AP470" i="43"/>
  <c r="AQ470" i="43"/>
  <c r="AR470" i="43"/>
  <c r="AS470" i="43"/>
  <c r="AT470" i="43"/>
  <c r="AU470" i="43"/>
  <c r="AV470" i="43"/>
  <c r="AW470" i="43"/>
  <c r="AX470" i="43"/>
  <c r="AY470" i="43"/>
  <c r="AZ470" i="43"/>
  <c r="BA470" i="43"/>
  <c r="J471" i="43"/>
  <c r="M471" i="43"/>
  <c r="N471" i="43"/>
  <c r="P471" i="43"/>
  <c r="Q471" i="43"/>
  <c r="R471" i="43"/>
  <c r="W471" i="43"/>
  <c r="X471" i="43"/>
  <c r="AD471" i="43"/>
  <c r="AE471" i="43"/>
  <c r="AH471" i="43"/>
  <c r="AI471" i="43"/>
  <c r="AJ471" i="43"/>
  <c r="AO471" i="43"/>
  <c r="J472" i="43"/>
  <c r="M472" i="43"/>
  <c r="N472" i="43"/>
  <c r="P472" i="43"/>
  <c r="Q472" i="43"/>
  <c r="R472" i="43"/>
  <c r="W472" i="43"/>
  <c r="X472" i="43"/>
  <c r="AD472" i="43"/>
  <c r="AE472" i="43"/>
  <c r="AH472" i="43"/>
  <c r="AI472" i="43"/>
  <c r="AJ472" i="43"/>
  <c r="AO472" i="43"/>
  <c r="J473" i="43"/>
  <c r="L473" i="43"/>
  <c r="M473" i="43"/>
  <c r="N473" i="43"/>
  <c r="P473" i="43"/>
  <c r="Q473" i="43"/>
  <c r="R473" i="43"/>
  <c r="W473" i="43"/>
  <c r="X473" i="43"/>
  <c r="AD473" i="43"/>
  <c r="AE473" i="43"/>
  <c r="AH473" i="43"/>
  <c r="AI473" i="43"/>
  <c r="AJ473" i="43"/>
  <c r="AO473" i="43"/>
  <c r="J474" i="43"/>
  <c r="L474" i="43"/>
  <c r="M474" i="43"/>
  <c r="N474" i="43"/>
  <c r="Q474" i="43"/>
  <c r="R474" i="43"/>
  <c r="W474" i="43"/>
  <c r="X474" i="43"/>
  <c r="AD474" i="43"/>
  <c r="AE474" i="43"/>
  <c r="AH474" i="43"/>
  <c r="AI474" i="43"/>
  <c r="AJ474" i="43"/>
  <c r="AO474" i="43"/>
  <c r="O143" i="44"/>
  <c r="I143" i="44"/>
  <c r="AK137" i="44"/>
  <c r="O142" i="44"/>
  <c r="O135" i="44"/>
  <c r="I144" i="44"/>
  <c r="O137" i="44"/>
  <c r="I141" i="44"/>
  <c r="I136" i="44"/>
  <c r="O138" i="44"/>
  <c r="O141" i="44"/>
  <c r="T137" i="44"/>
  <c r="I142" i="44"/>
  <c r="I135" i="44"/>
  <c r="B27" i="45" s="1"/>
  <c r="AJ136" i="44"/>
  <c r="S136" i="44"/>
  <c r="I137" i="44"/>
  <c r="AD136" i="44"/>
  <c r="O144" i="44"/>
  <c r="I138" i="44"/>
  <c r="O473" i="43"/>
  <c r="I474" i="43"/>
  <c r="O465" i="43"/>
  <c r="I473" i="43"/>
  <c r="AD466" i="43"/>
  <c r="I471" i="43"/>
  <c r="O466" i="43"/>
  <c r="I472" i="43"/>
  <c r="AJ466" i="43"/>
  <c r="O468" i="43"/>
  <c r="O467" i="43"/>
  <c r="O471" i="43"/>
  <c r="O472" i="43"/>
  <c r="AJ468" i="43"/>
  <c r="K27" i="45" l="1"/>
  <c r="Q27" i="45"/>
  <c r="F27" i="45"/>
  <c r="W27" i="45"/>
  <c r="G27" i="45"/>
  <c r="AH27" i="45"/>
  <c r="H27" i="45"/>
  <c r="J27" i="45"/>
  <c r="X27" i="45"/>
  <c r="C27" i="45"/>
  <c r="I464" i="43"/>
  <c r="L464" i="43"/>
  <c r="Z144" i="44"/>
  <c r="V144" i="44"/>
  <c r="AF137" i="44"/>
  <c r="Z143" i="44"/>
  <c r="Z473" i="43"/>
  <c r="AF474" i="43"/>
  <c r="AH131" i="44"/>
  <c r="I132" i="44"/>
  <c r="AX137" i="44"/>
  <c r="V143" i="44"/>
  <c r="AP135" i="44"/>
  <c r="X131" i="44"/>
  <c r="Z137" i="44"/>
  <c r="AT144" i="44"/>
  <c r="AF471" i="43"/>
  <c r="AF473" i="43"/>
  <c r="AQ474" i="43"/>
  <c r="BA137" i="44"/>
  <c r="AF138" i="44"/>
  <c r="AO131" i="44"/>
  <c r="AP144" i="44"/>
  <c r="AP141" i="44"/>
  <c r="AP137" i="44"/>
  <c r="AF144" i="44"/>
  <c r="AE131" i="44"/>
  <c r="V135" i="44"/>
  <c r="AP138" i="44"/>
  <c r="AJ134" i="44"/>
  <c r="AQ142" i="44"/>
  <c r="AZ137" i="44"/>
  <c r="AP136" i="44"/>
  <c r="AQ136" i="44"/>
  <c r="AP142" i="44"/>
  <c r="AQ143" i="44"/>
  <c r="AQ135" i="44"/>
  <c r="AQ144" i="44"/>
  <c r="AU137" i="44"/>
  <c r="Z141" i="44"/>
  <c r="AQ141" i="44"/>
  <c r="AF141" i="44"/>
  <c r="AP143" i="44"/>
  <c r="AD131" i="44"/>
  <c r="AF143" i="44"/>
  <c r="AF142" i="44"/>
  <c r="AQ138" i="44"/>
  <c r="AQ137" i="44"/>
  <c r="AU143" i="44"/>
  <c r="AI134" i="44"/>
  <c r="AH134" i="44"/>
  <c r="AO134" i="44"/>
  <c r="T131" i="44"/>
  <c r="AF135" i="44"/>
  <c r="W131" i="44"/>
  <c r="R131" i="44"/>
  <c r="AF136" i="44"/>
  <c r="S131" i="44"/>
  <c r="AK131" i="44"/>
  <c r="AD134" i="44"/>
  <c r="Z142" i="44"/>
  <c r="Z136" i="44"/>
  <c r="V136" i="44"/>
  <c r="V138" i="44"/>
  <c r="Z138" i="44"/>
  <c r="V142" i="44"/>
  <c r="V141" i="44"/>
  <c r="S134" i="44"/>
  <c r="Z135" i="44"/>
  <c r="W134" i="44"/>
  <c r="R134" i="44"/>
  <c r="T134" i="44"/>
  <c r="Q134" i="44"/>
  <c r="M134" i="44"/>
  <c r="L134" i="44"/>
  <c r="I134" i="44"/>
  <c r="J134" i="44"/>
  <c r="N134" i="44"/>
  <c r="Z471" i="43"/>
  <c r="V471" i="43"/>
  <c r="V474" i="43"/>
  <c r="AT474" i="43"/>
  <c r="AQ468" i="43"/>
  <c r="AQ466" i="43"/>
  <c r="AP473" i="43"/>
  <c r="AQ467" i="43"/>
  <c r="AQ473" i="43"/>
  <c r="AQ471" i="43"/>
  <c r="AQ465" i="43"/>
  <c r="AP474" i="43"/>
  <c r="AP471" i="43"/>
  <c r="AP465" i="43"/>
  <c r="AP466" i="43"/>
  <c r="AP467" i="43"/>
  <c r="Z468" i="43"/>
  <c r="AP472" i="43"/>
  <c r="AQ472" i="43"/>
  <c r="AF472" i="43"/>
  <c r="V467" i="43"/>
  <c r="AP468" i="43"/>
  <c r="AZ467" i="43"/>
  <c r="Z467" i="43"/>
  <c r="AF467" i="43"/>
  <c r="V473" i="43"/>
  <c r="Z474" i="43"/>
  <c r="AF468" i="43"/>
  <c r="AF466" i="43"/>
  <c r="AF465" i="43"/>
  <c r="V468" i="43"/>
  <c r="Z466" i="43"/>
  <c r="V472" i="43"/>
  <c r="V466" i="43"/>
  <c r="V465" i="43"/>
  <c r="O27" i="45" s="1"/>
  <c r="Z465" i="43"/>
  <c r="AK134" i="44"/>
  <c r="V137" i="44"/>
  <c r="B23" i="45"/>
  <c r="AU474" i="43"/>
  <c r="AU473" i="43"/>
  <c r="AO464" i="43"/>
  <c r="Q464" i="43"/>
  <c r="AE464" i="43"/>
  <c r="Z472" i="43"/>
  <c r="AJ464" i="43"/>
  <c r="J464" i="43"/>
  <c r="X464" i="43"/>
  <c r="M464" i="43"/>
  <c r="N464" i="43"/>
  <c r="AD464" i="43"/>
  <c r="AI464" i="43"/>
  <c r="AH464" i="43"/>
  <c r="W464" i="43"/>
  <c r="X134" i="44"/>
  <c r="R464" i="43"/>
  <c r="AE134" i="44"/>
  <c r="AJ27" i="45" l="1"/>
  <c r="S27" i="45"/>
  <c r="AI27" i="45"/>
  <c r="Y27" i="45"/>
  <c r="AQ132" i="44"/>
  <c r="AQ133" i="44"/>
  <c r="AQ463" i="43"/>
  <c r="X132" i="44"/>
  <c r="I463" i="43"/>
  <c r="I133" i="44"/>
  <c r="J26" i="45"/>
  <c r="AU144" i="44"/>
  <c r="AT473" i="43"/>
  <c r="AT137" i="44"/>
  <c r="AX474" i="43"/>
  <c r="AU467" i="43"/>
  <c r="AX473" i="43"/>
  <c r="BA467" i="43"/>
  <c r="AA143" i="44"/>
  <c r="AX144" i="44"/>
  <c r="AT467" i="43"/>
  <c r="AU468" i="43"/>
  <c r="AU466" i="43"/>
  <c r="AT471" i="43"/>
  <c r="BA465" i="43"/>
  <c r="AU471" i="43"/>
  <c r="AX471" i="43"/>
  <c r="AU138" i="44"/>
  <c r="BA141" i="44"/>
  <c r="AT136" i="44"/>
  <c r="AX141" i="44"/>
  <c r="AU136" i="44"/>
  <c r="AZ143" i="44"/>
  <c r="AZ144" i="44"/>
  <c r="AT141" i="44"/>
  <c r="AZ141" i="44"/>
  <c r="AT143" i="44"/>
  <c r="AZ135" i="44"/>
  <c r="AT142" i="44"/>
  <c r="AX138" i="44"/>
  <c r="AT138" i="44"/>
  <c r="AB143" i="44"/>
  <c r="AC138" i="44"/>
  <c r="AV136" i="44"/>
  <c r="AX135" i="44"/>
  <c r="AC136" i="44"/>
  <c r="AC143" i="44"/>
  <c r="AZ138" i="44"/>
  <c r="AB137" i="44"/>
  <c r="AX466" i="43"/>
  <c r="AX467" i="43"/>
  <c r="AA467" i="43"/>
  <c r="B26" i="45"/>
  <c r="AW137" i="44"/>
  <c r="AU142" i="44"/>
  <c r="AP134" i="44"/>
  <c r="AR133" i="44" s="1"/>
  <c r="AW136" i="44"/>
  <c r="AC137" i="44"/>
  <c r="AC144" i="44"/>
  <c r="AV144" i="44"/>
  <c r="AB144" i="44"/>
  <c r="AT135" i="44"/>
  <c r="AZ142" i="44"/>
  <c r="BA143" i="44"/>
  <c r="AQ134" i="44"/>
  <c r="AS133" i="44" s="1"/>
  <c r="AY142" i="44"/>
  <c r="BA142" i="44"/>
  <c r="BA144" i="44"/>
  <c r="AF134" i="44"/>
  <c r="AG133" i="44" s="1"/>
  <c r="AY138" i="44"/>
  <c r="E26" i="45"/>
  <c r="V131" i="44"/>
  <c r="AA138" i="44"/>
  <c r="AA142" i="44"/>
  <c r="AQ131" i="44"/>
  <c r="AX143" i="44"/>
  <c r="AU141" i="44"/>
  <c r="AX142" i="44"/>
  <c r="AA136" i="44"/>
  <c r="Z134" i="44"/>
  <c r="AA133" i="44" s="1"/>
  <c r="AF131" i="44"/>
  <c r="AP131" i="44"/>
  <c r="AB136" i="44"/>
  <c r="BA138" i="44"/>
  <c r="AU135" i="44"/>
  <c r="AC141" i="44"/>
  <c r="AX136" i="44"/>
  <c r="AA144" i="44"/>
  <c r="BA135" i="44"/>
  <c r="Z131" i="44"/>
  <c r="AA141" i="44"/>
  <c r="AB141" i="44"/>
  <c r="AB138" i="44"/>
  <c r="AC142" i="44"/>
  <c r="AB142" i="44"/>
  <c r="AA135" i="44"/>
  <c r="AB135" i="44"/>
  <c r="AC135" i="44"/>
  <c r="G26" i="45"/>
  <c r="F26" i="45"/>
  <c r="AZ473" i="43"/>
  <c r="BA471" i="43"/>
  <c r="AT466" i="43"/>
  <c r="AT472" i="43"/>
  <c r="AX468" i="43"/>
  <c r="AZ466" i="43"/>
  <c r="AZ468" i="43"/>
  <c r="BA468" i="43"/>
  <c r="AZ472" i="43"/>
  <c r="AZ465" i="43"/>
  <c r="AS27" i="45" s="1"/>
  <c r="BA472" i="43"/>
  <c r="AQ464" i="43"/>
  <c r="AX465" i="43"/>
  <c r="AQ27" i="45" s="1"/>
  <c r="AZ471" i="43"/>
  <c r="AU472" i="43"/>
  <c r="BA473" i="43"/>
  <c r="AT468" i="43"/>
  <c r="AX472" i="43"/>
  <c r="AP464" i="43"/>
  <c r="AR463" i="43" s="1"/>
  <c r="BA466" i="43"/>
  <c r="AF464" i="43"/>
  <c r="AG463" i="43" s="1"/>
  <c r="AB466" i="43"/>
  <c r="V464" i="43"/>
  <c r="W463" i="43" s="1"/>
  <c r="Z464" i="43"/>
  <c r="AA463" i="43" s="1"/>
  <c r="C26" i="45"/>
  <c r="AA137" i="44"/>
  <c r="V134" i="44"/>
  <c r="W133" i="44" s="1"/>
  <c r="AV137" i="44"/>
  <c r="AC467" i="43"/>
  <c r="AR474" i="43"/>
  <c r="AY472" i="43"/>
  <c r="AA474" i="43"/>
  <c r="AR473" i="43"/>
  <c r="AB473" i="43"/>
  <c r="AA471" i="43"/>
  <c r="AR466" i="43"/>
  <c r="AR472" i="43"/>
  <c r="AB472" i="43"/>
  <c r="AR471" i="43"/>
  <c r="AC471" i="43"/>
  <c r="AB465" i="43"/>
  <c r="AB471" i="43"/>
  <c r="AR465" i="43"/>
  <c r="AK27" i="45" s="1"/>
  <c r="AA468" i="43"/>
  <c r="AC465" i="43"/>
  <c r="AC473" i="43"/>
  <c r="AC472" i="43"/>
  <c r="AR467" i="43"/>
  <c r="AC474" i="43"/>
  <c r="AB468" i="43"/>
  <c r="AA466" i="43"/>
  <c r="AA473" i="43"/>
  <c r="AR468" i="43"/>
  <c r="AY468" i="43"/>
  <c r="AT465" i="43"/>
  <c r="AU465" i="43"/>
  <c r="AB467" i="43"/>
  <c r="AB474" i="43"/>
  <c r="AA465" i="43"/>
  <c r="T27" i="45" s="1"/>
  <c r="AC468" i="43"/>
  <c r="AA472" i="43"/>
  <c r="AC466" i="43"/>
  <c r="U27" i="45" l="1"/>
  <c r="V27" i="45"/>
  <c r="AM27" i="45"/>
  <c r="AN27" i="45"/>
  <c r="AT27" i="45"/>
  <c r="AS132" i="44"/>
  <c r="AR132" i="44"/>
  <c r="B25" i="45"/>
  <c r="AG462" i="43"/>
  <c r="AA462" i="43"/>
  <c r="W462" i="43"/>
  <c r="AG132" i="44"/>
  <c r="AA132" i="44"/>
  <c r="W132" i="44"/>
  <c r="AW141" i="44"/>
  <c r="AG143" i="44"/>
  <c r="AX131" i="44"/>
  <c r="AY141" i="44"/>
  <c r="AG474" i="43"/>
  <c r="AW144" i="44"/>
  <c r="AU134" i="44"/>
  <c r="AX134" i="44"/>
  <c r="AW143" i="44"/>
  <c r="AT131" i="44"/>
  <c r="AW138" i="44"/>
  <c r="AT134" i="44"/>
  <c r="AV143" i="44"/>
  <c r="AY144" i="44"/>
  <c r="AB131" i="44"/>
  <c r="AU131" i="44"/>
  <c r="AA131" i="44"/>
  <c r="AY143" i="44"/>
  <c r="AY135" i="44"/>
  <c r="AY137" i="44"/>
  <c r="AC131" i="44"/>
  <c r="AG144" i="44"/>
  <c r="AY136" i="44"/>
  <c r="AA134" i="44"/>
  <c r="AB133" i="44" s="1"/>
  <c r="AB134" i="44"/>
  <c r="AG136" i="44"/>
  <c r="AS141" i="44"/>
  <c r="AG141" i="44"/>
  <c r="AV141" i="44"/>
  <c r="AV138" i="44"/>
  <c r="AG138" i="44"/>
  <c r="AC134" i="44"/>
  <c r="AG142" i="44"/>
  <c r="AW142" i="44"/>
  <c r="AV142" i="44"/>
  <c r="AW135" i="44"/>
  <c r="AV135" i="44"/>
  <c r="AG135" i="44"/>
  <c r="AX464" i="43"/>
  <c r="AG472" i="43"/>
  <c r="AG465" i="43"/>
  <c r="AG137" i="44"/>
  <c r="AW467" i="43"/>
  <c r="AV473" i="43"/>
  <c r="AY473" i="43"/>
  <c r="AY474" i="43"/>
  <c r="AG471" i="43"/>
  <c r="AW472" i="43"/>
  <c r="AU464" i="43"/>
  <c r="AW465" i="43"/>
  <c r="AP27" i="45" s="1"/>
  <c r="AB464" i="43"/>
  <c r="AG468" i="43"/>
  <c r="AV474" i="43"/>
  <c r="AG473" i="43"/>
  <c r="AW471" i="43"/>
  <c r="AV472" i="43"/>
  <c r="AV468" i="43"/>
  <c r="AG466" i="43"/>
  <c r="AW468" i="43"/>
  <c r="AW474" i="43"/>
  <c r="AY467" i="43"/>
  <c r="AW473" i="43"/>
  <c r="AR464" i="43"/>
  <c r="AV471" i="43"/>
  <c r="AV465" i="43"/>
  <c r="AO27" i="45" s="1"/>
  <c r="AV467" i="43"/>
  <c r="AT464" i="43"/>
  <c r="AV466" i="43"/>
  <c r="AG467" i="43"/>
  <c r="AY465" i="43"/>
  <c r="AY471" i="43"/>
  <c r="AY466" i="43"/>
  <c r="AA464" i="43"/>
  <c r="AB463" i="43" s="1"/>
  <c r="AC464" i="43"/>
  <c r="AW466" i="43"/>
  <c r="Z27" i="45" l="1"/>
  <c r="AR27" i="45"/>
  <c r="AS463" i="43"/>
  <c r="AB462" i="43"/>
  <c r="AB132" i="44"/>
  <c r="AS143" i="44"/>
  <c r="AY131" i="44"/>
  <c r="AS144" i="44"/>
  <c r="AY134" i="44"/>
  <c r="AS136" i="44"/>
  <c r="AV134" i="44"/>
  <c r="AV131" i="44"/>
  <c r="AW134" i="44"/>
  <c r="AS138" i="44"/>
  <c r="AW131" i="44"/>
  <c r="AS142" i="44"/>
  <c r="AG134" i="44"/>
  <c r="AH133" i="44" s="1"/>
  <c r="AG131" i="44"/>
  <c r="AS135" i="44"/>
  <c r="AS466" i="43"/>
  <c r="AS137" i="44"/>
  <c r="AS473" i="43"/>
  <c r="AS465" i="43"/>
  <c r="AL27" i="45" s="1"/>
  <c r="AY464" i="43"/>
  <c r="AS467" i="43"/>
  <c r="AS468" i="43"/>
  <c r="AS472" i="43"/>
  <c r="AS471" i="43"/>
  <c r="AG464" i="43"/>
  <c r="AH463" i="43" s="1"/>
  <c r="AV464" i="43"/>
  <c r="AS474" i="43"/>
  <c r="AW464" i="43"/>
  <c r="AT133" i="44" l="1"/>
  <c r="AH462" i="43"/>
  <c r="AT462" i="43"/>
  <c r="AH132" i="44"/>
  <c r="AT132" i="44"/>
  <c r="AT463" i="43"/>
  <c r="AS131" i="44"/>
  <c r="AS134" i="44"/>
  <c r="AS464" i="43"/>
  <c r="P136" i="44" l="1"/>
  <c r="O136" i="44"/>
  <c r="AZ136" i="44" l="1"/>
  <c r="AZ131" i="44"/>
  <c r="P134" i="44"/>
  <c r="O133" i="44" s="1"/>
  <c r="O134" i="44"/>
  <c r="AZ134" i="44" l="1"/>
  <c r="BA136" i="44"/>
  <c r="BA131" i="44"/>
  <c r="O132" i="44"/>
  <c r="AZ132" i="44" l="1"/>
  <c r="BA134" i="44"/>
  <c r="AZ133" i="44" s="1"/>
  <c r="BA12" i="43"/>
  <c r="BA13" i="43" s="1"/>
  <c r="P474" i="43"/>
  <c r="O474" i="43"/>
  <c r="H26" i="45" l="1"/>
  <c r="I26" i="45"/>
  <c r="H25" i="45" s="1"/>
  <c r="BA474" i="43"/>
  <c r="BA461" i="43"/>
  <c r="H23" i="45"/>
  <c r="I23" i="45"/>
  <c r="H24" i="45" s="1"/>
  <c r="O462" i="43"/>
  <c r="O464" i="43"/>
  <c r="P464" i="43"/>
  <c r="O463" i="43" s="1"/>
  <c r="AZ12" i="43"/>
  <c r="AZ13" i="43" s="1"/>
  <c r="BA464" i="43" l="1"/>
  <c r="AZ463" i="43" s="1"/>
  <c r="AZ462" i="43"/>
  <c r="AZ474" i="43"/>
  <c r="AZ461" i="43"/>
  <c r="AZ464" i="43" l="1"/>
  <c r="AL23" i="45" l="1"/>
  <c r="Z23" i="45"/>
  <c r="AI23" i="45"/>
  <c r="T23" i="45"/>
  <c r="AK23" i="45"/>
  <c r="O23" i="45"/>
  <c r="AD23" i="45"/>
  <c r="Y23" i="45"/>
  <c r="S23" i="45"/>
  <c r="AH23" i="45"/>
  <c r="M23" i="45"/>
  <c r="L23" i="45"/>
  <c r="R23" i="45"/>
  <c r="AE23" i="45"/>
  <c r="N23" i="45"/>
  <c r="AG23" i="45"/>
  <c r="AL26" i="45"/>
  <c r="Q26" i="45"/>
  <c r="X26" i="45"/>
  <c r="T26" i="45"/>
  <c r="AB26" i="45"/>
  <c r="AK26" i="45"/>
  <c r="Y26" i="45"/>
  <c r="AC26" i="45"/>
  <c r="AF26" i="45"/>
  <c r="S26" i="45"/>
  <c r="L26" i="45"/>
  <c r="AE26" i="45"/>
  <c r="AH26" i="45"/>
  <c r="X23" i="45"/>
  <c r="AO23" i="45"/>
  <c r="AC23" i="45"/>
  <c r="Z24" i="45" l="1"/>
  <c r="AI26" i="45"/>
  <c r="AK25" i="45" s="1"/>
  <c r="AU26" i="45"/>
  <c r="Q23" i="45"/>
  <c r="T24" i="45" s="1"/>
  <c r="AT23" i="45"/>
  <c r="AF23" i="45"/>
  <c r="AK24" i="45" s="1"/>
  <c r="AB23" i="45"/>
  <c r="AJ24" i="45" s="1"/>
  <c r="AS26" i="45"/>
  <c r="AR26" i="45"/>
  <c r="Z25" i="45"/>
  <c r="AG26" i="45"/>
  <c r="R26" i="45"/>
  <c r="T25" i="45" s="1"/>
  <c r="O26" i="45"/>
  <c r="AU23" i="45"/>
  <c r="AS23" i="45"/>
  <c r="K23" i="45"/>
  <c r="P24" i="45" s="1"/>
  <c r="N26" i="45"/>
  <c r="AD26" i="45"/>
  <c r="Z26" i="45"/>
  <c r="AR23" i="45"/>
  <c r="AT26" i="45"/>
  <c r="AJ23" i="45"/>
  <c r="AL24" i="45" s="1"/>
  <c r="AJ26" i="45"/>
  <c r="AL25" i="45" s="1"/>
  <c r="M26" i="45"/>
  <c r="AS25" i="45" l="1"/>
  <c r="AJ25" i="45"/>
  <c r="AS24" i="45"/>
  <c r="P26" i="45"/>
  <c r="U25" i="45" s="1"/>
  <c r="K26" i="45"/>
  <c r="P25" i="45" s="1"/>
  <c r="W23" i="45"/>
  <c r="AO26" i="45"/>
  <c r="V23" i="45"/>
  <c r="AN23" i="45" l="1"/>
  <c r="P23" i="45"/>
  <c r="U24" i="45" s="1"/>
  <c r="AQ23" i="45"/>
  <c r="U26" i="45"/>
  <c r="W26" i="45"/>
  <c r="U23" i="45"/>
  <c r="AA24" i="45" s="1"/>
  <c r="V26" i="45"/>
  <c r="AA23" i="45"/>
  <c r="AN26" i="45" l="1"/>
  <c r="AA25" i="45"/>
  <c r="AM23" i="45"/>
  <c r="AQ26" i="45"/>
  <c r="AP26" i="45"/>
  <c r="AA26" i="45"/>
  <c r="AP23" i="45"/>
  <c r="AM24" i="45" s="1"/>
  <c r="AM25" i="45" l="1"/>
  <c r="AM26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24" authorId="0" shapeId="0" xr:uid="{B2244F90-6B17-4C6B-A9C4-0BF073BCBDC9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9-12/22, 48 hodin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20" authorId="0" shapeId="0" xr:uid="{F851A71F-6D8F-4558-8B3A-0EF6940FAF80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ukončení od 1.9.2022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255" authorId="0" shapeId="0" xr:uid="{F138C303-C0EB-44B0-B78E-8555CD74365A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9-12/22, 78 hodin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N19" authorId="0" shapeId="0" xr:uid="{95E232D7-900B-4315-AC7F-A6BB7C9E1D5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F47" authorId="0" shapeId="0" xr:uid="{9F8DCD7F-E378-4EFC-8867-8D5693DD2A6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74" authorId="0" shapeId="0" xr:uid="{7C22F65C-D0AE-452A-8BD2-9F1BBEC4396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81" authorId="0" shapeId="0" xr:uid="{5E21607A-8939-4C75-860F-0BFA8696CBF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88" authorId="0" shapeId="0" xr:uid="{24D75872-0E8A-45E2-9C63-29F122B6F24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na nemoc</t>
        </r>
      </text>
    </comment>
    <comment ref="AF95" authorId="0" shapeId="0" xr:uid="{86A78CC2-8EE4-4EFB-83B5-1C0EFFC2DD0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02" authorId="0" shapeId="0" xr:uid="{EFC239A0-C70C-4A62-9BD3-4257F5D3841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15" authorId="0" shapeId="0" xr:uid="{A1C46A8B-EE5A-47C5-8C15-68383C358E9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</commentList>
</comments>
</file>

<file path=xl/sharedStrings.xml><?xml version="1.0" encoding="utf-8"?>
<sst xmlns="http://schemas.openxmlformats.org/spreadsheetml/2006/main" count="6129" uniqueCount="872">
  <si>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</si>
  <si>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</si>
  <si>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</si>
  <si>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</si>
  <si>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</si>
  <si>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</si>
  <si>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</si>
  <si>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</si>
  <si>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</si>
  <si>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</si>
  <si>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</si>
  <si>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</si>
  <si>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</si>
  <si>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</si>
  <si>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</si>
  <si>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</si>
  <si>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</si>
  <si>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</si>
  <si>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</si>
  <si>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</si>
  <si>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</si>
  <si>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</si>
  <si>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</si>
  <si>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</si>
  <si>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</si>
  <si>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</si>
  <si>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</si>
  <si>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</si>
  <si>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</si>
  <si>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</si>
  <si>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</si>
  <si>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</si>
  <si>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</si>
  <si>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</si>
  <si>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</si>
  <si>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</si>
  <si>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</si>
  <si>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</si>
  <si>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</si>
  <si>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</si>
  <si>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</si>
  <si>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</si>
  <si>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</si>
  <si>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</si>
  <si>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</si>
  <si>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</si>
  <si>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</si>
  <si>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</si>
  <si>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</si>
  <si>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</si>
  <si>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</si>
  <si>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</si>
  <si>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</si>
  <si>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</si>
  <si>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</si>
  <si>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</si>
  <si>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</si>
  <si>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</si>
  <si>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</si>
  <si>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</si>
  <si>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</si>
  <si>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</si>
  <si>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</si>
  <si>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</si>
  <si>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</si>
  <si>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</si>
  <si>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</si>
  <si>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</si>
  <si>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</si>
  <si>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</si>
  <si>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</si>
  <si>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</si>
  <si>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</si>
  <si>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</si>
  <si>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</si>
  <si>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</si>
  <si>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</si>
  <si>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</si>
  <si>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</si>
  <si>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</si>
  <si>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</si>
  <si>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</si>
  <si>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</si>
  <si>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</si>
  <si>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</si>
  <si>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</si>
  <si>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</si>
  <si>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</si>
  <si>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</si>
  <si>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</si>
  <si>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</si>
  <si>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</si>
  <si>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</si>
  <si>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</si>
  <si>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</si>
  <si>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</si>
  <si>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</si>
  <si>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</si>
  <si>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</si>
  <si>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</si>
  <si>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</si>
  <si>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</si>
  <si>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</si>
  <si>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</si>
  <si>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</si>
  <si>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</si>
  <si>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</si>
  <si>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</si>
  <si>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</si>
  <si>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</si>
  <si>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</si>
  <si>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</si>
  <si>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</si>
  <si>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</si>
  <si>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</si>
  <si>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</si>
  <si>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</si>
  <si>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</si>
  <si>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</si>
  <si>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</si>
  <si>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</si>
  <si>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</si>
  <si>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</si>
  <si>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</si>
  <si>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</si>
  <si>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</si>
  <si>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</si>
  <si>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</si>
  <si>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</si>
  <si>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</si>
  <si>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</si>
  <si>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</si>
  <si>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</si>
  <si>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</si>
  <si>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</si>
  <si>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</si>
  <si>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</si>
  <si>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</si>
  <si>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</si>
  <si>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</si>
  <si>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</si>
  <si>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</si>
  <si>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</si>
  <si>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</si>
  <si>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</si>
  <si>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</si>
  <si>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</si>
  <si>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</si>
  <si>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</si>
  <si>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</si>
  <si>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</si>
  <si>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</si>
  <si>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</si>
  <si>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</si>
  <si>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</si>
  <si>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</si>
  <si>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</si>
  <si>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</si>
  <si>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</si>
  <si>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</si>
  <si>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</si>
  <si>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</si>
  <si>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</si>
  <si>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</si>
  <si>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</si>
  <si>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</si>
  <si>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</si>
  <si>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</si>
  <si>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</si>
  <si>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</si>
  <si>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</si>
  <si>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</si>
  <si>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</si>
  <si>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</si>
  <si>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</si>
  <si>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</si>
  <si>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</si>
  <si>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</si>
  <si>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</si>
  <si>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</si>
  <si>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</si>
  <si>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</si>
  <si>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</si>
  <si>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</si>
  <si>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</si>
  <si>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</si>
  <si>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</si>
  <si>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</si>
  <si>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</si>
  <si>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</si>
  <si>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</si>
  <si>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</si>
  <si>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</si>
  <si>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</si>
  <si>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</si>
  <si>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</si>
  <si>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</si>
  <si>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</si>
  <si>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</si>
  <si>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</si>
  <si>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</si>
  <si>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</si>
  <si>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</si>
  <si>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</si>
  <si>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</si>
  <si>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</si>
  <si>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</si>
  <si>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</si>
  <si>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</si>
  <si>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</si>
  <si>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</si>
  <si>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</si>
  <si>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</si>
  <si>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</si>
  <si>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</si>
  <si>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</si>
  <si>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</si>
  <si>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</si>
  <si>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</si>
  <si>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</si>
  <si>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</si>
  <si>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</si>
  <si>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</si>
  <si>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</si>
  <si>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</si>
  <si>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</si>
  <si>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</si>
  <si>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</si>
  <si>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</si>
  <si>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</si>
  <si>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</si>
  <si>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</si>
  <si>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</si>
  <si>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</si>
  <si>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</si>
  <si>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</si>
  <si>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</si>
  <si>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</si>
  <si>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</si>
  <si>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</si>
  <si>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</si>
  <si>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</si>
  <si>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</si>
  <si>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</si>
  <si>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</si>
  <si>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</si>
  <si>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</si>
  <si>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</si>
  <si>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</si>
  <si>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</si>
  <si>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</si>
  <si>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</si>
  <si>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</si>
  <si>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</si>
  <si>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</si>
  <si>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</si>
  <si>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</si>
  <si>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</si>
  <si>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</si>
  <si>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</si>
  <si>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</si>
  <si>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</si>
  <si>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</si>
  <si>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</si>
  <si>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</si>
  <si>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</si>
  <si>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</si>
  <si>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</si>
  <si>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</si>
  <si>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</si>
  <si>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</si>
  <si>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</si>
  <si>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</si>
  <si>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</si>
  <si>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</si>
  <si>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</si>
  <si>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</si>
  <si>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</si>
  <si>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</si>
  <si>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</si>
  <si>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</si>
  <si>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</si>
  <si>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</si>
  <si>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</si>
  <si>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</si>
  <si>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</si>
  <si>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</si>
  <si>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</si>
  <si>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</si>
  <si>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</si>
  <si>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</si>
  <si>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</si>
  <si>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</si>
  <si>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</si>
  <si>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</si>
  <si>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</si>
  <si>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</si>
  <si>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</si>
  <si>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</si>
  <si>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</si>
  <si>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</si>
  <si>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</si>
  <si>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</si>
  <si>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</si>
  <si>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</si>
  <si>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</si>
  <si>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</si>
  <si>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</si>
  <si>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</si>
  <si>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</si>
  <si>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</si>
  <si>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</si>
  <si>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</si>
  <si>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</si>
  <si>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</si>
  <si>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</si>
  <si>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</si>
  <si>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</si>
  <si>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</si>
  <si>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</si>
  <si>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</si>
  <si>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</si>
  <si>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</si>
  <si>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</si>
  <si>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</si>
  <si>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</si>
  <si>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</si>
  <si>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</si>
  <si>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</si>
  <si>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</si>
  <si>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</si>
  <si>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</si>
  <si>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</si>
  <si>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</si>
  <si>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</si>
  <si>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</si>
  <si>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</si>
  <si>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</si>
  <si>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</si>
  <si>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</si>
  <si>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</si>
  <si>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</si>
  <si>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</si>
  <si>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</si>
  <si>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</si>
  <si>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</si>
  <si>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</si>
  <si>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</si>
  <si>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</si>
  <si>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</si>
  <si>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</si>
  <si>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</si>
  <si>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</si>
  <si>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</si>
  <si>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</si>
  <si>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</si>
  <si>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</si>
  <si>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</si>
  <si>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</si>
  <si>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</si>
  <si>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</si>
  <si>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</si>
  <si>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</si>
  <si>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</si>
  <si>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</si>
  <si>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</si>
  <si>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</si>
  <si>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</si>
  <si>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</si>
  <si>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</si>
  <si>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</si>
  <si>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</si>
  <si>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</si>
  <si>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</si>
  <si>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</si>
  <si>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</si>
  <si>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</si>
  <si>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</si>
  <si>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</si>
  <si>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</si>
  <si>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</si>
  <si>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</si>
  <si>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</si>
  <si>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</si>
  <si>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</si>
  <si>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</si>
  <si>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</si>
  <si>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</si>
  <si>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</si>
  <si>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</si>
  <si>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</si>
  <si>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</si>
  <si>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</si>
  <si>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</si>
  <si>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</si>
  <si>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</si>
  <si>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</si>
  <si>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</si>
  <si>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</si>
  <si>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</si>
  <si>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</si>
  <si>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</si>
  <si>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</si>
  <si>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</si>
  <si>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</si>
  <si>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</si>
  <si>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</si>
  <si>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</si>
  <si>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</si>
  <si>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</si>
  <si>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</si>
  <si>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</si>
  <si>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</si>
  <si>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</si>
  <si>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</si>
  <si>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</si>
  <si>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</si>
  <si>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</si>
  <si>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</si>
  <si>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</si>
  <si>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</si>
  <si>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</si>
  <si>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</si>
  <si>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</si>
  <si>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</si>
  <si>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</si>
  <si>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</si>
  <si>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</si>
  <si>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</si>
  <si>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</si>
  <si>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</si>
  <si>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</si>
  <si>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</si>
  <si>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</si>
  <si>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</si>
  <si>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</si>
  <si>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MŠ Jilemnice, Spořilovská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</si>
  <si>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</si>
  <si>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</si>
  <si>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</si>
  <si>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</si>
  <si>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</si>
  <si>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</si>
  <si>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</si>
  <si>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</si>
  <si>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</si>
  <si>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</si>
  <si>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</si>
  <si>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</si>
  <si>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</si>
  <si>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</si>
  <si>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</si>
  <si>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</si>
  <si>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</si>
  <si>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</si>
  <si>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</si>
  <si>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</si>
  <si>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</si>
  <si>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</si>
  <si>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</si>
  <si>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</si>
  <si>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</si>
  <si>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</si>
  <si>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</si>
  <si>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</si>
  <si>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</si>
  <si>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</si>
  <si>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</si>
  <si>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</si>
  <si>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</si>
  <si>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</si>
  <si>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</si>
  <si>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</si>
  <si>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</si>
  <si>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</si>
  <si>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</si>
  <si>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</si>
  <si>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</si>
  <si>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</si>
  <si>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</si>
  <si>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</si>
  <si>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</si>
  <si>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</si>
  <si>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</si>
  <si>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</si>
  <si>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</si>
  <si>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</si>
  <si>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</si>
  <si>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</si>
  <si>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</si>
  <si>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</si>
  <si>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</si>
  <si>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</si>
  <si>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</si>
  <si>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</si>
  <si>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</si>
  <si>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</si>
  <si>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</si>
  <si>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</si>
  <si>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</si>
  <si>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</si>
  <si>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</si>
  <si>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</si>
  <si>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</si>
  <si>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</si>
  <si>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</si>
  <si>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</si>
  <si>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</si>
  <si>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</si>
  <si>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</si>
  <si>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</si>
  <si>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</si>
  <si>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</si>
  <si>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</si>
  <si>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</si>
  <si>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</si>
  <si>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</si>
  <si>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</si>
  <si>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</si>
  <si>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</si>
  <si>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</si>
  <si>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</si>
  <si>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</si>
  <si>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</si>
  <si>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</si>
  <si>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</si>
  <si>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</si>
  <si>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</si>
  <si>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</si>
  <si>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</si>
  <si>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</si>
  <si>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</si>
  <si>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</si>
  <si>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</si>
  <si>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</si>
  <si>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</si>
  <si>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</si>
  <si>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</si>
  <si>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</si>
  <si>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</si>
  <si>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</si>
  <si>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</si>
  <si>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</si>
  <si>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</si>
  <si>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</si>
  <si>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</si>
  <si>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</si>
  <si>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</si>
  <si>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</si>
  <si>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</si>
  <si>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</si>
  <si>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</si>
  <si>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</si>
  <si>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</si>
  <si>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</si>
  <si>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</si>
  <si>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</si>
  <si>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</si>
  <si>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</si>
  <si>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</si>
  <si>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</si>
  <si>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</si>
  <si>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</si>
  <si>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</si>
  <si>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</si>
  <si>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</si>
  <si>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</si>
  <si>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</si>
  <si>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</si>
  <si>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</si>
  <si>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</si>
  <si>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</si>
  <si>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</si>
  <si>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</si>
  <si>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</si>
  <si>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</si>
  <si>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</si>
  <si>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</si>
  <si>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</si>
  <si>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</si>
  <si>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</si>
  <si>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</si>
  <si>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</si>
  <si>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</si>
  <si>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</si>
  <si>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</si>
  <si>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</si>
  <si>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</si>
  <si>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</si>
  <si>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</si>
  <si>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</si>
  <si>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</si>
  <si>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</si>
  <si>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</si>
  <si>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</si>
  <si>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</si>
  <si>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</si>
  <si>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</si>
  <si>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</si>
  <si>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</si>
  <si>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</si>
  <si>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</si>
  <si>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</si>
  <si>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</si>
  <si>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</si>
  <si>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</si>
  <si>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</si>
  <si>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</si>
  <si>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</si>
  <si>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</si>
  <si>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</si>
  <si>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</si>
  <si>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</si>
  <si>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</si>
  <si>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</si>
  <si>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</si>
  <si>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</si>
  <si>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</si>
  <si>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</si>
  <si>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</si>
  <si>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</si>
  <si>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</si>
  <si>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</si>
  <si>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</si>
  <si>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</si>
  <si>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</si>
  <si>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</si>
  <si>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</si>
  <si>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</si>
  <si>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</si>
  <si>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</si>
  <si>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</si>
  <si>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</si>
  <si>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</si>
  <si>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</si>
  <si>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</si>
  <si>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</si>
  <si>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</si>
  <si>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</si>
  <si>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</si>
  <si>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</si>
  <si>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</si>
  <si>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</si>
  <si>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</si>
  <si>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</si>
  <si>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</si>
  <si>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</si>
  <si>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</si>
  <si>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</si>
  <si>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</si>
  <si>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</si>
  <si>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</si>
  <si>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</si>
  <si>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</si>
  <si>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</si>
  <si>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</si>
  <si>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</si>
  <si>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</si>
  <si>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</si>
  <si>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</si>
  <si>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</si>
  <si>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</si>
  <si>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</si>
  <si>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</si>
  <si>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</si>
  <si>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</si>
  <si>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</si>
  <si>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</si>
  <si>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</si>
  <si>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</si>
  <si>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</si>
  <si>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</si>
  <si>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</si>
  <si>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</si>
  <si>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</si>
  <si>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</si>
  <si>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</si>
  <si>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</si>
  <si>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</si>
  <si>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</si>
  <si>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</si>
  <si>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</si>
  <si>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</si>
  <si>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</si>
  <si>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</si>
  <si>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</si>
  <si>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</si>
  <si>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</si>
  <si>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</si>
  <si>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</si>
  <si>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</si>
  <si>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</si>
  <si>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</si>
  <si>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</si>
  <si>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</si>
  <si>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</si>
  <si>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</si>
  <si>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</si>
  <si>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</si>
  <si>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</si>
  <si>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</si>
  <si>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</si>
  <si>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</si>
  <si>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</si>
  <si>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</si>
  <si>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</si>
  <si>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</si>
  <si>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</si>
  <si>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</si>
  <si>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</si>
  <si>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</si>
  <si>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</si>
  <si>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</si>
  <si>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</si>
  <si>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</si>
  <si>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</si>
  <si>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</si>
  <si>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</si>
  <si>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</si>
  <si>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</si>
  <si>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</si>
  <si>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</si>
  <si>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</si>
  <si>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</si>
  <si>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</si>
  <si>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</si>
  <si>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</si>
  <si>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</si>
  <si>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</si>
  <si>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</si>
  <si>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</si>
  <si>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</si>
  <si>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</si>
  <si>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</si>
  <si>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</si>
  <si>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</si>
  <si>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</si>
  <si>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</si>
  <si>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</si>
  <si>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</si>
  <si>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</si>
  <si>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</si>
  <si>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</si>
  <si>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</si>
  <si>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</si>
  <si>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</si>
  <si>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</si>
  <si>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</si>
  <si>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</si>
  <si>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</si>
  <si>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</si>
  <si>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</si>
  <si>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</si>
  <si>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</si>
  <si>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</si>
  <si>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</si>
  <si>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</si>
  <si>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</si>
  <si>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</si>
  <si>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</si>
  <si>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</si>
  <si>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</si>
  <si>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</si>
  <si>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</si>
  <si>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</si>
  <si>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</si>
  <si>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</si>
  <si>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</si>
  <si>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</si>
  <si>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</si>
  <si>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</si>
  <si>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</si>
  <si>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</si>
  <si>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</si>
  <si>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</si>
  <si>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</si>
  <si>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</si>
  <si>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</si>
  <si>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</si>
  <si>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</si>
  <si>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</si>
  <si>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</si>
  <si>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</si>
  <si>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</si>
  <si>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</si>
  <si>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</si>
  <si>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</si>
  <si>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</si>
  <si>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</si>
  <si>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</si>
  <si>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</si>
  <si>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</si>
  <si>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</si>
  <si>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</si>
  <si>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</si>
  <si>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</si>
  <si>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</si>
  <si>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</si>
  <si>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</si>
  <si>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</si>
  <si>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</si>
  <si>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</si>
  <si>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</si>
  <si>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</si>
  <si>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</si>
  <si>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</si>
  <si>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</si>
  <si>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</si>
  <si>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</si>
  <si>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</si>
  <si>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</si>
  <si>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</si>
  <si>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</si>
  <si>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</si>
  <si>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</si>
  <si>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</si>
  <si>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</si>
  <si>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</si>
  <si>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</si>
  <si>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</si>
  <si>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</si>
  <si>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</si>
  <si>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</si>
  <si>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</si>
  <si>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</si>
  <si>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</si>
  <si>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</si>
  <si>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</si>
  <si>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</si>
  <si>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</si>
  <si>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úprava</t>
  </si>
  <si>
    <t>Mzdové prostředky</t>
  </si>
  <si>
    <t xml:space="preserve">Změna PHškoly/   výkonů </t>
  </si>
  <si>
    <t>PHškoly</t>
  </si>
  <si>
    <t>výkonů</t>
  </si>
  <si>
    <t>Změna od 1.9.2022</t>
  </si>
  <si>
    <t>Jazyková příprava cizinců</t>
  </si>
  <si>
    <t>Vážená paní ředitelko, vážený pane řediteli,</t>
  </si>
  <si>
    <t>1)</t>
  </si>
  <si>
    <t>2)</t>
  </si>
  <si>
    <t xml:space="preserve">Upozornění: </t>
  </si>
  <si>
    <t>Zpracoval: OŠMTS KÚ LK, oddělení financování přímých nákladů</t>
  </si>
  <si>
    <t xml:space="preserve">Jazyková příprava v základním vzdělávání není zahrnuta v RVP ZV, nezapočítávají se tedy hodiny PPČ k zajištění jazykové přípravy v základním vzdělávání do PHškoly </t>
  </si>
  <si>
    <t>a vykazují se ve výkazu P1c-01 obdobně jako nepovinné předměty (blíže viz Metodický pokyn k výkazu P1c-01 k 30. 9. 2022 a jeho dodatek).</t>
  </si>
  <si>
    <t>až po zvýšení limitu OON pro náš kraj ze strany MŠMT.</t>
  </si>
  <si>
    <r>
      <t xml:space="preserve">ZŠ a MŠ Stružnice 69 - </t>
    </r>
    <r>
      <rPr>
        <sz val="8"/>
        <color rgb="FFFF0000"/>
        <rFont val="Arial CE"/>
        <charset val="238"/>
      </rPr>
      <t>sloučení se ZŠ k 1.9.2022</t>
    </r>
  </si>
  <si>
    <t>ZŠ a MŠ Stružnice 69</t>
  </si>
  <si>
    <r>
      <t xml:space="preserve">ZŠ Stružnice </t>
    </r>
    <r>
      <rPr>
        <sz val="8"/>
        <color rgb="FFFF0000"/>
        <rFont val="Arial CE"/>
        <charset val="238"/>
      </rPr>
      <t>- ukončení k 31.8.2022</t>
    </r>
  </si>
  <si>
    <t>3)</t>
  </si>
  <si>
    <t>4)</t>
  </si>
  <si>
    <t>ZŠ a MŠ Stružnice 69 Celkem</t>
  </si>
  <si>
    <t>Závazné ukazatele rozpočtu - přímé náklady k 26. 9. 2022</t>
  </si>
  <si>
    <t>MŠ Treperka a waldorfská Semily, Pod Vartou 858</t>
  </si>
  <si>
    <t>Úprava rozpočtu přímých NIV k 20. 10. 2022</t>
  </si>
  <si>
    <t xml:space="preserve">Závazné ukazatele rozpočtu na rok 2022 - přímé náklady k 20. 10. 2022 </t>
  </si>
  <si>
    <t>ZŠ a MŠ Stružnice 69 - ZŠ</t>
  </si>
  <si>
    <t>Komentář k úpravě rozpočtu přímých NIV k 20. 10. 2022  (obecní školství)</t>
  </si>
  <si>
    <t>předkládáme Vám úpravu rozpočtu přímých NIV k 20.10.2022, která obsahuje:</t>
  </si>
  <si>
    <t>úpravu rozpočtu o prostředky na podpůrná opatření (PO) vykázaná v termínu od 1.9.2022 do 30.9.2022 - platy, úvazky a ONIV, případně opravy dříve vykázaných PO</t>
  </si>
  <si>
    <t xml:space="preserve">individuální úpravy (důvod změny uveden v komentáři v příslušné buňce) </t>
  </si>
  <si>
    <t>úpravu platů a limitu nepedagogů ve školní jídelně v souvislosti se změnou výkonů (počtu strávníků-dětí, žáků,studentů) ve školních jídelnách,</t>
  </si>
  <si>
    <t>úprava výkonů je přepočítána na 4 měsíce (1.9. - 31.12.2022)</t>
  </si>
  <si>
    <t>navýšení rozpočtu (+ přepočtené úvazky) na bezplatné jazykové vzdělávání cizinců na období od září do prosince 2022, dodatečné žádosti</t>
  </si>
  <si>
    <t xml:space="preserve">Vzhledem k nedostačujícícmu limitu OON, OŠMTS provede převody z platů do OON nebo opačně (na základě sumarizace požadavků ze škol prostřednictvím ORP, případně dodatečných požadavků) </t>
  </si>
  <si>
    <t>Všechny nerealizované převody z platů do ONIV na náhrady za pracovní neschpnost budou provedeny po zvýšení limitu ONIV z MŠMT (převodem z platů). Žádosti od škol vedeme v evidenci.</t>
  </si>
  <si>
    <t>V Liberci dne 20. 10. 2022</t>
  </si>
  <si>
    <t>(do termínu poslední úpravy) nebo pak ve finančním vypořádání za rok 2022.</t>
  </si>
  <si>
    <t xml:space="preserve">škola je povinna vrátit finanční prostředky za hodiny neodučené z organizačních důvodů, a to buď úpravou rozpočtu na základě hlášení školy </t>
  </si>
  <si>
    <t>Informaci o výši těchto prostředků jsme již zaslali školám na vědomí emailem.</t>
  </si>
  <si>
    <r>
      <t xml:space="preserve">Úpravy rozpočtu z důvody změny PHškoly provede OŠMTS v další úpravě (předpokládáme listopad), a to po navýšení rezervy limitu mzdových prostředků z MŠMT. </t>
    </r>
    <r>
      <rPr>
        <b/>
        <sz val="10"/>
        <rFont val="Arial"/>
        <family val="2"/>
        <charset val="238"/>
      </rPr>
      <t>Informaci o této úpravě školy obdržely emailem.</t>
    </r>
  </si>
  <si>
    <t>OŠMTS bude prověřovat PHškoly podle výkazu P1c-01 k 30.9.2022, pokud budou zjištěny rozdíly mezi PHškoly uvedeným v žádostech a ve výkazu P1c-01, OŠMTS úpravu rozpočtu upraví podle zjištěné skutečnosti.</t>
  </si>
  <si>
    <t xml:space="preserve">Dále v příští úpravě navýšíme rozpočet (po úpravě rozpočtu z MŠMT) o finanční prostředky na zvýšení tarifních platů nepedagogických zaměstnanců od 1.9.2022 a dále o prostředky na ukrajinské asistenty pedagoga.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</si>
</sst>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0.0000"/>
  </numFmts>
  <fonts count="4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u/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11"/>
      <color theme="4"/>
      <name val="Calibri"/>
      <family val="2"/>
      <charset val="238"/>
    </font>
    <font>
      <b/>
      <sz val="10"/>
      <color theme="4"/>
      <name val="Arial"/>
      <family val="2"/>
      <charset val="238"/>
    </font>
    <font>
      <sz val="8"/>
      <color rgb="FFFF0000"/>
      <name val="Arial CE"/>
      <charset val="238"/>
    </font>
    <font>
      <b/>
      <sz val="11"/>
      <color indexed="81"/>
      <name val="Tahoma"/>
      <charset val="1"/>
    </font>
    <font>
      <sz val="11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0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6" fillId="0" borderId="0"/>
    <xf numFmtId="0" fontId="9" fillId="0" borderId="0"/>
    <xf numFmtId="0" fontId="2" fillId="0" borderId="0"/>
    <xf numFmtId="0" fontId="2" fillId="0" borderId="0"/>
  </cellStyleXfs>
  <cellXfs count="1067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0" xfId="0" applyFo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/>
    <xf numFmtId="4" fontId="7" fillId="0" borderId="0" xfId="0" applyNumberFormat="1" applyFont="1"/>
    <xf numFmtId="3" fontId="7" fillId="0" borderId="0" xfId="0" applyNumberFormat="1" applyFont="1"/>
    <xf numFmtId="0" fontId="18" fillId="0" borderId="0" xfId="0" applyFont="1"/>
    <xf numFmtId="4" fontId="6" fillId="0" borderId="1" xfId="0" applyNumberFormat="1" applyFont="1" applyBorder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3" fontId="6" fillId="0" borderId="1" xfId="0" applyNumberFormat="1" applyFont="1" applyBorder="1"/>
    <xf numFmtId="4" fontId="6" fillId="0" borderId="10" xfId="0" applyNumberFormat="1" applyFont="1" applyBorder="1"/>
    <xf numFmtId="3" fontId="5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4" fontId="5" fillId="0" borderId="9" xfId="0" applyNumberFormat="1" applyFont="1" applyBorder="1"/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1" fillId="3" borderId="22" xfId="0" applyNumberFormat="1" applyFont="1" applyFill="1" applyBorder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2" fillId="0" borderId="39" xfId="0" applyFont="1" applyBorder="1" applyAlignment="1">
      <alignment horizontal="left"/>
    </xf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3" fontId="19" fillId="0" borderId="4" xfId="0" applyNumberFormat="1" applyFont="1" applyBorder="1"/>
    <xf numFmtId="3" fontId="19" fillId="0" borderId="40" xfId="0" applyNumberFormat="1" applyFont="1" applyBorder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9" fillId="0" borderId="30" xfId="0" applyNumberFormat="1" applyFont="1" applyBorder="1"/>
    <xf numFmtId="3" fontId="11" fillId="3" borderId="22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Border="1" applyAlignment="1">
      <alignment horizontal="left"/>
    </xf>
    <xf numFmtId="0" fontId="16" fillId="0" borderId="0" xfId="0" applyFont="1"/>
    <xf numFmtId="0" fontId="30" fillId="3" borderId="1" xfId="4" applyFont="1" applyFill="1" applyBorder="1" applyAlignment="1">
      <alignment horizontal="center"/>
    </xf>
    <xf numFmtId="0" fontId="11" fillId="3" borderId="1" xfId="4" applyFont="1" applyFill="1" applyBorder="1" applyAlignment="1">
      <alignment horizontal="center"/>
    </xf>
    <xf numFmtId="0" fontId="32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0" fontId="30" fillId="3" borderId="22" xfId="4" applyFont="1" applyFill="1" applyBorder="1" applyAlignment="1">
      <alignment horizontal="center"/>
    </xf>
    <xf numFmtId="0" fontId="17" fillId="0" borderId="0" xfId="3" applyFont="1" applyAlignment="1">
      <alignment horizontal="left"/>
    </xf>
    <xf numFmtId="0" fontId="16" fillId="0" borderId="0" xfId="0" applyFont="1" applyAlignment="1">
      <alignment horizontal="left"/>
    </xf>
    <xf numFmtId="0" fontId="34" fillId="0" borderId="0" xfId="5" applyFont="1" applyAlignment="1">
      <alignment horizontal="right"/>
    </xf>
    <xf numFmtId="0" fontId="34" fillId="0" borderId="0" xfId="5" applyFont="1" applyAlignment="1">
      <alignment horizontal="center"/>
    </xf>
    <xf numFmtId="3" fontId="34" fillId="0" borderId="0" xfId="5" applyNumberFormat="1" applyFont="1"/>
    <xf numFmtId="3" fontId="35" fillId="0" borderId="0" xfId="5" applyNumberFormat="1" applyFont="1"/>
    <xf numFmtId="4" fontId="35" fillId="0" borderId="0" xfId="5" applyNumberFormat="1" applyFont="1"/>
    <xf numFmtId="3" fontId="3" fillId="0" borderId="0" xfId="5" applyNumberFormat="1"/>
    <xf numFmtId="4" fontId="3" fillId="0" borderId="0" xfId="5" applyNumberFormat="1"/>
    <xf numFmtId="0" fontId="34" fillId="0" borderId="0" xfId="5" applyFont="1"/>
    <xf numFmtId="0" fontId="35" fillId="0" borderId="0" xfId="5" applyFont="1" applyAlignment="1">
      <alignment horizontal="right"/>
    </xf>
    <xf numFmtId="0" fontId="35" fillId="0" borderId="0" xfId="5" applyFont="1"/>
    <xf numFmtId="0" fontId="34" fillId="0" borderId="0" xfId="5" applyFont="1" applyAlignment="1">
      <alignment horizontal="center" vertical="center"/>
    </xf>
    <xf numFmtId="0" fontId="35" fillId="0" borderId="0" xfId="5" applyFont="1" applyAlignment="1">
      <alignment vertical="center"/>
    </xf>
    <xf numFmtId="0" fontId="35" fillId="0" borderId="17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1" xfId="5" applyFont="1" applyBorder="1" applyAlignment="1">
      <alignment horizontal="center"/>
    </xf>
    <xf numFmtId="0" fontId="5" fillId="0" borderId="9" xfId="5" applyFont="1" applyBorder="1"/>
    <xf numFmtId="3" fontId="34" fillId="0" borderId="8" xfId="5" applyNumberFormat="1" applyFont="1" applyBorder="1"/>
    <xf numFmtId="3" fontId="34" fillId="0" borderId="1" xfId="5" applyNumberFormat="1" applyFont="1" applyBorder="1"/>
    <xf numFmtId="3" fontId="6" fillId="0" borderId="8" xfId="5" applyNumberFormat="1" applyFont="1" applyBorder="1"/>
    <xf numFmtId="3" fontId="6" fillId="0" borderId="1" xfId="5" applyNumberFormat="1" applyFont="1" applyBorder="1"/>
    <xf numFmtId="3" fontId="5" fillId="0" borderId="1" xfId="5" applyNumberFormat="1" applyFont="1" applyBorder="1"/>
    <xf numFmtId="4" fontId="6" fillId="0" borderId="1" xfId="5" applyNumberFormat="1" applyFont="1" applyBorder="1"/>
    <xf numFmtId="4" fontId="6" fillId="0" borderId="10" xfId="5" applyNumberFormat="1" applyFont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/>
    <xf numFmtId="3" fontId="11" fillId="3" borderId="8" xfId="5" applyNumberFormat="1" applyFont="1" applyFill="1" applyBorder="1"/>
    <xf numFmtId="3" fontId="11" fillId="3" borderId="1" xfId="5" applyNumberFormat="1" applyFont="1" applyFill="1" applyBorder="1"/>
    <xf numFmtId="4" fontId="11" fillId="3" borderId="1" xfId="5" applyNumberFormat="1" applyFont="1" applyFill="1" applyBorder="1"/>
    <xf numFmtId="4" fontId="11" fillId="3" borderId="10" xfId="5" applyNumberFormat="1" applyFont="1" applyFill="1" applyBorder="1"/>
    <xf numFmtId="0" fontId="6" fillId="0" borderId="1" xfId="5" applyFont="1" applyBorder="1"/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5" fillId="0" borderId="1" xfId="5" applyFont="1" applyBorder="1" applyAlignment="1">
      <alignment wrapText="1"/>
    </xf>
    <xf numFmtId="3" fontId="35" fillId="3" borderId="8" xfId="5" applyNumberFormat="1" applyFont="1" applyFill="1" applyBorder="1"/>
    <xf numFmtId="3" fontId="35" fillId="3" borderId="1" xfId="5" applyNumberFormat="1" applyFont="1" applyFill="1" applyBorder="1"/>
    <xf numFmtId="4" fontId="35" fillId="3" borderId="1" xfId="5" applyNumberFormat="1" applyFont="1" applyFill="1" applyBorder="1"/>
    <xf numFmtId="4" fontId="35" fillId="3" borderId="10" xfId="5" applyNumberFormat="1" applyFont="1" applyFill="1" applyBorder="1"/>
    <xf numFmtId="3" fontId="11" fillId="7" borderId="18" xfId="5" applyNumberFormat="1" applyFont="1" applyFill="1" applyBorder="1"/>
    <xf numFmtId="4" fontId="6" fillId="0" borderId="0" xfId="5" applyNumberFormat="1" applyFont="1"/>
    <xf numFmtId="4" fontId="12" fillId="0" borderId="0" xfId="5" applyNumberFormat="1" applyFont="1"/>
    <xf numFmtId="3" fontId="35" fillId="0" borderId="0" xfId="5" applyNumberFormat="1" applyFont="1" applyAlignment="1">
      <alignment horizontal="right"/>
    </xf>
    <xf numFmtId="4" fontId="35" fillId="0" borderId="0" xfId="5" applyNumberFormat="1" applyFont="1" applyAlignment="1">
      <alignment horizontal="right"/>
    </xf>
    <xf numFmtId="4" fontId="34" fillId="0" borderId="0" xfId="5" applyNumberFormat="1" applyFont="1"/>
    <xf numFmtId="0" fontId="34" fillId="0" borderId="0" xfId="5" applyFont="1" applyAlignment="1">
      <alignment horizontal="left"/>
    </xf>
    <xf numFmtId="0" fontId="3" fillId="0" borderId="0" xfId="5"/>
    <xf numFmtId="0" fontId="3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23" fillId="0" borderId="0" xfId="5" applyFont="1"/>
    <xf numFmtId="0" fontId="23" fillId="0" borderId="0" xfId="5" applyFont="1" applyAlignment="1">
      <alignment horizontal="center" vertical="center" wrapText="1"/>
    </xf>
    <xf numFmtId="0" fontId="6" fillId="0" borderId="1" xfId="5" applyFont="1" applyBorder="1" applyProtection="1">
      <protection locked="0"/>
    </xf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0" fontId="25" fillId="0" borderId="0" xfId="5" applyFont="1"/>
    <xf numFmtId="3" fontId="12" fillId="3" borderId="8" xfId="5" applyNumberFormat="1" applyFont="1" applyFill="1" applyBorder="1"/>
    <xf numFmtId="0" fontId="12" fillId="3" borderId="1" xfId="5" applyFont="1" applyFill="1" applyBorder="1"/>
    <xf numFmtId="0" fontId="12" fillId="3" borderId="1" xfId="5" applyFont="1" applyFill="1" applyBorder="1" applyProtection="1">
      <protection locked="0"/>
    </xf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2" borderId="1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/>
    <xf numFmtId="0" fontId="12" fillId="3" borderId="22" xfId="5" applyFont="1" applyFill="1" applyBorder="1" applyProtection="1">
      <protection locked="0"/>
    </xf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0" fontId="25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12" fillId="0" borderId="0" xfId="5" applyNumberFormat="1" applyFont="1" applyAlignment="1">
      <alignment horizontal="center"/>
    </xf>
    <xf numFmtId="3" fontId="21" fillId="0" borderId="0" xfId="5" applyNumberFormat="1" applyFont="1" applyAlignment="1">
      <alignment vertical="center"/>
    </xf>
    <xf numFmtId="4" fontId="12" fillId="0" borderId="0" xfId="5" applyNumberFormat="1" applyFont="1" applyAlignment="1">
      <alignment vertical="center"/>
    </xf>
    <xf numFmtId="4" fontId="12" fillId="0" borderId="0" xfId="5" applyNumberFormat="1" applyFont="1" applyAlignment="1">
      <alignment horizontal="center" vertical="center"/>
    </xf>
    <xf numFmtId="3" fontId="2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0" fontId="35" fillId="0" borderId="0" xfId="5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0" fontId="35" fillId="0" borderId="18" xfId="5" applyFont="1" applyBorder="1" applyAlignment="1">
      <alignment horizontal="center" vertical="center" wrapText="1"/>
    </xf>
    <xf numFmtId="0" fontId="20" fillId="0" borderId="0" xfId="5" applyFont="1"/>
    <xf numFmtId="0" fontId="5" fillId="0" borderId="5" xfId="5" applyFont="1" applyBorder="1" applyAlignment="1">
      <alignment horizontal="center"/>
    </xf>
    <xf numFmtId="0" fontId="5" fillId="0" borderId="5" xfId="5" applyFont="1" applyBorder="1" applyAlignment="1">
      <alignment horizontal="right"/>
    </xf>
    <xf numFmtId="0" fontId="5" fillId="0" borderId="5" xfId="5" applyFont="1" applyBorder="1" applyAlignment="1" applyProtection="1">
      <alignment horizontal="right"/>
      <protection locked="0"/>
    </xf>
    <xf numFmtId="0" fontId="5" fillId="0" borderId="5" xfId="5" applyFont="1" applyBorder="1"/>
    <xf numFmtId="0" fontId="5" fillId="0" borderId="6" xfId="5" applyFont="1" applyBorder="1"/>
    <xf numFmtId="3" fontId="6" fillId="0" borderId="4" xfId="5" applyNumberFormat="1" applyFont="1" applyBorder="1" applyAlignment="1">
      <alignment horizontal="center"/>
    </xf>
    <xf numFmtId="0" fontId="6" fillId="0" borderId="5" xfId="5" applyFont="1" applyBorder="1"/>
    <xf numFmtId="0" fontId="6" fillId="0" borderId="5" xfId="5" applyFont="1" applyBorder="1" applyProtection="1">
      <protection locked="0"/>
    </xf>
    <xf numFmtId="0" fontId="6" fillId="0" borderId="5" xfId="5" applyFont="1" applyBorder="1" applyAlignment="1">
      <alignment horizontal="center"/>
    </xf>
    <xf numFmtId="0" fontId="6" fillId="0" borderId="6" xfId="5" applyFont="1" applyBorder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8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12" fillId="0" borderId="0" xfId="5" applyNumberFormat="1" applyFont="1"/>
    <xf numFmtId="3" fontId="6" fillId="0" borderId="0" xfId="5" applyNumberFormat="1" applyFont="1"/>
    <xf numFmtId="3" fontId="5" fillId="0" borderId="0" xfId="5" applyNumberFormat="1" applyFont="1"/>
    <xf numFmtId="3" fontId="6" fillId="0" borderId="26" xfId="5" applyNumberFormat="1" applyFont="1" applyBorder="1"/>
    <xf numFmtId="3" fontId="5" fillId="0" borderId="26" xfId="5" applyNumberFormat="1" applyFont="1" applyBorder="1"/>
    <xf numFmtId="4" fontId="6" fillId="0" borderId="26" xfId="5" applyNumberFormat="1" applyFont="1" applyBorder="1"/>
    <xf numFmtId="4" fontId="6" fillId="0" borderId="27" xfId="5" applyNumberFormat="1" applyFont="1" applyBorder="1"/>
    <xf numFmtId="4" fontId="21" fillId="0" borderId="0" xfId="5" applyNumberFormat="1" applyFont="1" applyAlignment="1">
      <alignment vertical="center"/>
    </xf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3" fontId="19" fillId="0" borderId="45" xfId="0" applyNumberFormat="1" applyFont="1" applyBorder="1"/>
    <xf numFmtId="0" fontId="12" fillId="0" borderId="16" xfId="0" applyFont="1" applyBorder="1" applyAlignment="1">
      <alignment horizontal="left"/>
    </xf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0" fontId="11" fillId="3" borderId="1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11" fillId="3" borderId="1" xfId="0" applyFont="1" applyFill="1" applyBorder="1"/>
    <xf numFmtId="0" fontId="7" fillId="0" borderId="1" xfId="0" applyFont="1" applyBorder="1" applyAlignment="1">
      <alignment horizontal="left"/>
    </xf>
    <xf numFmtId="0" fontId="11" fillId="3" borderId="22" xfId="4" applyFont="1" applyFill="1" applyBorder="1" applyAlignment="1">
      <alignment horizontal="center"/>
    </xf>
    <xf numFmtId="3" fontId="5" fillId="0" borderId="5" xfId="5" applyNumberFormat="1" applyFont="1" applyBorder="1"/>
    <xf numFmtId="4" fontId="22" fillId="0" borderId="22" xfId="0" applyNumberFormat="1" applyFont="1" applyBorder="1" applyAlignment="1">
      <alignment horizontal="center" vertical="center" wrapText="1"/>
    </xf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4" fontId="34" fillId="0" borderId="0" xfId="5" applyNumberFormat="1" applyFont="1" applyAlignment="1">
      <alignment horizontal="right"/>
    </xf>
    <xf numFmtId="4" fontId="22" fillId="0" borderId="32" xfId="0" applyNumberFormat="1" applyFont="1" applyBorder="1" applyAlignment="1">
      <alignment horizontal="center" vertical="center" wrapText="1"/>
    </xf>
    <xf numFmtId="0" fontId="13" fillId="0" borderId="69" xfId="0" applyFont="1" applyBorder="1"/>
    <xf numFmtId="0" fontId="13" fillId="0" borderId="3" xfId="0" applyFont="1" applyBorder="1"/>
    <xf numFmtId="0" fontId="13" fillId="0" borderId="43" xfId="0" applyFont="1" applyBorder="1"/>
    <xf numFmtId="4" fontId="22" fillId="0" borderId="29" xfId="0" applyNumberFormat="1" applyFont="1" applyBorder="1" applyAlignment="1">
      <alignment horizontal="center" vertical="center" wrapText="1"/>
    </xf>
    <xf numFmtId="4" fontId="21" fillId="0" borderId="0" xfId="5" applyNumberFormat="1" applyFont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4" fontId="25" fillId="0" borderId="1" xfId="5" applyNumberFormat="1" applyFont="1" applyBorder="1"/>
    <xf numFmtId="3" fontId="34" fillId="0" borderId="25" xfId="5" applyNumberFormat="1" applyFont="1" applyBorder="1"/>
    <xf numFmtId="3" fontId="34" fillId="0" borderId="26" xfId="5" applyNumberFormat="1" applyFont="1" applyBorder="1"/>
    <xf numFmtId="4" fontId="25" fillId="0" borderId="26" xfId="5" applyNumberFormat="1" applyFont="1" applyBorder="1"/>
    <xf numFmtId="3" fontId="12" fillId="3" borderId="28" xfId="5" applyNumberFormat="1" applyFont="1" applyFill="1" applyBorder="1"/>
    <xf numFmtId="3" fontId="12" fillId="3" borderId="30" xfId="5" applyNumberFormat="1" applyFont="1" applyFill="1" applyBorder="1"/>
    <xf numFmtId="3" fontId="12" fillId="3" borderId="30" xfId="5" applyNumberFormat="1" applyFont="1" applyFill="1" applyBorder="1" applyAlignment="1">
      <alignment horizontal="right"/>
    </xf>
    <xf numFmtId="3" fontId="12" fillId="3" borderId="31" xfId="5" applyNumberFormat="1" applyFont="1" applyFill="1" applyBorder="1"/>
    <xf numFmtId="3" fontId="12" fillId="6" borderId="17" xfId="5" applyNumberFormat="1" applyFont="1" applyFill="1" applyBorder="1"/>
    <xf numFmtId="3" fontId="12" fillId="6" borderId="24" xfId="5" applyNumberFormat="1" applyFont="1" applyFill="1" applyBorder="1"/>
    <xf numFmtId="4" fontId="13" fillId="4" borderId="52" xfId="0" applyNumberFormat="1" applyFont="1" applyFill="1" applyBorder="1"/>
    <xf numFmtId="4" fontId="34" fillId="0" borderId="0" xfId="5" applyNumberFormat="1" applyFont="1" applyAlignment="1">
      <alignment horizontal="center"/>
    </xf>
    <xf numFmtId="4" fontId="34" fillId="0" borderId="26" xfId="5" applyNumberFormat="1" applyFont="1" applyBorder="1"/>
    <xf numFmtId="4" fontId="34" fillId="0" borderId="1" xfId="5" applyNumberFormat="1" applyFont="1" applyBorder="1"/>
    <xf numFmtId="4" fontId="10" fillId="3" borderId="30" xfId="2" applyNumberFormat="1" applyFont="1" applyFill="1" applyBorder="1"/>
    <xf numFmtId="4" fontId="10" fillId="4" borderId="24" xfId="2" applyNumberFormat="1" applyFont="1" applyFill="1" applyBorder="1"/>
    <xf numFmtId="0" fontId="17" fillId="0" borderId="0" xfId="0" applyFont="1" applyAlignment="1">
      <alignment horizontal="left"/>
    </xf>
    <xf numFmtId="3" fontId="6" fillId="0" borderId="25" xfId="5" applyNumberFormat="1" applyFont="1" applyBorder="1"/>
    <xf numFmtId="4" fontId="19" fillId="0" borderId="33" xfId="0" applyNumberFormat="1" applyFont="1" applyBorder="1"/>
    <xf numFmtId="4" fontId="19" fillId="0" borderId="74" xfId="0" applyNumberFormat="1" applyFont="1" applyBorder="1"/>
    <xf numFmtId="4" fontId="19" fillId="0" borderId="75" xfId="0" applyNumberFormat="1" applyFont="1" applyBorder="1"/>
    <xf numFmtId="4" fontId="35" fillId="0" borderId="60" xfId="5" applyNumberFormat="1" applyFont="1" applyBorder="1"/>
    <xf numFmtId="3" fontId="12" fillId="0" borderId="60" xfId="5" applyNumberFormat="1" applyFont="1" applyBorder="1"/>
    <xf numFmtId="3" fontId="6" fillId="0" borderId="60" xfId="5" applyNumberFormat="1" applyFont="1" applyBorder="1"/>
    <xf numFmtId="3" fontId="5" fillId="0" borderId="60" xfId="5" applyNumberFormat="1" applyFont="1" applyBorder="1"/>
    <xf numFmtId="4" fontId="6" fillId="0" borderId="60" xfId="5" applyNumberFormat="1" applyFont="1" applyBorder="1"/>
    <xf numFmtId="3" fontId="35" fillId="0" borderId="60" xfId="5" applyNumberFormat="1" applyFont="1" applyBorder="1"/>
    <xf numFmtId="0" fontId="34" fillId="0" borderId="60" xfId="5" applyFont="1" applyBorder="1"/>
    <xf numFmtId="3" fontId="12" fillId="0" borderId="50" xfId="5" applyNumberFormat="1" applyFont="1" applyBorder="1"/>
    <xf numFmtId="3" fontId="6" fillId="0" borderId="50" xfId="5" applyNumberFormat="1" applyFont="1" applyBorder="1"/>
    <xf numFmtId="3" fontId="5" fillId="0" borderId="50" xfId="5" applyNumberFormat="1" applyFont="1" applyBorder="1"/>
    <xf numFmtId="4" fontId="6" fillId="0" borderId="50" xfId="5" applyNumberFormat="1" applyFont="1" applyBorder="1"/>
    <xf numFmtId="4" fontId="12" fillId="0" borderId="50" xfId="5" applyNumberFormat="1" applyFont="1" applyBorder="1"/>
    <xf numFmtId="4" fontId="35" fillId="0" borderId="50" xfId="5" applyNumberFormat="1" applyFont="1" applyBorder="1"/>
    <xf numFmtId="4" fontId="19" fillId="0" borderId="42" xfId="0" applyNumberFormat="1" applyFont="1" applyBorder="1"/>
    <xf numFmtId="4" fontId="19" fillId="0" borderId="53" xfId="0" applyNumberFormat="1" applyFont="1" applyBorder="1"/>
    <xf numFmtId="4" fontId="19" fillId="0" borderId="64" xfId="0" applyNumberFormat="1" applyFont="1" applyBorder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13" fillId="4" borderId="41" xfId="0" applyNumberFormat="1" applyFont="1" applyFill="1" applyBorder="1"/>
    <xf numFmtId="4" fontId="13" fillId="4" borderId="49" xfId="0" applyNumberFormat="1" applyFont="1" applyFill="1" applyBorder="1"/>
    <xf numFmtId="3" fontId="35" fillId="0" borderId="50" xfId="5" applyNumberFormat="1" applyFont="1" applyBorder="1"/>
    <xf numFmtId="0" fontId="34" fillId="0" borderId="50" xfId="5" applyFont="1" applyBorder="1"/>
    <xf numFmtId="4" fontId="13" fillId="4" borderId="21" xfId="0" applyNumberFormat="1" applyFont="1" applyFill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4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0" fillId="3" borderId="32" xfId="4" applyFont="1" applyFill="1" applyBorder="1" applyAlignment="1">
      <alignment horizontal="left"/>
    </xf>
    <xf numFmtId="0" fontId="11" fillId="3" borderId="9" xfId="0" applyFont="1" applyFill="1" applyBorder="1"/>
    <xf numFmtId="4" fontId="10" fillId="3" borderId="31" xfId="2" applyNumberFormat="1" applyFont="1" applyFill="1" applyBorder="1"/>
    <xf numFmtId="4" fontId="13" fillId="4" borderId="24" xfId="0" applyNumberFormat="1" applyFont="1" applyFill="1" applyBorder="1"/>
    <xf numFmtId="4" fontId="6" fillId="0" borderId="33" xfId="0" applyNumberFormat="1" applyFont="1" applyBorder="1"/>
    <xf numFmtId="4" fontId="6" fillId="0" borderId="74" xfId="0" applyNumberFormat="1" applyFont="1" applyBorder="1"/>
    <xf numFmtId="4" fontId="6" fillId="0" borderId="75" xfId="0" applyNumberFormat="1" applyFont="1" applyBorder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3" fontId="25" fillId="0" borderId="1" xfId="0" applyNumberFormat="1" applyFont="1" applyBorder="1"/>
    <xf numFmtId="3" fontId="25" fillId="0" borderId="1" xfId="5" applyNumberFormat="1" applyFont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4" xfId="5" applyNumberFormat="1" applyFont="1" applyFill="1" applyBorder="1" applyAlignment="1">
      <alignment horizontal="center"/>
    </xf>
    <xf numFmtId="3" fontId="34" fillId="0" borderId="5" xfId="5" applyNumberFormat="1" applyFont="1" applyBorder="1"/>
    <xf numFmtId="3" fontId="6" fillId="0" borderId="30" xfId="5" applyNumberFormat="1" applyFont="1" applyBorder="1"/>
    <xf numFmtId="0" fontId="5" fillId="0" borderId="1" xfId="5" applyFont="1" applyBorder="1" applyAlignment="1">
      <alignment horizontal="left"/>
    </xf>
    <xf numFmtId="0" fontId="11" fillId="3" borderId="12" xfId="5" applyFont="1" applyFill="1" applyBorder="1" applyAlignment="1">
      <alignment horizontal="lef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55" xfId="5" applyFont="1" applyBorder="1" applyAlignment="1">
      <alignment horizontal="center"/>
    </xf>
    <xf numFmtId="1" fontId="5" fillId="0" borderId="58" xfId="5" applyNumberFormat="1" applyFont="1" applyBorder="1" applyAlignment="1">
      <alignment horizontal="right"/>
    </xf>
    <xf numFmtId="0" fontId="5" fillId="0" borderId="30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0" fontId="11" fillId="3" borderId="8" xfId="5" applyFont="1" applyFill="1" applyBorder="1" applyAlignment="1">
      <alignment horizontal="center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45" xfId="0" applyFont="1" applyFill="1" applyBorder="1" applyAlignment="1" applyProtection="1">
      <alignment horizontal="center"/>
      <protection locked="0"/>
    </xf>
    <xf numFmtId="0" fontId="11" fillId="3" borderId="13" xfId="0" applyFont="1" applyFill="1" applyBorder="1" applyProtection="1">
      <protection locked="0"/>
    </xf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0" fontId="5" fillId="3" borderId="1" xfId="5" applyFont="1" applyFill="1" applyBorder="1" applyAlignment="1">
      <alignment horizontal="center"/>
    </xf>
    <xf numFmtId="0" fontId="5" fillId="0" borderId="1" xfId="5" applyFont="1" applyBorder="1" applyAlignment="1" applyProtection="1">
      <alignment horizontal="center"/>
      <protection locked="0"/>
    </xf>
    <xf numFmtId="0" fontId="5" fillId="0" borderId="1" xfId="5" applyFont="1" applyBorder="1" applyProtection="1">
      <protection locked="0"/>
    </xf>
    <xf numFmtId="3" fontId="37" fillId="7" borderId="52" xfId="5" applyNumberFormat="1" applyFont="1" applyFill="1" applyBorder="1"/>
    <xf numFmtId="4" fontId="37" fillId="7" borderId="52" xfId="5" applyNumberFormat="1" applyFont="1" applyFill="1" applyBorder="1"/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9" xfId="0" applyFont="1" applyBorder="1"/>
    <xf numFmtId="4" fontId="6" fillId="0" borderId="9" xfId="5" applyNumberFormat="1" applyFont="1" applyBorder="1"/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/>
    <xf numFmtId="0" fontId="5" fillId="0" borderId="1" xfId="4" applyFont="1" applyBorder="1"/>
    <xf numFmtId="0" fontId="29" fillId="0" borderId="1" xfId="4" applyFont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28" xfId="4" applyFont="1" applyFill="1" applyBorder="1" applyAlignment="1">
      <alignment horizontal="center"/>
    </xf>
    <xf numFmtId="3" fontId="24" fillId="0" borderId="0" xfId="5" applyNumberFormat="1" applyFont="1"/>
    <xf numFmtId="4" fontId="24" fillId="0" borderId="0" xfId="5" applyNumberFormat="1" applyFont="1"/>
    <xf numFmtId="0" fontId="35" fillId="0" borderId="18" xfId="5" applyFont="1" applyBorder="1" applyAlignment="1">
      <alignment vertical="center" wrapText="1"/>
    </xf>
    <xf numFmtId="0" fontId="20" fillId="8" borderId="18" xfId="5" applyFont="1" applyFill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0" fontId="9" fillId="0" borderId="0" xfId="0" applyFont="1"/>
    <xf numFmtId="0" fontId="10" fillId="3" borderId="1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9" xfId="2" applyFont="1" applyBorder="1"/>
    <xf numFmtId="3" fontId="9" fillId="0" borderId="0" xfId="0" applyNumberFormat="1" applyFont="1"/>
    <xf numFmtId="0" fontId="10" fillId="3" borderId="22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11" fillId="3" borderId="22" xfId="0" applyFont="1" applyFill="1" applyBorder="1"/>
    <xf numFmtId="0" fontId="11" fillId="3" borderId="32" xfId="0" applyFont="1" applyFill="1" applyBorder="1"/>
    <xf numFmtId="4" fontId="34" fillId="0" borderId="9" xfId="5" applyNumberFormat="1" applyFont="1" applyBorder="1"/>
    <xf numFmtId="3" fontId="6" fillId="0" borderId="5" xfId="5" applyNumberFormat="1" applyFont="1" applyBorder="1"/>
    <xf numFmtId="3" fontId="6" fillId="0" borderId="4" xfId="5" applyNumberFormat="1" applyFont="1" applyBorder="1"/>
    <xf numFmtId="4" fontId="6" fillId="0" borderId="5" xfId="5" applyNumberFormat="1" applyFont="1" applyBorder="1"/>
    <xf numFmtId="4" fontId="6" fillId="0" borderId="7" xfId="5" applyNumberFormat="1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3" fontId="12" fillId="0" borderId="0" xfId="0" applyNumberFormat="1" applyFont="1"/>
    <xf numFmtId="4" fontId="25" fillId="0" borderId="5" xfId="5" applyNumberFormat="1" applyFont="1" applyBorder="1"/>
    <xf numFmtId="4" fontId="34" fillId="0" borderId="5" xfId="5" applyNumberFormat="1" applyFont="1" applyBorder="1"/>
    <xf numFmtId="3" fontId="6" fillId="0" borderId="40" xfId="5" applyNumberFormat="1" applyFont="1" applyBorder="1"/>
    <xf numFmtId="4" fontId="6" fillId="0" borderId="6" xfId="5" applyNumberFormat="1" applyFont="1" applyBorder="1"/>
    <xf numFmtId="4" fontId="34" fillId="0" borderId="6" xfId="5" applyNumberFormat="1" applyFont="1" applyBorder="1"/>
    <xf numFmtId="4" fontId="34" fillId="0" borderId="50" xfId="5" applyNumberFormat="1" applyFont="1" applyBorder="1"/>
    <xf numFmtId="1" fontId="0" fillId="0" borderId="0" xfId="0" applyNumberFormat="1"/>
    <xf numFmtId="1" fontId="6" fillId="0" borderId="0" xfId="0" applyNumberFormat="1" applyFont="1"/>
    <xf numFmtId="3" fontId="23" fillId="0" borderId="0" xfId="5" applyNumberFormat="1" applyFont="1" applyAlignment="1">
      <alignment horizontal="right"/>
    </xf>
    <xf numFmtId="3" fontId="25" fillId="0" borderId="0" xfId="5" applyNumberFormat="1" applyFont="1"/>
    <xf numFmtId="4" fontId="25" fillId="0" borderId="0" xfId="5" applyNumberFormat="1" applyFont="1"/>
    <xf numFmtId="3" fontId="25" fillId="0" borderId="1" xfId="5" applyNumberFormat="1" applyFont="1" applyBorder="1" applyAlignment="1">
      <alignment horizontal="right"/>
    </xf>
    <xf numFmtId="3" fontId="34" fillId="0" borderId="1" xfId="5" applyNumberFormat="1" applyFont="1" applyBorder="1" applyAlignment="1">
      <alignment horizontal="right"/>
    </xf>
    <xf numFmtId="3" fontId="34" fillId="0" borderId="0" xfId="5" applyNumberFormat="1" applyFont="1" applyAlignment="1">
      <alignment horizontal="right"/>
    </xf>
    <xf numFmtId="4" fontId="25" fillId="0" borderId="1" xfId="5" applyNumberFormat="1" applyFont="1" applyBorder="1" applyAlignment="1">
      <alignment horizontal="right"/>
    </xf>
    <xf numFmtId="4" fontId="34" fillId="0" borderId="1" xfId="5" applyNumberFormat="1" applyFont="1" applyBorder="1" applyAlignment="1">
      <alignment horizontal="right"/>
    </xf>
    <xf numFmtId="4" fontId="25" fillId="0" borderId="1" xfId="0" applyNumberFormat="1" applyFont="1" applyBorder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3" fillId="0" borderId="0" xfId="5" applyNumberFormat="1" applyAlignment="1">
      <alignment horizontal="center"/>
    </xf>
    <xf numFmtId="4" fontId="23" fillId="0" borderId="0" xfId="5" applyNumberFormat="1" applyFont="1" applyAlignment="1">
      <alignment horizontal="right"/>
    </xf>
    <xf numFmtId="3" fontId="7" fillId="0" borderId="5" xfId="0" applyNumberFormat="1" applyFont="1" applyBorder="1"/>
    <xf numFmtId="4" fontId="7" fillId="0" borderId="5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5" fillId="0" borderId="1" xfId="0" applyNumberFormat="1" applyFont="1" applyBorder="1"/>
    <xf numFmtId="3" fontId="5" fillId="0" borderId="26" xfId="0" applyNumberFormat="1" applyFont="1" applyBorder="1"/>
    <xf numFmtId="4" fontId="5" fillId="0" borderId="34" xfId="0" applyNumberFormat="1" applyFont="1" applyBorder="1"/>
    <xf numFmtId="4" fontId="12" fillId="3" borderId="30" xfId="5" applyNumberFormat="1" applyFont="1" applyFill="1" applyBorder="1"/>
    <xf numFmtId="4" fontId="12" fillId="3" borderId="30" xfId="5" applyNumberFormat="1" applyFont="1" applyFill="1" applyBorder="1" applyAlignment="1">
      <alignment horizontal="right"/>
    </xf>
    <xf numFmtId="4" fontId="12" fillId="3" borderId="31" xfId="5" applyNumberFormat="1" applyFont="1" applyFill="1" applyBorder="1"/>
    <xf numFmtId="3" fontId="34" fillId="0" borderId="50" xfId="5" applyNumberFormat="1" applyFont="1" applyBorder="1"/>
    <xf numFmtId="3" fontId="11" fillId="3" borderId="28" xfId="5" applyNumberFormat="1" applyFont="1" applyFill="1" applyBorder="1"/>
    <xf numFmtId="3" fontId="11" fillId="3" borderId="22" xfId="5" applyNumberFormat="1" applyFont="1" applyFill="1" applyBorder="1"/>
    <xf numFmtId="4" fontId="11" fillId="3" borderId="22" xfId="5" applyNumberFormat="1" applyFont="1" applyFill="1" applyBorder="1"/>
    <xf numFmtId="3" fontId="37" fillId="7" borderId="17" xfId="5" applyNumberFormat="1" applyFont="1" applyFill="1" applyBorder="1"/>
    <xf numFmtId="3" fontId="11" fillId="3" borderId="11" xfId="0" applyNumberFormat="1" applyFont="1" applyFill="1" applyBorder="1"/>
    <xf numFmtId="3" fontId="11" fillId="3" borderId="12" xfId="0" applyNumberFormat="1" applyFont="1" applyFill="1" applyBorder="1"/>
    <xf numFmtId="4" fontId="11" fillId="3" borderId="12" xfId="0" applyNumberFormat="1" applyFont="1" applyFill="1" applyBorder="1"/>
    <xf numFmtId="4" fontId="11" fillId="3" borderId="14" xfId="0" applyNumberFormat="1" applyFont="1" applyFill="1" applyBorder="1"/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0" xfId="0" applyNumberFormat="1" applyFont="1" applyFill="1" applyBorder="1" applyAlignment="1">
      <alignment horizontal="right"/>
    </xf>
    <xf numFmtId="3" fontId="37" fillId="4" borderId="43" xfId="5" applyNumberFormat="1" applyFont="1" applyFill="1" applyBorder="1" applyAlignment="1">
      <alignment horizontal="center"/>
    </xf>
    <xf numFmtId="3" fontId="37" fillId="4" borderId="20" xfId="5" applyNumberFormat="1" applyFont="1" applyFill="1" applyBorder="1"/>
    <xf numFmtId="3" fontId="11" fillId="4" borderId="18" xfId="5" applyNumberFormat="1" applyFont="1" applyFill="1" applyBorder="1"/>
    <xf numFmtId="3" fontId="12" fillId="4" borderId="17" xfId="5" applyNumberFormat="1" applyFont="1" applyFill="1" applyBorder="1" applyAlignment="1">
      <alignment horizontal="center"/>
    </xf>
    <xf numFmtId="3" fontId="12" fillId="4" borderId="18" xfId="5" applyNumberFormat="1" applyFont="1" applyFill="1" applyBorder="1"/>
    <xf numFmtId="3" fontId="12" fillId="4" borderId="20" xfId="5" applyNumberFormat="1" applyFont="1" applyFill="1" applyBorder="1"/>
    <xf numFmtId="3" fontId="34" fillId="0" borderId="4" xfId="5" applyNumberFormat="1" applyFont="1" applyBorder="1"/>
    <xf numFmtId="0" fontId="20" fillId="8" borderId="19" xfId="5" applyFont="1" applyFill="1" applyBorder="1" applyAlignment="1">
      <alignment horizontal="center"/>
    </xf>
    <xf numFmtId="0" fontId="7" fillId="0" borderId="7" xfId="2" applyFont="1" applyBorder="1"/>
    <xf numFmtId="0" fontId="10" fillId="3" borderId="10" xfId="2" applyFont="1" applyFill="1" applyBorder="1"/>
    <xf numFmtId="0" fontId="7" fillId="0" borderId="10" xfId="2" applyFont="1" applyBorder="1"/>
    <xf numFmtId="0" fontId="10" fillId="3" borderId="29" xfId="2" applyFont="1" applyFill="1" applyBorder="1"/>
    <xf numFmtId="0" fontId="10" fillId="4" borderId="19" xfId="2" applyFont="1" applyFill="1" applyBorder="1"/>
    <xf numFmtId="0" fontId="3" fillId="0" borderId="0" xfId="5" applyAlignment="1">
      <alignment horizontal="left"/>
    </xf>
    <xf numFmtId="0" fontId="2" fillId="0" borderId="0" xfId="8" applyAlignment="1">
      <alignment horizontal="center"/>
    </xf>
    <xf numFmtId="3" fontId="2" fillId="0" borderId="0" xfId="8" applyNumberFormat="1"/>
    <xf numFmtId="3" fontId="23" fillId="0" borderId="0" xfId="8" applyNumberFormat="1" applyFont="1"/>
    <xf numFmtId="4" fontId="2" fillId="0" borderId="0" xfId="8" applyNumberFormat="1"/>
    <xf numFmtId="4" fontId="23" fillId="0" borderId="0" xfId="8" applyNumberFormat="1" applyFont="1"/>
    <xf numFmtId="3" fontId="24" fillId="0" borderId="0" xfId="8" applyNumberFormat="1" applyFont="1"/>
    <xf numFmtId="4" fontId="24" fillId="0" borderId="0" xfId="8" applyNumberFormat="1" applyFont="1"/>
    <xf numFmtId="0" fontId="2" fillId="0" borderId="0" xfId="9"/>
    <xf numFmtId="3" fontId="21" fillId="0" borderId="0" xfId="8" applyNumberFormat="1" applyFont="1" applyAlignment="1">
      <alignment vertical="center"/>
    </xf>
    <xf numFmtId="4" fontId="21" fillId="0" borderId="0" xfId="8" applyNumberFormat="1" applyFont="1" applyAlignment="1">
      <alignment vertical="center"/>
    </xf>
    <xf numFmtId="3" fontId="2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/>
    </xf>
    <xf numFmtId="4" fontId="12" fillId="0" borderId="0" xfId="8" applyNumberFormat="1" applyFont="1" applyAlignment="1">
      <alignment vertical="center"/>
    </xf>
    <xf numFmtId="0" fontId="2" fillId="0" borderId="0" xfId="8"/>
    <xf numFmtId="0" fontId="34" fillId="0" borderId="0" xfId="8" applyFont="1" applyAlignment="1">
      <alignment horizontal="right"/>
    </xf>
    <xf numFmtId="0" fontId="34" fillId="0" borderId="0" xfId="8" applyFont="1" applyAlignment="1">
      <alignment horizontal="center"/>
    </xf>
    <xf numFmtId="3" fontId="21" fillId="0" borderId="0" xfId="8" applyNumberFormat="1" applyFont="1" applyAlignment="1">
      <alignment horizontal="center" vertical="center"/>
    </xf>
    <xf numFmtId="4" fontId="21" fillId="0" borderId="0" xfId="8" applyNumberFormat="1" applyFont="1" applyAlignment="1">
      <alignment horizontal="center" vertical="center"/>
    </xf>
    <xf numFmtId="4" fontId="12" fillId="0" borderId="0" xfId="8" applyNumberFormat="1" applyFont="1" applyAlignment="1">
      <alignment horizontal="center" vertical="center"/>
    </xf>
    <xf numFmtId="0" fontId="8" fillId="0" borderId="0" xfId="5" applyFont="1"/>
    <xf numFmtId="0" fontId="17" fillId="0" borderId="0" xfId="5" applyFont="1"/>
    <xf numFmtId="0" fontId="23" fillId="0" borderId="0" xfId="8" applyFont="1" applyAlignment="1">
      <alignment horizontal="center"/>
    </xf>
    <xf numFmtId="0" fontId="23" fillId="0" borderId="0" xfId="8" applyFont="1"/>
    <xf numFmtId="0" fontId="18" fillId="0" borderId="0" xfId="5" applyFont="1" applyAlignment="1">
      <alignment horizontal="left"/>
    </xf>
    <xf numFmtId="0" fontId="18" fillId="0" borderId="0" xfId="5" applyFont="1"/>
    <xf numFmtId="0" fontId="34" fillId="0" borderId="0" xfId="8" applyFont="1" applyAlignment="1">
      <alignment horizontal="center" vertical="center"/>
    </xf>
    <xf numFmtId="0" fontId="35" fillId="0" borderId="0" xfId="8" applyFont="1" applyAlignment="1">
      <alignment vertical="center"/>
    </xf>
    <xf numFmtId="0" fontId="35" fillId="0" borderId="17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 wrapText="1"/>
    </xf>
    <xf numFmtId="0" fontId="20" fillId="8" borderId="17" xfId="8" applyFont="1" applyFill="1" applyBorder="1" applyAlignment="1">
      <alignment horizontal="center"/>
    </xf>
    <xf numFmtId="0" fontId="20" fillId="8" borderId="18" xfId="8" applyFont="1" applyFill="1" applyBorder="1" applyAlignment="1">
      <alignment horizontal="center"/>
    </xf>
    <xf numFmtId="0" fontId="20" fillId="8" borderId="20" xfId="8" applyFont="1" applyFill="1" applyBorder="1" applyAlignment="1">
      <alignment horizontal="center"/>
    </xf>
    <xf numFmtId="3" fontId="20" fillId="8" borderId="17" xfId="8" applyNumberFormat="1" applyFont="1" applyFill="1" applyBorder="1" applyAlignment="1">
      <alignment horizontal="center"/>
    </xf>
    <xf numFmtId="3" fontId="20" fillId="8" borderId="18" xfId="8" applyNumberFormat="1" applyFont="1" applyFill="1" applyBorder="1" applyAlignment="1">
      <alignment horizontal="center"/>
    </xf>
    <xf numFmtId="4" fontId="20" fillId="8" borderId="61" xfId="8" applyNumberFormat="1" applyFont="1" applyFill="1" applyBorder="1" applyAlignment="1">
      <alignment horizontal="center"/>
    </xf>
    <xf numFmtId="3" fontId="20" fillId="8" borderId="61" xfId="8" applyNumberFormat="1" applyFont="1" applyFill="1" applyBorder="1" applyAlignment="1">
      <alignment horizontal="center"/>
    </xf>
    <xf numFmtId="3" fontId="20" fillId="8" borderId="36" xfId="8" applyNumberFormat="1" applyFont="1" applyFill="1" applyBorder="1" applyAlignment="1">
      <alignment horizontal="center"/>
    </xf>
    <xf numFmtId="4" fontId="20" fillId="8" borderId="36" xfId="8" applyNumberFormat="1" applyFont="1" applyFill="1" applyBorder="1" applyAlignment="1">
      <alignment horizontal="center"/>
    </xf>
    <xf numFmtId="4" fontId="20" fillId="8" borderId="38" xfId="8" applyNumberFormat="1" applyFont="1" applyFill="1" applyBorder="1" applyAlignment="1">
      <alignment horizontal="center"/>
    </xf>
    <xf numFmtId="4" fontId="20" fillId="8" borderId="18" xfId="8" applyNumberFormat="1" applyFont="1" applyFill="1" applyBorder="1" applyAlignment="1">
      <alignment horizontal="center"/>
    </xf>
    <xf numFmtId="4" fontId="20" fillId="8" borderId="19" xfId="8" applyNumberFormat="1" applyFont="1" applyFill="1" applyBorder="1" applyAlignment="1">
      <alignment horizontal="center"/>
    </xf>
    <xf numFmtId="0" fontId="20" fillId="0" borderId="0" xfId="8" applyFont="1"/>
    <xf numFmtId="0" fontId="25" fillId="0" borderId="4" xfId="9" applyFont="1" applyBorder="1" applyAlignment="1">
      <alignment horizontal="center"/>
    </xf>
    <xf numFmtId="0" fontId="7" fillId="0" borderId="5" xfId="9" applyFont="1" applyBorder="1" applyAlignment="1">
      <alignment horizontal="center"/>
    </xf>
    <xf numFmtId="0" fontId="25" fillId="0" borderId="5" xfId="9" applyFont="1" applyBorder="1" applyAlignment="1">
      <alignment horizontal="center"/>
    </xf>
    <xf numFmtId="0" fontId="5" fillId="0" borderId="40" xfId="9" applyFont="1" applyBorder="1"/>
    <xf numFmtId="0" fontId="7" fillId="0" borderId="6" xfId="9" applyFont="1" applyBorder="1"/>
    <xf numFmtId="3" fontId="34" fillId="0" borderId="8" xfId="8" applyNumberFormat="1" applyFont="1" applyBorder="1"/>
    <xf numFmtId="3" fontId="34" fillId="0" borderId="26" xfId="8" applyNumberFormat="1" applyFont="1" applyBorder="1"/>
    <xf numFmtId="4" fontId="25" fillId="0" borderId="26" xfId="8" applyNumberFormat="1" applyFont="1" applyBorder="1"/>
    <xf numFmtId="3" fontId="6" fillId="0" borderId="26" xfId="8" applyNumberFormat="1" applyFont="1" applyBorder="1"/>
    <xf numFmtId="4" fontId="6" fillId="0" borderId="26" xfId="8" applyNumberFormat="1" applyFont="1" applyBorder="1"/>
    <xf numFmtId="4" fontId="6" fillId="0" borderId="27" xfId="8" applyNumberFormat="1" applyFont="1" applyBorder="1"/>
    <xf numFmtId="3" fontId="6" fillId="0" borderId="1" xfId="8" applyNumberFormat="1" applyFont="1" applyBorder="1"/>
    <xf numFmtId="0" fontId="22" fillId="3" borderId="8" xfId="9" applyFont="1" applyFill="1" applyBorder="1" applyAlignment="1">
      <alignment horizontal="center"/>
    </xf>
    <xf numFmtId="0" fontId="10" fillId="3" borderId="1" xfId="9" applyFont="1" applyFill="1" applyBorder="1" applyAlignment="1">
      <alignment horizontal="center"/>
    </xf>
    <xf numFmtId="0" fontId="22" fillId="3" borderId="1" xfId="9" applyFont="1" applyFill="1" applyBorder="1" applyAlignment="1">
      <alignment horizontal="center"/>
    </xf>
    <xf numFmtId="0" fontId="10" fillId="3" borderId="30" xfId="9" applyFont="1" applyFill="1" applyBorder="1"/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3" fontId="11" fillId="3" borderId="8" xfId="9" applyNumberFormat="1" applyFont="1" applyFill="1" applyBorder="1"/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4" fontId="11" fillId="3" borderId="10" xfId="9" applyNumberFormat="1" applyFont="1" applyFill="1" applyBorder="1"/>
    <xf numFmtId="3" fontId="11" fillId="3" borderId="30" xfId="9" applyNumberFormat="1" applyFont="1" applyFill="1" applyBorder="1"/>
    <xf numFmtId="3" fontId="11" fillId="3" borderId="22" xfId="9" applyNumberFormat="1" applyFont="1" applyFill="1" applyBorder="1"/>
    <xf numFmtId="0" fontId="25" fillId="0" borderId="8" xfId="9" applyFont="1" applyBorder="1" applyAlignment="1">
      <alignment horizontal="center"/>
    </xf>
    <xf numFmtId="0" fontId="25" fillId="0" borderId="1" xfId="9" applyFont="1" applyBorder="1" applyAlignment="1">
      <alignment horizontal="center"/>
    </xf>
    <xf numFmtId="0" fontId="24" fillId="0" borderId="65" xfId="9" applyFont="1" applyBorder="1" applyAlignment="1">
      <alignment horizontal="center"/>
    </xf>
    <xf numFmtId="0" fontId="25" fillId="0" borderId="30" xfId="9" applyFont="1" applyBorder="1"/>
    <xf numFmtId="0" fontId="25" fillId="0" borderId="9" xfId="9" applyFont="1" applyBorder="1"/>
    <xf numFmtId="0" fontId="25" fillId="0" borderId="9" xfId="9" applyFont="1" applyBorder="1" applyAlignment="1">
      <alignment horizontal="left"/>
    </xf>
    <xf numFmtId="3" fontId="34" fillId="0" borderId="1" xfId="8" applyNumberFormat="1" applyFont="1" applyBorder="1"/>
    <xf numFmtId="4" fontId="25" fillId="0" borderId="1" xfId="8" applyNumberFormat="1" applyFont="1" applyBorder="1"/>
    <xf numFmtId="4" fontId="6" fillId="0" borderId="1" xfId="8" applyNumberFormat="1" applyFont="1" applyBorder="1"/>
    <xf numFmtId="4" fontId="6" fillId="0" borderId="10" xfId="8" applyNumberFormat="1" applyFont="1" applyBorder="1"/>
    <xf numFmtId="0" fontId="7" fillId="0" borderId="9" xfId="5" applyFont="1" applyBorder="1" applyAlignment="1">
      <alignment horizontal="left"/>
    </xf>
    <xf numFmtId="0" fontId="26" fillId="3" borderId="65" xfId="9" applyFont="1" applyFill="1" applyBorder="1" applyAlignment="1">
      <alignment horizontal="center"/>
    </xf>
    <xf numFmtId="0" fontId="22" fillId="3" borderId="30" xfId="9" applyFont="1" applyFill="1" applyBorder="1"/>
    <xf numFmtId="0" fontId="22" fillId="3" borderId="9" xfId="9" applyFont="1" applyFill="1" applyBorder="1"/>
    <xf numFmtId="3" fontId="22" fillId="3" borderId="8" xfId="9" applyNumberFormat="1" applyFont="1" applyFill="1" applyBorder="1"/>
    <xf numFmtId="3" fontId="22" fillId="3" borderId="1" xfId="9" applyNumberFormat="1" applyFont="1" applyFill="1" applyBorder="1"/>
    <xf numFmtId="4" fontId="22" fillId="3" borderId="1" xfId="9" applyNumberFormat="1" applyFont="1" applyFill="1" applyBorder="1"/>
    <xf numFmtId="4" fontId="22" fillId="3" borderId="10" xfId="9" applyNumberFormat="1" applyFont="1" applyFill="1" applyBorder="1"/>
    <xf numFmtId="0" fontId="25" fillId="3" borderId="1" xfId="9" applyFont="1" applyFill="1" applyBorder="1" applyAlignment="1">
      <alignment horizontal="center"/>
    </xf>
    <xf numFmtId="0" fontId="25" fillId="3" borderId="9" xfId="9" applyFont="1" applyFill="1" applyBorder="1"/>
    <xf numFmtId="0" fontId="7" fillId="0" borderId="9" xfId="9" applyFont="1" applyBorder="1"/>
    <xf numFmtId="0" fontId="22" fillId="3" borderId="31" xfId="9" applyFont="1" applyFill="1" applyBorder="1"/>
    <xf numFmtId="0" fontId="25" fillId="3" borderId="22" xfId="9" applyFont="1" applyFill="1" applyBorder="1" applyAlignment="1">
      <alignment horizontal="center"/>
    </xf>
    <xf numFmtId="0" fontId="25" fillId="3" borderId="32" xfId="9" applyFont="1" applyFill="1" applyBorder="1"/>
    <xf numFmtId="0" fontId="25" fillId="0" borderId="31" xfId="9" applyFont="1" applyBorder="1"/>
    <xf numFmtId="0" fontId="25" fillId="0" borderId="22" xfId="9" applyFont="1" applyBorder="1" applyAlignment="1">
      <alignment horizontal="center"/>
    </xf>
    <xf numFmtId="0" fontId="25" fillId="0" borderId="32" xfId="9" applyFont="1" applyBorder="1"/>
    <xf numFmtId="0" fontId="22" fillId="3" borderId="28" xfId="9" applyFont="1" applyFill="1" applyBorder="1" applyAlignment="1">
      <alignment horizontal="center"/>
    </xf>
    <xf numFmtId="0" fontId="22" fillId="3" borderId="22" xfId="9" applyFont="1" applyFill="1" applyBorder="1" applyAlignment="1">
      <alignment horizontal="center"/>
    </xf>
    <xf numFmtId="3" fontId="22" fillId="3" borderId="28" xfId="9" applyNumberFormat="1" applyFont="1" applyFill="1" applyBorder="1"/>
    <xf numFmtId="3" fontId="22" fillId="3" borderId="22" xfId="9" applyNumberFormat="1" applyFont="1" applyFill="1" applyBorder="1"/>
    <xf numFmtId="4" fontId="22" fillId="3" borderId="22" xfId="9" applyNumberFormat="1" applyFont="1" applyFill="1" applyBorder="1"/>
    <xf numFmtId="0" fontId="27" fillId="5" borderId="17" xfId="9" applyFont="1" applyFill="1" applyBorder="1" applyAlignment="1">
      <alignment horizontal="center"/>
    </xf>
    <xf numFmtId="0" fontId="2" fillId="5" borderId="18" xfId="9" applyFill="1" applyBorder="1"/>
    <xf numFmtId="0" fontId="2" fillId="5" borderId="18" xfId="9" applyFill="1" applyBorder="1" applyAlignment="1">
      <alignment horizontal="center"/>
    </xf>
    <xf numFmtId="3" fontId="11" fillId="7" borderId="18" xfId="8" applyNumberFormat="1" applyFont="1" applyFill="1" applyBorder="1"/>
    <xf numFmtId="0" fontId="2" fillId="5" borderId="20" xfId="9" applyFill="1" applyBorder="1"/>
    <xf numFmtId="0" fontId="2" fillId="5" borderId="46" xfId="9" applyFill="1" applyBorder="1"/>
    <xf numFmtId="3" fontId="22" fillId="5" borderId="17" xfId="9" applyNumberFormat="1" applyFont="1" applyFill="1" applyBorder="1"/>
    <xf numFmtId="3" fontId="22" fillId="5" borderId="18" xfId="9" applyNumberFormat="1" applyFont="1" applyFill="1" applyBorder="1"/>
    <xf numFmtId="4" fontId="22" fillId="5" borderId="18" xfId="9" applyNumberFormat="1" applyFont="1" applyFill="1" applyBorder="1"/>
    <xf numFmtId="4" fontId="22" fillId="5" borderId="19" xfId="9" applyNumberFormat="1" applyFont="1" applyFill="1" applyBorder="1"/>
    <xf numFmtId="0" fontId="24" fillId="0" borderId="0" xfId="9" applyFont="1" applyAlignment="1">
      <alignment horizontal="center"/>
    </xf>
    <xf numFmtId="0" fontId="2" fillId="0" borderId="0" xfId="9" applyAlignment="1">
      <alignment horizontal="center"/>
    </xf>
    <xf numFmtId="0" fontId="12" fillId="0" borderId="0" xfId="9" applyFont="1"/>
    <xf numFmtId="3" fontId="35" fillId="0" borderId="0" xfId="8" applyNumberFormat="1" applyFont="1"/>
    <xf numFmtId="4" fontId="35" fillId="0" borderId="0" xfId="8" applyNumberFormat="1" applyFont="1"/>
    <xf numFmtId="3" fontId="12" fillId="0" borderId="0" xfId="8" applyNumberFormat="1" applyFont="1"/>
    <xf numFmtId="3" fontId="6" fillId="0" borderId="0" xfId="8" applyNumberFormat="1" applyFont="1"/>
    <xf numFmtId="3" fontId="5" fillId="0" borderId="0" xfId="8" applyNumberFormat="1" applyFont="1"/>
    <xf numFmtId="4" fontId="6" fillId="0" borderId="0" xfId="8" applyNumberFormat="1" applyFont="1"/>
    <xf numFmtId="0" fontId="34" fillId="0" borderId="0" xfId="8" applyFont="1"/>
    <xf numFmtId="3" fontId="35" fillId="0" borderId="0" xfId="8" applyNumberFormat="1" applyFont="1" applyAlignment="1">
      <alignment horizontal="right"/>
    </xf>
    <xf numFmtId="4" fontId="35" fillId="0" borderId="0" xfId="8" applyNumberFormat="1" applyFont="1" applyAlignment="1">
      <alignment horizontal="right"/>
    </xf>
    <xf numFmtId="4" fontId="35" fillId="0" borderId="50" xfId="8" applyNumberFormat="1" applyFont="1" applyBorder="1"/>
    <xf numFmtId="3" fontId="12" fillId="0" borderId="50" xfId="8" applyNumberFormat="1" applyFont="1" applyBorder="1"/>
    <xf numFmtId="3" fontId="6" fillId="0" borderId="50" xfId="8" applyNumberFormat="1" applyFont="1" applyBorder="1"/>
    <xf numFmtId="3" fontId="5" fillId="0" borderId="50" xfId="8" applyNumberFormat="1" applyFont="1" applyBorder="1"/>
    <xf numFmtId="4" fontId="6" fillId="0" borderId="50" xfId="8" applyNumberFormat="1" applyFont="1" applyBorder="1"/>
    <xf numFmtId="3" fontId="35" fillId="0" borderId="50" xfId="8" applyNumberFormat="1" applyFont="1" applyBorder="1"/>
    <xf numFmtId="0" fontId="34" fillId="0" borderId="50" xfId="8" applyFont="1" applyBorder="1"/>
    <xf numFmtId="0" fontId="6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left"/>
    </xf>
    <xf numFmtId="0" fontId="12" fillId="0" borderId="43" xfId="5" applyFont="1" applyBorder="1" applyAlignment="1">
      <alignment horizontal="left"/>
    </xf>
    <xf numFmtId="3" fontId="13" fillId="4" borderId="17" xfId="5" applyNumberFormat="1" applyFont="1" applyFill="1" applyBorder="1"/>
    <xf numFmtId="3" fontId="13" fillId="4" borderId="18" xfId="5" applyNumberFormat="1" applyFont="1" applyFill="1" applyBorder="1"/>
    <xf numFmtId="4" fontId="13" fillId="4" borderId="18" xfId="5" applyNumberFormat="1" applyFont="1" applyFill="1" applyBorder="1"/>
    <xf numFmtId="3" fontId="13" fillId="4" borderId="24" xfId="5" applyNumberFormat="1" applyFont="1" applyFill="1" applyBorder="1"/>
    <xf numFmtId="4" fontId="13" fillId="4" borderId="24" xfId="5" applyNumberFormat="1" applyFont="1" applyFill="1" applyBorder="1"/>
    <xf numFmtId="4" fontId="13" fillId="4" borderId="46" xfId="5" applyNumberFormat="1" applyFont="1" applyFill="1" applyBorder="1"/>
    <xf numFmtId="4" fontId="13" fillId="4" borderId="21" xfId="5" applyNumberFormat="1" applyFont="1" applyFill="1" applyBorder="1"/>
    <xf numFmtId="0" fontId="12" fillId="0" borderId="2" xfId="5" applyFont="1" applyBorder="1" applyAlignment="1">
      <alignment horizontal="left"/>
    </xf>
    <xf numFmtId="4" fontId="6" fillId="0" borderId="40" xfId="5" applyNumberFormat="1" applyFont="1" applyBorder="1"/>
    <xf numFmtId="4" fontId="6" fillId="0" borderId="42" xfId="5" applyNumberFormat="1" applyFont="1" applyBorder="1"/>
    <xf numFmtId="4" fontId="6" fillId="0" borderId="33" xfId="5" applyNumberFormat="1" applyFont="1" applyBorder="1"/>
    <xf numFmtId="0" fontId="12" fillId="0" borderId="3" xfId="5" applyFont="1" applyBorder="1" applyAlignment="1">
      <alignment horizontal="left"/>
    </xf>
    <xf numFmtId="4" fontId="6" fillId="0" borderId="30" xfId="5" applyNumberFormat="1" applyFont="1" applyBorder="1"/>
    <xf numFmtId="4" fontId="6" fillId="0" borderId="53" xfId="5" applyNumberFormat="1" applyFont="1" applyBorder="1"/>
    <xf numFmtId="4" fontId="6" fillId="0" borderId="74" xfId="5" applyNumberFormat="1" applyFont="1" applyBorder="1"/>
    <xf numFmtId="0" fontId="12" fillId="0" borderId="16" xfId="5" applyFont="1" applyBorder="1" applyAlignment="1">
      <alignment horizontal="left"/>
    </xf>
    <xf numFmtId="3" fontId="6" fillId="0" borderId="11" xfId="5" applyNumberFormat="1" applyFont="1" applyBorder="1"/>
    <xf numFmtId="3" fontId="6" fillId="0" borderId="12" xfId="5" applyNumberFormat="1" applyFont="1" applyBorder="1"/>
    <xf numFmtId="4" fontId="6" fillId="0" borderId="12" xfId="5" applyNumberFormat="1" applyFont="1" applyBorder="1"/>
    <xf numFmtId="3" fontId="6" fillId="0" borderId="45" xfId="5" applyNumberFormat="1" applyFont="1" applyBorder="1"/>
    <xf numFmtId="4" fontId="6" fillId="0" borderId="45" xfId="5" applyNumberFormat="1" applyFont="1" applyBorder="1"/>
    <xf numFmtId="4" fontId="6" fillId="0" borderId="64" xfId="5" applyNumberFormat="1" applyFont="1" applyBorder="1"/>
    <xf numFmtId="4" fontId="6" fillId="0" borderId="75" xfId="5" applyNumberFormat="1" applyFont="1" applyBorder="1"/>
    <xf numFmtId="3" fontId="2" fillId="0" borderId="0" xfId="9" applyNumberFormat="1"/>
    <xf numFmtId="4" fontId="2" fillId="0" borderId="0" xfId="9" applyNumberFormat="1"/>
    <xf numFmtId="165" fontId="2" fillId="0" borderId="0" xfId="9" applyNumberFormat="1"/>
    <xf numFmtId="0" fontId="23" fillId="0" borderId="0" xfId="9" applyFont="1"/>
    <xf numFmtId="4" fontId="20" fillId="8" borderId="24" xfId="8" applyNumberFormat="1" applyFont="1" applyFill="1" applyBorder="1" applyAlignment="1">
      <alignment horizontal="center"/>
    </xf>
    <xf numFmtId="3" fontId="20" fillId="8" borderId="35" xfId="8" applyNumberFormat="1" applyFont="1" applyFill="1" applyBorder="1" applyAlignment="1">
      <alignment horizontal="center"/>
    </xf>
    <xf numFmtId="165" fontId="20" fillId="0" borderId="0" xfId="8" applyNumberFormat="1" applyFont="1"/>
    <xf numFmtId="0" fontId="6" fillId="0" borderId="5" xfId="9" applyFont="1" applyBorder="1" applyAlignment="1">
      <alignment horizontal="center"/>
    </xf>
    <xf numFmtId="1" fontId="6" fillId="0" borderId="5" xfId="9" applyNumberFormat="1" applyFont="1" applyBorder="1" applyAlignment="1">
      <alignment horizontal="center"/>
    </xf>
    <xf numFmtId="0" fontId="25" fillId="0" borderId="5" xfId="9" applyFont="1" applyBorder="1"/>
    <xf numFmtId="0" fontId="25" fillId="0" borderId="6" xfId="9" applyFont="1" applyBorder="1"/>
    <xf numFmtId="3" fontId="34" fillId="0" borderId="25" xfId="8" applyNumberFormat="1" applyFont="1" applyBorder="1"/>
    <xf numFmtId="3" fontId="25" fillId="0" borderId="26" xfId="5" applyNumberFormat="1" applyFont="1" applyBorder="1"/>
    <xf numFmtId="0" fontId="6" fillId="0" borderId="1" xfId="9" applyFont="1" applyBorder="1" applyAlignment="1">
      <alignment horizontal="center"/>
    </xf>
    <xf numFmtId="1" fontId="6" fillId="0" borderId="1" xfId="9" applyNumberFormat="1" applyFont="1" applyBorder="1" applyAlignment="1">
      <alignment horizontal="center"/>
    </xf>
    <xf numFmtId="0" fontId="25" fillId="0" borderId="1" xfId="9" applyFont="1" applyBorder="1"/>
    <xf numFmtId="0" fontId="12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1" fontId="12" fillId="3" borderId="1" xfId="9" applyNumberFormat="1" applyFont="1" applyFill="1" applyBorder="1" applyAlignment="1">
      <alignment horizontal="center"/>
    </xf>
    <xf numFmtId="0" fontId="22" fillId="3" borderId="1" xfId="9" applyFont="1" applyFill="1" applyBorder="1"/>
    <xf numFmtId="3" fontId="12" fillId="3" borderId="8" xfId="9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4" fontId="12" fillId="3" borderId="9" xfId="9" applyNumberFormat="1" applyFont="1" applyFill="1" applyBorder="1"/>
    <xf numFmtId="4" fontId="12" fillId="3" borderId="10" xfId="9" applyNumberFormat="1" applyFont="1" applyFill="1" applyBorder="1"/>
    <xf numFmtId="0" fontId="25" fillId="3" borderId="1" xfId="9" applyFont="1" applyFill="1" applyBorder="1"/>
    <xf numFmtId="1" fontId="25" fillId="0" borderId="1" xfId="9" applyNumberFormat="1" applyFont="1" applyBorder="1" applyAlignment="1">
      <alignment horizontal="center"/>
    </xf>
    <xf numFmtId="0" fontId="7" fillId="0" borderId="1" xfId="5" applyFont="1" applyBorder="1" applyAlignment="1">
      <alignment horizontal="left"/>
    </xf>
    <xf numFmtId="1" fontId="6" fillId="3" borderId="1" xfId="9" applyNumberFormat="1" applyFont="1" applyFill="1" applyBorder="1" applyAlignment="1">
      <alignment horizontal="center"/>
    </xf>
    <xf numFmtId="3" fontId="12" fillId="3" borderId="8" xfId="9" applyNumberFormat="1" applyFont="1" applyFill="1" applyBorder="1" applyAlignment="1">
      <alignment horizontal="righ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4" fontId="12" fillId="3" borderId="10" xfId="9" applyNumberFormat="1" applyFont="1" applyFill="1" applyBorder="1" applyAlignment="1">
      <alignment horizontal="right"/>
    </xf>
    <xf numFmtId="1" fontId="24" fillId="0" borderId="1" xfId="9" applyNumberFormat="1" applyFont="1" applyBorder="1" applyAlignment="1">
      <alignment horizontal="center"/>
    </xf>
    <xf numFmtId="4" fontId="22" fillId="3" borderId="9" xfId="9" applyNumberFormat="1" applyFont="1" applyFill="1" applyBorder="1"/>
    <xf numFmtId="0" fontId="12" fillId="3" borderId="28" xfId="9" applyFont="1" applyFill="1" applyBorder="1" applyAlignment="1">
      <alignment horizontal="center"/>
    </xf>
    <xf numFmtId="0" fontId="12" fillId="3" borderId="22" xfId="9" applyFont="1" applyFill="1" applyBorder="1" applyAlignment="1">
      <alignment horizontal="center"/>
    </xf>
    <xf numFmtId="1" fontId="12" fillId="3" borderId="22" xfId="9" applyNumberFormat="1" applyFont="1" applyFill="1" applyBorder="1" applyAlignment="1">
      <alignment horizontal="center"/>
    </xf>
    <xf numFmtId="0" fontId="22" fillId="3" borderId="22" xfId="9" applyFont="1" applyFill="1" applyBorder="1"/>
    <xf numFmtId="0" fontId="25" fillId="3" borderId="22" xfId="9" applyFont="1" applyFill="1" applyBorder="1"/>
    <xf numFmtId="3" fontId="22" fillId="3" borderId="11" xfId="9" applyNumberFormat="1" applyFont="1" applyFill="1" applyBorder="1"/>
    <xf numFmtId="3" fontId="22" fillId="3" borderId="12" xfId="9" applyNumberFormat="1" applyFont="1" applyFill="1" applyBorder="1"/>
    <xf numFmtId="4" fontId="22" fillId="3" borderId="12" xfId="9" applyNumberFormat="1" applyFont="1" applyFill="1" applyBorder="1"/>
    <xf numFmtId="4" fontId="22" fillId="3" borderId="32" xfId="9" applyNumberFormat="1" applyFont="1" applyFill="1" applyBorder="1"/>
    <xf numFmtId="0" fontId="24" fillId="5" borderId="17" xfId="9" applyFont="1" applyFill="1" applyBorder="1" applyAlignment="1">
      <alignment horizontal="center"/>
    </xf>
    <xf numFmtId="1" fontId="2" fillId="5" borderId="18" xfId="9" applyNumberFormat="1" applyFill="1" applyBorder="1" applyAlignment="1">
      <alignment horizontal="center"/>
    </xf>
    <xf numFmtId="3" fontId="22" fillId="5" borderId="41" xfId="9" applyNumberFormat="1" applyFont="1" applyFill="1" applyBorder="1"/>
    <xf numFmtId="3" fontId="22" fillId="5" borderId="52" xfId="9" applyNumberFormat="1" applyFont="1" applyFill="1" applyBorder="1"/>
    <xf numFmtId="4" fontId="22" fillId="5" borderId="52" xfId="9" applyNumberFormat="1" applyFont="1" applyFill="1" applyBorder="1"/>
    <xf numFmtId="1" fontId="2" fillId="0" borderId="0" xfId="9" applyNumberFormat="1" applyAlignment="1">
      <alignment horizontal="center"/>
    </xf>
    <xf numFmtId="3" fontId="34" fillId="0" borderId="0" xfId="8" applyNumberFormat="1" applyFont="1"/>
    <xf numFmtId="3" fontId="13" fillId="4" borderId="35" xfId="5" applyNumberFormat="1" applyFont="1" applyFill="1" applyBorder="1"/>
    <xf numFmtId="3" fontId="13" fillId="4" borderId="36" xfId="5" applyNumberFormat="1" applyFont="1" applyFill="1" applyBorder="1"/>
    <xf numFmtId="4" fontId="13" fillId="4" borderId="19" xfId="5" applyNumberFormat="1" applyFont="1" applyFill="1" applyBorder="1"/>
    <xf numFmtId="165" fontId="3" fillId="0" borderId="0" xfId="5" applyNumberFormat="1"/>
    <xf numFmtId="165" fontId="6" fillId="0" borderId="0" xfId="5" applyNumberFormat="1" applyFont="1"/>
    <xf numFmtId="4" fontId="6" fillId="0" borderId="14" xfId="5" applyNumberFormat="1" applyFont="1" applyBorder="1"/>
    <xf numFmtId="0" fontId="6" fillId="0" borderId="40" xfId="9" applyFont="1" applyBorder="1"/>
    <xf numFmtId="0" fontId="6" fillId="0" borderId="6" xfId="9" applyFont="1" applyBorder="1"/>
    <xf numFmtId="0" fontId="6" fillId="0" borderId="9" xfId="9" applyFont="1" applyBorder="1"/>
    <xf numFmtId="1" fontId="22" fillId="3" borderId="1" xfId="9" applyNumberFormat="1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12" fillId="3" borderId="53" xfId="9" applyFont="1" applyFill="1" applyBorder="1" applyAlignment="1">
      <alignment horizontal="left"/>
    </xf>
    <xf numFmtId="0" fontId="6" fillId="0" borderId="30" xfId="9" applyFont="1" applyBorder="1"/>
    <xf numFmtId="0" fontId="12" fillId="3" borderId="30" xfId="9" applyFont="1" applyFill="1" applyBorder="1"/>
    <xf numFmtId="0" fontId="12" fillId="3" borderId="9" xfId="9" applyFont="1" applyFill="1" applyBorder="1"/>
    <xf numFmtId="0" fontId="12" fillId="3" borderId="53" xfId="9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30" xfId="9" applyNumberFormat="1" applyFont="1" applyFill="1" applyBorder="1" applyAlignment="1">
      <alignment horizontal="right"/>
    </xf>
    <xf numFmtId="4" fontId="11" fillId="3" borderId="10" xfId="9" applyNumberFormat="1" applyFont="1" applyFill="1" applyBorder="1" applyAlignment="1">
      <alignment horizontal="right"/>
    </xf>
    <xf numFmtId="0" fontId="6" fillId="3" borderId="1" xfId="9" applyFont="1" applyFill="1" applyBorder="1" applyAlignment="1">
      <alignment horizontal="center"/>
    </xf>
    <xf numFmtId="0" fontId="6" fillId="3" borderId="9" xfId="9" applyFont="1" applyFill="1" applyBorder="1"/>
    <xf numFmtId="0" fontId="6" fillId="3" borderId="53" xfId="9" applyFont="1" applyFill="1" applyBorder="1"/>
    <xf numFmtId="1" fontId="11" fillId="3" borderId="1" xfId="9" applyNumberFormat="1" applyFont="1" applyFill="1" applyBorder="1" applyAlignment="1">
      <alignment horizontal="right"/>
    </xf>
    <xf numFmtId="0" fontId="6" fillId="0" borderId="31" xfId="9" applyFont="1" applyBorder="1"/>
    <xf numFmtId="0" fontId="6" fillId="0" borderId="22" xfId="9" applyFont="1" applyBorder="1" applyAlignment="1">
      <alignment horizontal="center"/>
    </xf>
    <xf numFmtId="0" fontId="12" fillId="3" borderId="31" xfId="9" applyFont="1" applyFill="1" applyBorder="1"/>
    <xf numFmtId="0" fontId="12" fillId="3" borderId="32" xfId="9" applyFont="1" applyFill="1" applyBorder="1"/>
    <xf numFmtId="0" fontId="12" fillId="3" borderId="54" xfId="9" applyFont="1" applyFill="1" applyBorder="1"/>
    <xf numFmtId="3" fontId="11" fillId="3" borderId="28" xfId="9" applyNumberFormat="1" applyFont="1" applyFill="1" applyBorder="1"/>
    <xf numFmtId="4" fontId="11" fillId="3" borderId="22" xfId="9" applyNumberFormat="1" applyFont="1" applyFill="1" applyBorder="1"/>
    <xf numFmtId="0" fontId="28" fillId="7" borderId="17" xfId="9" applyFont="1" applyFill="1" applyBorder="1" applyAlignment="1">
      <alignment horizontal="center"/>
    </xf>
    <xf numFmtId="0" fontId="11" fillId="7" borderId="18" xfId="9" applyFont="1" applyFill="1" applyBorder="1" applyAlignment="1">
      <alignment horizontal="center"/>
    </xf>
    <xf numFmtId="1" fontId="11" fillId="7" borderId="18" xfId="9" applyNumberFormat="1" applyFont="1" applyFill="1" applyBorder="1" applyAlignment="1">
      <alignment horizontal="center"/>
    </xf>
    <xf numFmtId="0" fontId="11" fillId="7" borderId="20" xfId="9" applyFont="1" applyFill="1" applyBorder="1"/>
    <xf numFmtId="3" fontId="11" fillId="7" borderId="17" xfId="9" applyNumberFormat="1" applyFont="1" applyFill="1" applyBorder="1"/>
    <xf numFmtId="3" fontId="11" fillId="7" borderId="18" xfId="9" applyNumberFormat="1" applyFont="1" applyFill="1" applyBorder="1"/>
    <xf numFmtId="4" fontId="11" fillId="7" borderId="18" xfId="9" applyNumberFormat="1" applyFont="1" applyFill="1" applyBorder="1"/>
    <xf numFmtId="4" fontId="11" fillId="7" borderId="19" xfId="9" applyNumberFormat="1" applyFont="1" applyFill="1" applyBorder="1"/>
    <xf numFmtId="1" fontId="20" fillId="0" borderId="0" xfId="9" applyNumberFormat="1" applyFont="1" applyAlignment="1">
      <alignment horizontal="center"/>
    </xf>
    <xf numFmtId="4" fontId="13" fillId="4" borderId="20" xfId="5" applyNumberFormat="1" applyFont="1" applyFill="1" applyBorder="1"/>
    <xf numFmtId="4" fontId="6" fillId="0" borderId="13" xfId="5" applyNumberFormat="1" applyFont="1" applyBorder="1"/>
    <xf numFmtId="1" fontId="20" fillId="0" borderId="0" xfId="9" applyNumberFormat="1" applyFont="1"/>
    <xf numFmtId="0" fontId="12" fillId="0" borderId="0" xfId="5" applyFont="1" applyAlignment="1">
      <alignment horizontal="center"/>
    </xf>
    <xf numFmtId="0" fontId="25" fillId="0" borderId="0" xfId="8" applyFont="1" applyAlignment="1">
      <alignment horizontal="center"/>
    </xf>
    <xf numFmtId="0" fontId="22" fillId="0" borderId="0" xfId="8" applyFont="1" applyAlignment="1">
      <alignment horizontal="center"/>
    </xf>
    <xf numFmtId="0" fontId="22" fillId="0" borderId="17" xfId="8" applyFont="1" applyBorder="1" applyAlignment="1">
      <alignment horizontal="center" vertical="center"/>
    </xf>
    <xf numFmtId="0" fontId="25" fillId="8" borderId="17" xfId="8" applyFont="1" applyFill="1" applyBorder="1" applyAlignment="1">
      <alignment horizontal="center"/>
    </xf>
    <xf numFmtId="4" fontId="20" fillId="8" borderId="37" xfId="8" applyNumberFormat="1" applyFont="1" applyFill="1" applyBorder="1" applyAlignment="1">
      <alignment horizontal="center"/>
    </xf>
    <xf numFmtId="0" fontId="5" fillId="0" borderId="5" xfId="9" applyFont="1" applyBorder="1"/>
    <xf numFmtId="0" fontId="7" fillId="0" borderId="5" xfId="9" applyFont="1" applyBorder="1"/>
    <xf numFmtId="0" fontId="25" fillId="0" borderId="6" xfId="9" applyFont="1" applyBorder="1" applyAlignment="1">
      <alignment horizontal="left"/>
    </xf>
    <xf numFmtId="4" fontId="34" fillId="0" borderId="26" xfId="8" applyNumberFormat="1" applyFont="1" applyBorder="1"/>
    <xf numFmtId="0" fontId="7" fillId="0" borderId="1" xfId="9" applyFont="1" applyBorder="1" applyAlignment="1">
      <alignment horizontal="center"/>
    </xf>
    <xf numFmtId="0" fontId="5" fillId="0" borderId="1" xfId="9" applyFont="1" applyBorder="1"/>
    <xf numFmtId="4" fontId="34" fillId="0" borderId="1" xfId="8" applyNumberFormat="1" applyFont="1" applyBorder="1"/>
    <xf numFmtId="0" fontId="29" fillId="0" borderId="1" xfId="4" applyFont="1" applyBorder="1"/>
    <xf numFmtId="0" fontId="7" fillId="0" borderId="1" xfId="9" applyFont="1" applyBorder="1"/>
    <xf numFmtId="0" fontId="30" fillId="3" borderId="1" xfId="4" applyFont="1" applyFill="1" applyBorder="1"/>
    <xf numFmtId="3" fontId="10" fillId="3" borderId="8" xfId="9" applyNumberFormat="1" applyFont="1" applyFill="1" applyBorder="1" applyAlignment="1">
      <alignment horizontal="right"/>
    </xf>
    <xf numFmtId="3" fontId="10" fillId="3" borderId="30" xfId="9" applyNumberFormat="1" applyFont="1" applyFill="1" applyBorder="1" applyAlignment="1">
      <alignment horizontal="right"/>
    </xf>
    <xf numFmtId="4" fontId="10" fillId="3" borderId="30" xfId="9" applyNumberFormat="1" applyFont="1" applyFill="1" applyBorder="1" applyAlignment="1">
      <alignment horizontal="right"/>
    </xf>
    <xf numFmtId="3" fontId="10" fillId="3" borderId="1" xfId="9" applyNumberFormat="1" applyFont="1" applyFill="1" applyBorder="1" applyAlignment="1">
      <alignment horizontal="right"/>
    </xf>
    <xf numFmtId="4" fontId="10" fillId="3" borderId="1" xfId="9" applyNumberFormat="1" applyFont="1" applyFill="1" applyBorder="1" applyAlignment="1">
      <alignment horizontal="right"/>
    </xf>
    <xf numFmtId="4" fontId="10" fillId="3" borderId="10" xfId="9" applyNumberFormat="1" applyFont="1" applyFill="1" applyBorder="1" applyAlignment="1">
      <alignment horizontal="right"/>
    </xf>
    <xf numFmtId="0" fontId="5" fillId="0" borderId="1" xfId="4" applyFont="1" applyBorder="1" applyAlignment="1">
      <alignment horizontal="center"/>
    </xf>
    <xf numFmtId="0" fontId="5" fillId="0" borderId="9" xfId="4" applyFont="1" applyBorder="1" applyAlignment="1">
      <alignment horizontal="left"/>
    </xf>
    <xf numFmtId="4" fontId="11" fillId="3" borderId="30" xfId="9" applyNumberFormat="1" applyFont="1" applyFill="1" applyBorder="1"/>
    <xf numFmtId="4" fontId="11" fillId="3" borderId="9" xfId="9" applyNumberFormat="1" applyFont="1" applyFill="1" applyBorder="1"/>
    <xf numFmtId="0" fontId="11" fillId="3" borderId="1" xfId="4" applyFont="1" applyFill="1" applyBorder="1"/>
    <xf numFmtId="3" fontId="10" fillId="3" borderId="8" xfId="9" applyNumberFormat="1" applyFont="1" applyFill="1" applyBorder="1"/>
    <xf numFmtId="3" fontId="10" fillId="3" borderId="30" xfId="9" applyNumberFormat="1" applyFont="1" applyFill="1" applyBorder="1"/>
    <xf numFmtId="4" fontId="10" fillId="3" borderId="30" xfId="9" applyNumberFormat="1" applyFont="1" applyFill="1" applyBorder="1"/>
    <xf numFmtId="3" fontId="10" fillId="3" borderId="1" xfId="9" applyNumberFormat="1" applyFont="1" applyFill="1" applyBorder="1"/>
    <xf numFmtId="4" fontId="10" fillId="3" borderId="1" xfId="9" applyNumberFormat="1" applyFont="1" applyFill="1" applyBorder="1"/>
    <xf numFmtId="4" fontId="10" fillId="3" borderId="10" xfId="9" applyNumberFormat="1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11" fillId="3" borderId="1" xfId="9" applyFont="1" applyFill="1" applyBorder="1"/>
    <xf numFmtId="0" fontId="11" fillId="3" borderId="1" xfId="9" applyFont="1" applyFill="1" applyBorder="1" applyAlignment="1">
      <alignment horizontal="center"/>
    </xf>
    <xf numFmtId="0" fontId="11" fillId="3" borderId="9" xfId="9" applyFont="1" applyFill="1" applyBorder="1" applyAlignment="1">
      <alignment horizontal="left"/>
    </xf>
    <xf numFmtId="0" fontId="32" fillId="3" borderId="1" xfId="4" applyFont="1" applyFill="1" applyBorder="1"/>
    <xf numFmtId="0" fontId="29" fillId="3" borderId="1" xfId="4" applyFont="1" applyFill="1" applyBorder="1"/>
    <xf numFmtId="4" fontId="11" fillId="3" borderId="30" xfId="9" applyNumberFormat="1" applyFont="1" applyFill="1" applyBorder="1" applyAlignment="1">
      <alignment horizontal="right"/>
    </xf>
    <xf numFmtId="4" fontId="11" fillId="3" borderId="9" xfId="9" applyNumberFormat="1" applyFont="1" applyFill="1" applyBorder="1" applyAlignment="1">
      <alignment horizontal="right"/>
    </xf>
    <xf numFmtId="0" fontId="5" fillId="3" borderId="1" xfId="9" applyFont="1" applyFill="1" applyBorder="1" applyAlignment="1">
      <alignment horizontal="center"/>
    </xf>
    <xf numFmtId="0" fontId="33" fillId="0" borderId="1" xfId="4" applyFont="1" applyBorder="1"/>
    <xf numFmtId="0" fontId="30" fillId="3" borderId="22" xfId="4" applyFont="1" applyFill="1" applyBorder="1"/>
    <xf numFmtId="3" fontId="11" fillId="3" borderId="11" xfId="9" applyNumberFormat="1" applyFont="1" applyFill="1" applyBorder="1"/>
    <xf numFmtId="3" fontId="11" fillId="3" borderId="45" xfId="9" applyNumberFormat="1" applyFont="1" applyFill="1" applyBorder="1"/>
    <xf numFmtId="4" fontId="11" fillId="3" borderId="45" xfId="9" applyNumberFormat="1" applyFont="1" applyFill="1" applyBorder="1"/>
    <xf numFmtId="4" fontId="11" fillId="3" borderId="32" xfId="9" applyNumberFormat="1" applyFont="1" applyFill="1" applyBorder="1"/>
    <xf numFmtId="0" fontId="6" fillId="7" borderId="17" xfId="9" applyFont="1" applyFill="1" applyBorder="1" applyAlignment="1">
      <alignment horizontal="center"/>
    </xf>
    <xf numFmtId="0" fontId="5" fillId="7" borderId="18" xfId="9" applyFont="1" applyFill="1" applyBorder="1" applyAlignment="1">
      <alignment horizontal="center"/>
    </xf>
    <xf numFmtId="0" fontId="5" fillId="7" borderId="18" xfId="9" applyFont="1" applyFill="1" applyBorder="1"/>
    <xf numFmtId="0" fontId="5" fillId="7" borderId="20" xfId="9" applyFont="1" applyFill="1" applyBorder="1" applyAlignment="1">
      <alignment horizontal="left"/>
    </xf>
    <xf numFmtId="3" fontId="11" fillId="7" borderId="41" xfId="9" applyNumberFormat="1" applyFont="1" applyFill="1" applyBorder="1"/>
    <xf numFmtId="3" fontId="11" fillId="7" borderId="52" xfId="9" applyNumberFormat="1" applyFont="1" applyFill="1" applyBorder="1"/>
    <xf numFmtId="4" fontId="11" fillId="7" borderId="52" xfId="9" applyNumberFormat="1" applyFont="1" applyFill="1" applyBorder="1"/>
    <xf numFmtId="4" fontId="11" fillId="7" borderId="70" xfId="9" applyNumberFormat="1" applyFont="1" applyFill="1" applyBorder="1"/>
    <xf numFmtId="0" fontId="25" fillId="0" borderId="0" xfId="9" applyFont="1" applyAlignment="1">
      <alignment horizontal="center"/>
    </xf>
    <xf numFmtId="0" fontId="2" fillId="0" borderId="0" xfId="9" applyAlignment="1">
      <alignment horizontal="left"/>
    </xf>
    <xf numFmtId="4" fontId="34" fillId="0" borderId="0" xfId="8" applyNumberFormat="1" applyFont="1" applyAlignment="1">
      <alignment horizontal="right"/>
    </xf>
    <xf numFmtId="0" fontId="12" fillId="0" borderId="23" xfId="5" applyFont="1" applyBorder="1" applyAlignment="1">
      <alignment horizontal="left"/>
    </xf>
    <xf numFmtId="0" fontId="12" fillId="0" borderId="0" xfId="5" applyFont="1" applyAlignment="1">
      <alignment horizontal="left"/>
    </xf>
    <xf numFmtId="0" fontId="12" fillId="0" borderId="68" xfId="5" applyFont="1" applyBorder="1" applyAlignment="1">
      <alignment horizontal="left"/>
    </xf>
    <xf numFmtId="0" fontId="12" fillId="0" borderId="15" xfId="5" applyFont="1" applyBorder="1" applyAlignment="1">
      <alignment horizontal="left"/>
    </xf>
    <xf numFmtId="0" fontId="12" fillId="0" borderId="47" xfId="5" applyFont="1" applyBorder="1" applyAlignment="1">
      <alignment horizontal="left"/>
    </xf>
    <xf numFmtId="3" fontId="34" fillId="0" borderId="4" xfId="8" applyNumberFormat="1" applyFont="1" applyBorder="1"/>
    <xf numFmtId="3" fontId="34" fillId="0" borderId="5" xfId="8" applyNumberFormat="1" applyFont="1" applyBorder="1"/>
    <xf numFmtId="3" fontId="25" fillId="0" borderId="5" xfId="5" applyNumberFormat="1" applyFont="1" applyBorder="1"/>
    <xf numFmtId="4" fontId="25" fillId="0" borderId="5" xfId="8" applyNumberFormat="1" applyFont="1" applyBorder="1"/>
    <xf numFmtId="4" fontId="22" fillId="3" borderId="14" xfId="9" applyNumberFormat="1" applyFont="1" applyFill="1" applyBorder="1"/>
    <xf numFmtId="4" fontId="22" fillId="5" borderId="70" xfId="9" applyNumberFormat="1" applyFont="1" applyFill="1" applyBorder="1"/>
    <xf numFmtId="4" fontId="34" fillId="0" borderId="5" xfId="8" applyNumberFormat="1" applyFont="1" applyBorder="1"/>
    <xf numFmtId="4" fontId="22" fillId="0" borderId="0" xfId="5" applyNumberFormat="1" applyFont="1" applyAlignment="1">
      <alignment vertical="center" wrapText="1"/>
    </xf>
    <xf numFmtId="4" fontId="34" fillId="0" borderId="0" xfId="8" applyNumberFormat="1" applyFont="1"/>
    <xf numFmtId="4" fontId="34" fillId="0" borderId="50" xfId="8" applyNumberFormat="1" applyFont="1" applyBorder="1"/>
    <xf numFmtId="4" fontId="34" fillId="0" borderId="60" xfId="5" applyNumberFormat="1" applyFont="1" applyBorder="1"/>
    <xf numFmtId="3" fontId="34" fillId="0" borderId="30" xfId="8" applyNumberFormat="1" applyFont="1" applyBorder="1"/>
    <xf numFmtId="4" fontId="12" fillId="6" borderId="24" xfId="5" applyNumberFormat="1" applyFont="1" applyFill="1" applyBorder="1"/>
    <xf numFmtId="4" fontId="34" fillId="0" borderId="34" xfId="5" applyNumberFormat="1" applyFont="1" applyBorder="1"/>
    <xf numFmtId="4" fontId="11" fillId="3" borderId="14" xfId="5" applyNumberFormat="1" applyFont="1" applyFill="1" applyBorder="1"/>
    <xf numFmtId="4" fontId="37" fillId="7" borderId="70" xfId="5" applyNumberFormat="1" applyFont="1" applyFill="1" applyBorder="1"/>
    <xf numFmtId="3" fontId="11" fillId="4" borderId="13" xfId="2" applyNumberFormat="1" applyFont="1" applyFill="1" applyBorder="1" applyAlignment="1">
      <alignment horizontal="center" vertical="center" wrapText="1"/>
    </xf>
    <xf numFmtId="3" fontId="20" fillId="8" borderId="58" xfId="5" applyNumberFormat="1" applyFont="1" applyFill="1" applyBorder="1" applyAlignment="1">
      <alignment horizontal="center"/>
    </xf>
    <xf numFmtId="4" fontId="10" fillId="3" borderId="53" xfId="2" applyNumberFormat="1" applyFont="1" applyFill="1" applyBorder="1"/>
    <xf numFmtId="4" fontId="10" fillId="3" borderId="54" xfId="2" applyNumberFormat="1" applyFont="1" applyFill="1" applyBorder="1"/>
    <xf numFmtId="3" fontId="10" fillId="4" borderId="41" xfId="2" applyNumberFormat="1" applyFont="1" applyFill="1" applyBorder="1"/>
    <xf numFmtId="3" fontId="10" fillId="4" borderId="52" xfId="2" applyNumberFormat="1" applyFont="1" applyFill="1" applyBorder="1"/>
    <xf numFmtId="4" fontId="10" fillId="4" borderId="52" xfId="2" applyNumberFormat="1" applyFont="1" applyFill="1" applyBorder="1"/>
    <xf numFmtId="4" fontId="10" fillId="4" borderId="67" xfId="2" applyNumberFormat="1" applyFont="1" applyFill="1" applyBorder="1"/>
    <xf numFmtId="3" fontId="10" fillId="3" borderId="11" xfId="2" applyNumberFormat="1" applyFont="1" applyFill="1" applyBorder="1"/>
    <xf numFmtId="3" fontId="10" fillId="3" borderId="12" xfId="2" applyNumberFormat="1" applyFont="1" applyFill="1" applyBorder="1"/>
    <xf numFmtId="4" fontId="10" fillId="3" borderId="12" xfId="2" applyNumberFormat="1" applyFont="1" applyFill="1" applyBorder="1"/>
    <xf numFmtId="4" fontId="10" fillId="3" borderId="14" xfId="2" applyNumberFormat="1" applyFont="1" applyFill="1" applyBorder="1"/>
    <xf numFmtId="3" fontId="11" fillId="4" borderId="48" xfId="0" applyNumberFormat="1" applyFont="1" applyFill="1" applyBorder="1" applyAlignment="1">
      <alignment horizontal="right"/>
    </xf>
    <xf numFmtId="4" fontId="11" fillId="4" borderId="67" xfId="0" applyNumberFormat="1" applyFont="1" applyFill="1" applyBorder="1" applyAlignment="1">
      <alignment horizontal="right"/>
    </xf>
    <xf numFmtId="3" fontId="11" fillId="3" borderId="11" xfId="0" applyNumberFormat="1" applyFont="1" applyFill="1" applyBorder="1" applyAlignment="1">
      <alignment horizontal="right"/>
    </xf>
    <xf numFmtId="3" fontId="11" fillId="3" borderId="12" xfId="0" applyNumberFormat="1" applyFont="1" applyFill="1" applyBorder="1" applyAlignment="1">
      <alignment horizontal="right"/>
    </xf>
    <xf numFmtId="4" fontId="11" fillId="3" borderId="12" xfId="0" applyNumberFormat="1" applyFont="1" applyFill="1" applyBorder="1" applyAlignment="1">
      <alignment horizontal="right"/>
    </xf>
    <xf numFmtId="4" fontId="11" fillId="3" borderId="14" xfId="0" applyNumberFormat="1" applyFont="1" applyFill="1" applyBorder="1" applyAlignment="1">
      <alignment horizontal="right"/>
    </xf>
    <xf numFmtId="3" fontId="11" fillId="4" borderId="41" xfId="0" applyNumberFormat="1" applyFont="1" applyFill="1" applyBorder="1"/>
    <xf numFmtId="3" fontId="11" fillId="4" borderId="52" xfId="0" applyNumberFormat="1" applyFont="1" applyFill="1" applyBorder="1"/>
    <xf numFmtId="4" fontId="11" fillId="4" borderId="52" xfId="0" applyNumberFormat="1" applyFont="1" applyFill="1" applyBorder="1"/>
    <xf numFmtId="4" fontId="11" fillId="4" borderId="70" xfId="0" applyNumberFormat="1" applyFont="1" applyFill="1" applyBorder="1"/>
    <xf numFmtId="4" fontId="34" fillId="0" borderId="6" xfId="8" applyNumberFormat="1" applyFont="1" applyBorder="1"/>
    <xf numFmtId="4" fontId="34" fillId="0" borderId="9" xfId="8" applyNumberFormat="1" applyFont="1" applyBorder="1"/>
    <xf numFmtId="3" fontId="20" fillId="8" borderId="22" xfId="8" applyNumberFormat="1" applyFont="1" applyFill="1" applyBorder="1" applyAlignment="1">
      <alignment horizontal="center"/>
    </xf>
    <xf numFmtId="3" fontId="22" fillId="5" borderId="48" xfId="9" applyNumberFormat="1" applyFont="1" applyFill="1" applyBorder="1"/>
    <xf numFmtId="4" fontId="34" fillId="0" borderId="34" xfId="8" applyNumberFormat="1" applyFont="1" applyBorder="1"/>
    <xf numFmtId="4" fontId="22" fillId="3" borderId="13" xfId="9" applyNumberFormat="1" applyFont="1" applyFill="1" applyBorder="1"/>
    <xf numFmtId="4" fontId="22" fillId="5" borderId="67" xfId="9" applyNumberFormat="1" applyFont="1" applyFill="1" applyBorder="1"/>
    <xf numFmtId="3" fontId="11" fillId="7" borderId="48" xfId="9" applyNumberFormat="1" applyFont="1" applyFill="1" applyBorder="1"/>
    <xf numFmtId="3" fontId="11" fillId="3" borderId="12" xfId="9" applyNumberFormat="1" applyFont="1" applyFill="1" applyBorder="1"/>
    <xf numFmtId="4" fontId="11" fillId="3" borderId="12" xfId="9" applyNumberFormat="1" applyFont="1" applyFill="1" applyBorder="1"/>
    <xf numFmtId="4" fontId="11" fillId="3" borderId="14" xfId="9" applyNumberFormat="1" applyFont="1" applyFill="1" applyBorder="1"/>
    <xf numFmtId="4" fontId="10" fillId="3" borderId="53" xfId="9" applyNumberFormat="1" applyFont="1" applyFill="1" applyBorder="1" applyAlignment="1">
      <alignment horizontal="right"/>
    </xf>
    <xf numFmtId="4" fontId="11" fillId="3" borderId="53" xfId="9" applyNumberFormat="1" applyFont="1" applyFill="1" applyBorder="1"/>
    <xf numFmtId="4" fontId="10" fillId="3" borderId="53" xfId="9" applyNumberFormat="1" applyFont="1" applyFill="1" applyBorder="1"/>
    <xf numFmtId="4" fontId="11" fillId="3" borderId="53" xfId="9" applyNumberFormat="1" applyFont="1" applyFill="1" applyBorder="1" applyAlignment="1">
      <alignment horizontal="right"/>
    </xf>
    <xf numFmtId="4" fontId="11" fillId="3" borderId="64" xfId="9" applyNumberFormat="1" applyFont="1" applyFill="1" applyBorder="1"/>
    <xf numFmtId="4" fontId="11" fillId="7" borderId="67" xfId="9" applyNumberFormat="1" applyFont="1" applyFill="1" applyBorder="1"/>
    <xf numFmtId="4" fontId="10" fillId="4" borderId="70" xfId="2" applyNumberFormat="1" applyFont="1" applyFill="1" applyBorder="1"/>
    <xf numFmtId="3" fontId="11" fillId="4" borderId="48" xfId="0" applyNumberFormat="1" applyFont="1" applyFill="1" applyBorder="1"/>
    <xf numFmtId="3" fontId="6" fillId="0" borderId="51" xfId="5" applyNumberFormat="1" applyFont="1" applyBorder="1"/>
    <xf numFmtId="3" fontId="11" fillId="3" borderId="30" xfId="5" applyNumberFormat="1" applyFont="1" applyFill="1" applyBorder="1"/>
    <xf numFmtId="3" fontId="11" fillId="3" borderId="30" xfId="5" applyNumberFormat="1" applyFont="1" applyFill="1" applyBorder="1" applyAlignment="1">
      <alignment horizontal="right"/>
    </xf>
    <xf numFmtId="3" fontId="35" fillId="3" borderId="30" xfId="5" applyNumberFormat="1" applyFont="1" applyFill="1" applyBorder="1"/>
    <xf numFmtId="3" fontId="11" fillId="3" borderId="45" xfId="5" applyNumberFormat="1" applyFont="1" applyFill="1" applyBorder="1"/>
    <xf numFmtId="3" fontId="13" fillId="4" borderId="35" xfId="0" applyNumberFormat="1" applyFont="1" applyFill="1" applyBorder="1"/>
    <xf numFmtId="3" fontId="13" fillId="4" borderId="36" xfId="0" applyNumberFormat="1" applyFont="1" applyFill="1" applyBorder="1"/>
    <xf numFmtId="4" fontId="13" fillId="4" borderId="36" xfId="0" applyNumberFormat="1" applyFont="1" applyFill="1" applyBorder="1"/>
    <xf numFmtId="4" fontId="13" fillId="4" borderId="37" xfId="0" applyNumberFormat="1" applyFont="1" applyFill="1" applyBorder="1"/>
    <xf numFmtId="3" fontId="13" fillId="4" borderId="61" xfId="0" applyNumberFormat="1" applyFont="1" applyFill="1" applyBorder="1"/>
    <xf numFmtId="4" fontId="13" fillId="4" borderId="38" xfId="0" applyNumberFormat="1" applyFont="1" applyFill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4" fontId="6" fillId="0" borderId="26" xfId="0" applyNumberFormat="1" applyFont="1" applyBorder="1"/>
    <xf numFmtId="4" fontId="6" fillId="0" borderId="27" xfId="0" applyNumberFormat="1" applyFont="1" applyBorder="1"/>
    <xf numFmtId="3" fontId="6" fillId="0" borderId="51" xfId="0" applyNumberFormat="1" applyFont="1" applyBorder="1"/>
    <xf numFmtId="4" fontId="6" fillId="0" borderId="34" xfId="0" applyNumberFormat="1" applyFont="1" applyBorder="1"/>
    <xf numFmtId="0" fontId="16" fillId="0" borderId="0" xfId="5" applyFont="1" applyAlignment="1">
      <alignment horizontal="left"/>
    </xf>
    <xf numFmtId="4" fontId="12" fillId="5" borderId="1" xfId="0" applyNumberFormat="1" applyFont="1" applyFill="1" applyBorder="1" applyAlignment="1">
      <alignment horizontal="center" vertical="center" wrapText="1"/>
    </xf>
    <xf numFmtId="3" fontId="10" fillId="3" borderId="30" xfId="2" applyNumberFormat="1" applyFont="1" applyFill="1" applyBorder="1"/>
    <xf numFmtId="3" fontId="10" fillId="3" borderId="45" xfId="2" applyNumberFormat="1" applyFont="1" applyFill="1" applyBorder="1"/>
    <xf numFmtId="3" fontId="11" fillId="3" borderId="30" xfId="0" applyNumberFormat="1" applyFont="1" applyFill="1" applyBorder="1" applyAlignment="1">
      <alignment horizontal="right"/>
    </xf>
    <xf numFmtId="3" fontId="11" fillId="3" borderId="30" xfId="0" applyNumberFormat="1" applyFont="1" applyFill="1" applyBorder="1"/>
    <xf numFmtId="3" fontId="11" fillId="3" borderId="45" xfId="0" applyNumberFormat="1" applyFont="1" applyFill="1" applyBorder="1" applyAlignment="1">
      <alignment horizontal="right"/>
    </xf>
    <xf numFmtId="3" fontId="11" fillId="3" borderId="45" xfId="0" applyNumberFormat="1" applyFont="1" applyFill="1" applyBorder="1"/>
    <xf numFmtId="3" fontId="6" fillId="0" borderId="51" xfId="8" applyNumberFormat="1" applyFont="1" applyBorder="1"/>
    <xf numFmtId="3" fontId="6" fillId="0" borderId="30" xfId="8" applyNumberFormat="1" applyFont="1" applyBorder="1"/>
    <xf numFmtId="3" fontId="22" fillId="3" borderId="30" xfId="9" applyNumberFormat="1" applyFont="1" applyFill="1" applyBorder="1"/>
    <xf numFmtId="3" fontId="22" fillId="3" borderId="45" xfId="9" applyNumberFormat="1" applyFont="1" applyFill="1" applyBorder="1"/>
    <xf numFmtId="3" fontId="12" fillId="3" borderId="30" xfId="9" applyNumberFormat="1" applyFont="1" applyFill="1" applyBorder="1"/>
    <xf numFmtId="3" fontId="12" fillId="3" borderId="30" xfId="9" applyNumberFormat="1" applyFont="1" applyFill="1" applyBorder="1" applyAlignment="1">
      <alignment horizontal="right"/>
    </xf>
    <xf numFmtId="3" fontId="34" fillId="0" borderId="0" xfId="5" applyNumberFormat="1" applyFont="1" applyAlignment="1">
      <alignment horizontal="center"/>
    </xf>
    <xf numFmtId="3" fontId="7" fillId="0" borderId="1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0" fillId="0" borderId="63" xfId="0" applyFont="1" applyBorder="1" applyAlignment="1">
      <alignment vertical="center" wrapText="1"/>
    </xf>
    <xf numFmtId="0" fontId="13" fillId="0" borderId="73" xfId="0" applyFont="1" applyBorder="1"/>
    <xf numFmtId="3" fontId="7" fillId="0" borderId="51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3" fontId="5" fillId="0" borderId="30" xfId="0" applyNumberFormat="1" applyFont="1" applyBorder="1"/>
    <xf numFmtId="4" fontId="7" fillId="0" borderId="26" xfId="0" applyNumberFormat="1" applyFont="1" applyBorder="1" applyAlignment="1">
      <alignment horizontal="right"/>
    </xf>
    <xf numFmtId="4" fontId="7" fillId="0" borderId="27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right"/>
    </xf>
    <xf numFmtId="4" fontId="5" fillId="0" borderId="10" xfId="0" applyNumberFormat="1" applyFont="1" applyBorder="1"/>
    <xf numFmtId="4" fontId="7" fillId="0" borderId="34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3" fontId="37" fillId="7" borderId="41" xfId="5" applyNumberFormat="1" applyFont="1" applyFill="1" applyBorder="1"/>
    <xf numFmtId="4" fontId="20" fillId="8" borderId="20" xfId="5" applyNumberFormat="1" applyFont="1" applyFill="1" applyBorder="1" applyAlignment="1">
      <alignment horizontal="center"/>
    </xf>
    <xf numFmtId="3" fontId="20" fillId="8" borderId="57" xfId="5" applyNumberFormat="1" applyFont="1" applyFill="1" applyBorder="1" applyAlignment="1">
      <alignment horizontal="center"/>
    </xf>
    <xf numFmtId="4" fontId="11" fillId="3" borderId="30" xfId="5" applyNumberFormat="1" applyFont="1" applyFill="1" applyBorder="1"/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7" fillId="0" borderId="27" xfId="0" applyNumberFormat="1" applyFont="1" applyBorder="1"/>
    <xf numFmtId="4" fontId="12" fillId="3" borderId="74" xfId="5" applyNumberFormat="1" applyFont="1" applyFill="1" applyBorder="1"/>
    <xf numFmtId="4" fontId="25" fillId="0" borderId="10" xfId="5" applyNumberFormat="1" applyFont="1" applyBorder="1" applyAlignment="1">
      <alignment horizontal="right"/>
    </xf>
    <xf numFmtId="4" fontId="25" fillId="0" borderId="10" xfId="0" applyNumberFormat="1" applyFont="1" applyBorder="1"/>
    <xf numFmtId="4" fontId="25" fillId="0" borderId="10" xfId="5" applyNumberFormat="1" applyFont="1" applyBorder="1"/>
    <xf numFmtId="4" fontId="7" fillId="0" borderId="7" xfId="0" applyNumberFormat="1" applyFont="1" applyBorder="1"/>
    <xf numFmtId="4" fontId="34" fillId="0" borderId="10" xfId="5" applyNumberFormat="1" applyFont="1" applyBorder="1"/>
    <xf numFmtId="4" fontId="7" fillId="0" borderId="10" xfId="0" applyNumberFormat="1" applyFont="1" applyBorder="1"/>
    <xf numFmtId="4" fontId="12" fillId="3" borderId="74" xfId="5" applyNumberFormat="1" applyFont="1" applyFill="1" applyBorder="1" applyAlignment="1">
      <alignment horizontal="right"/>
    </xf>
    <xf numFmtId="3" fontId="25" fillId="0" borderId="0" xfId="0" applyNumberFormat="1" applyFont="1"/>
    <xf numFmtId="4" fontId="25" fillId="0" borderId="0" xfId="0" applyNumberFormat="1" applyFont="1"/>
    <xf numFmtId="4" fontId="25" fillId="0" borderId="76" xfId="0" applyNumberFormat="1" applyFont="1" applyBorder="1"/>
    <xf numFmtId="4" fontId="12" fillId="3" borderId="59" xfId="5" applyNumberFormat="1" applyFont="1" applyFill="1" applyBorder="1"/>
    <xf numFmtId="4" fontId="12" fillId="6" borderId="21" xfId="5" applyNumberFormat="1" applyFont="1" applyFill="1" applyBorder="1"/>
    <xf numFmtId="4" fontId="20" fillId="8" borderId="35" xfId="5" applyNumberFormat="1" applyFont="1" applyFill="1" applyBorder="1" applyAlignment="1">
      <alignment horizontal="center"/>
    </xf>
    <xf numFmtId="3" fontId="20" fillId="8" borderId="24" xfId="8" applyNumberFormat="1" applyFont="1" applyFill="1" applyBorder="1" applyAlignment="1">
      <alignment horizontal="center"/>
    </xf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32" xfId="5" applyNumberFormat="1" applyFont="1" applyFill="1" applyBorder="1"/>
    <xf numFmtId="4" fontId="12" fillId="3" borderId="29" xfId="5" applyNumberFormat="1" applyFont="1" applyFill="1" applyBorder="1"/>
    <xf numFmtId="3" fontId="11" fillId="3" borderId="31" xfId="5" applyNumberFormat="1" applyFont="1" applyFill="1" applyBorder="1"/>
    <xf numFmtId="4" fontId="11" fillId="3" borderId="29" xfId="5" applyNumberFormat="1" applyFont="1" applyFill="1" applyBorder="1"/>
    <xf numFmtId="3" fontId="12" fillId="6" borderId="18" xfId="5" applyNumberFormat="1" applyFont="1" applyFill="1" applyBorder="1"/>
    <xf numFmtId="4" fontId="12" fillId="6" borderId="18" xfId="5" applyNumberFormat="1" applyFont="1" applyFill="1" applyBorder="1"/>
    <xf numFmtId="4" fontId="12" fillId="6" borderId="20" xfId="5" applyNumberFormat="1" applyFont="1" applyFill="1" applyBorder="1"/>
    <xf numFmtId="4" fontId="12" fillId="6" borderId="19" xfId="5" applyNumberFormat="1" applyFont="1" applyFill="1" applyBorder="1"/>
    <xf numFmtId="3" fontId="37" fillId="7" borderId="18" xfId="5" applyNumberFormat="1" applyFont="1" applyFill="1" applyBorder="1"/>
    <xf numFmtId="4" fontId="37" fillId="7" borderId="18" xfId="5" applyNumberFormat="1" applyFont="1" applyFill="1" applyBorder="1"/>
    <xf numFmtId="4" fontId="37" fillId="7" borderId="19" xfId="5" applyNumberFormat="1" applyFont="1" applyFill="1" applyBorder="1"/>
    <xf numFmtId="4" fontId="37" fillId="7" borderId="20" xfId="5" applyNumberFormat="1" applyFont="1" applyFill="1" applyBorder="1"/>
    <xf numFmtId="4" fontId="6" fillId="0" borderId="34" xfId="5" applyNumberFormat="1" applyFont="1" applyBorder="1"/>
    <xf numFmtId="3" fontId="11" fillId="3" borderId="11" xfId="5" applyNumberFormat="1" applyFont="1" applyFill="1" applyBorder="1"/>
    <xf numFmtId="4" fontId="11" fillId="3" borderId="53" xfId="5" applyNumberFormat="1" applyFont="1" applyFill="1" applyBorder="1"/>
    <xf numFmtId="4" fontId="11" fillId="3" borderId="31" xfId="5" applyNumberFormat="1" applyFont="1" applyFill="1" applyBorder="1"/>
    <xf numFmtId="4" fontId="11" fillId="3" borderId="54" xfId="5" applyNumberFormat="1" applyFont="1" applyFill="1" applyBorder="1"/>
    <xf numFmtId="4" fontId="11" fillId="3" borderId="30" xfId="5" applyNumberFormat="1" applyFont="1" applyFill="1" applyBorder="1" applyAlignment="1">
      <alignment horizontal="right"/>
    </xf>
    <xf numFmtId="4" fontId="11" fillId="3" borderId="53" xfId="5" applyNumberFormat="1" applyFont="1" applyFill="1" applyBorder="1" applyAlignment="1">
      <alignment horizontal="right"/>
    </xf>
    <xf numFmtId="4" fontId="35" fillId="3" borderId="30" xfId="5" applyNumberFormat="1" applyFont="1" applyFill="1" applyBorder="1"/>
    <xf numFmtId="4" fontId="35" fillId="3" borderId="53" xfId="5" applyNumberFormat="1" applyFont="1" applyFill="1" applyBorder="1"/>
    <xf numFmtId="4" fontId="11" fillId="3" borderId="45" xfId="5" applyNumberFormat="1" applyFont="1" applyFill="1" applyBorder="1"/>
    <xf numFmtId="4" fontId="11" fillId="3" borderId="64" xfId="5" applyNumberFormat="1" applyFont="1" applyFill="1" applyBorder="1"/>
    <xf numFmtId="3" fontId="37" fillId="7" borderId="24" xfId="5" applyNumberFormat="1" applyFont="1" applyFill="1" applyBorder="1"/>
    <xf numFmtId="4" fontId="34" fillId="0" borderId="27" xfId="5" applyNumberFormat="1" applyFont="1" applyBorder="1"/>
    <xf numFmtId="3" fontId="1" fillId="0" borderId="0" xfId="5" applyNumberFormat="1" applyFont="1"/>
    <xf numFmtId="4" fontId="1" fillId="0" borderId="0" xfId="5" applyNumberFormat="1" applyFont="1"/>
    <xf numFmtId="0" fontId="41" fillId="9" borderId="0" xfId="0" applyFont="1" applyFill="1"/>
    <xf numFmtId="0" fontId="9" fillId="9" borderId="0" xfId="0" applyFont="1" applyFill="1"/>
    <xf numFmtId="0" fontId="15" fillId="9" borderId="0" xfId="0" applyFont="1" applyFill="1"/>
    <xf numFmtId="0" fontId="42" fillId="9" borderId="0" xfId="0" applyFont="1" applyFill="1"/>
    <xf numFmtId="0" fontId="43" fillId="9" borderId="0" xfId="0" applyFont="1" applyFill="1"/>
    <xf numFmtId="0" fontId="44" fillId="9" borderId="0" xfId="0" applyFont="1" applyFill="1"/>
    <xf numFmtId="0" fontId="36" fillId="9" borderId="0" xfId="0" applyFont="1" applyFill="1"/>
    <xf numFmtId="0" fontId="14" fillId="9" borderId="0" xfId="0" applyFont="1" applyFill="1"/>
    <xf numFmtId="3" fontId="10" fillId="4" borderId="41" xfId="0" applyNumberFormat="1" applyFont="1" applyFill="1" applyBorder="1" applyAlignment="1">
      <alignment horizontal="right"/>
    </xf>
    <xf numFmtId="3" fontId="10" fillId="4" borderId="52" xfId="0" applyNumberFormat="1" applyFont="1" applyFill="1" applyBorder="1" applyAlignment="1">
      <alignment horizontal="right"/>
    </xf>
    <xf numFmtId="4" fontId="10" fillId="4" borderId="52" xfId="0" applyNumberFormat="1" applyFont="1" applyFill="1" applyBorder="1" applyAlignment="1">
      <alignment horizontal="right"/>
    </xf>
    <xf numFmtId="4" fontId="10" fillId="4" borderId="70" xfId="0" applyNumberFormat="1" applyFont="1" applyFill="1" applyBorder="1" applyAlignment="1">
      <alignment horizontal="right"/>
    </xf>
    <xf numFmtId="3" fontId="10" fillId="4" borderId="48" xfId="0" applyNumberFormat="1" applyFont="1" applyFill="1" applyBorder="1" applyAlignment="1">
      <alignment horizontal="right"/>
    </xf>
    <xf numFmtId="4" fontId="10" fillId="4" borderId="67" xfId="0" applyNumberFormat="1" applyFont="1" applyFill="1" applyBorder="1" applyAlignment="1">
      <alignment horizontal="right"/>
    </xf>
    <xf numFmtId="3" fontId="7" fillId="0" borderId="11" xfId="0" applyNumberFormat="1" applyFont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4" fontId="7" fillId="0" borderId="12" xfId="0" applyNumberFormat="1" applyFont="1" applyBorder="1" applyAlignment="1">
      <alignment horizontal="right"/>
    </xf>
    <xf numFmtId="4" fontId="7" fillId="0" borderId="13" xfId="0" applyNumberFormat="1" applyFont="1" applyBorder="1" applyAlignment="1">
      <alignment horizontal="right"/>
    </xf>
    <xf numFmtId="4" fontId="7" fillId="0" borderId="14" xfId="0" applyNumberFormat="1" applyFont="1" applyBorder="1" applyAlignment="1">
      <alignment horizontal="right"/>
    </xf>
    <xf numFmtId="3" fontId="15" fillId="4" borderId="63" xfId="0" applyNumberFormat="1" applyFont="1" applyFill="1" applyBorder="1" applyAlignment="1">
      <alignment horizontal="center" vertical="center"/>
    </xf>
    <xf numFmtId="3" fontId="15" fillId="4" borderId="60" xfId="0" applyNumberFormat="1" applyFont="1" applyFill="1" applyBorder="1" applyAlignment="1">
      <alignment horizontal="center" vertical="center"/>
    </xf>
    <xf numFmtId="3" fontId="15" fillId="4" borderId="62" xfId="0" applyNumberFormat="1" applyFont="1" applyFill="1" applyBorder="1" applyAlignment="1">
      <alignment horizontal="center" vertical="center"/>
    </xf>
    <xf numFmtId="3" fontId="15" fillId="4" borderId="66" xfId="0" applyNumberFormat="1" applyFont="1" applyFill="1" applyBorder="1" applyAlignment="1">
      <alignment horizontal="center" vertical="center"/>
    </xf>
    <xf numFmtId="3" fontId="15" fillId="4" borderId="50" xfId="0" applyNumberFormat="1" applyFont="1" applyFill="1" applyBorder="1" applyAlignment="1">
      <alignment horizontal="center" vertical="center"/>
    </xf>
    <xf numFmtId="3" fontId="15" fillId="4" borderId="49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3" fontId="21" fillId="5" borderId="69" xfId="0" applyNumberFormat="1" applyFont="1" applyFill="1" applyBorder="1" applyAlignment="1">
      <alignment horizontal="center" vertical="center"/>
    </xf>
    <xf numFmtId="3" fontId="21" fillId="5" borderId="71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4" fontId="12" fillId="4" borderId="9" xfId="0" applyNumberFormat="1" applyFont="1" applyFill="1" applyBorder="1" applyAlignment="1">
      <alignment horizontal="center"/>
    </xf>
    <xf numFmtId="4" fontId="12" fillId="4" borderId="30" xfId="0" applyNumberFormat="1" applyFont="1" applyFill="1" applyBorder="1" applyAlignment="1">
      <alignment horizontal="center"/>
    </xf>
    <xf numFmtId="3" fontId="10" fillId="4" borderId="22" xfId="2" applyNumberFormat="1" applyFont="1" applyFill="1" applyBorder="1" applyAlignment="1">
      <alignment horizontal="center" vertical="center" wrapText="1"/>
    </xf>
    <xf numFmtId="3" fontId="10" fillId="4" borderId="52" xfId="2" applyNumberFormat="1" applyFont="1" applyFill="1" applyBorder="1" applyAlignment="1">
      <alignment horizontal="center" vertical="center" wrapText="1"/>
    </xf>
    <xf numFmtId="3" fontId="10" fillId="4" borderId="57" xfId="2" applyNumberFormat="1" applyFont="1" applyFill="1" applyBorder="1" applyAlignment="1">
      <alignment horizontal="center" vertical="center" wrapText="1"/>
    </xf>
    <xf numFmtId="3" fontId="10" fillId="4" borderId="48" xfId="2" applyNumberFormat="1" applyFont="1" applyFill="1" applyBorder="1" applyAlignment="1">
      <alignment horizontal="center" vertical="center" wrapText="1"/>
    </xf>
    <xf numFmtId="4" fontId="12" fillId="0" borderId="34" xfId="0" applyNumberFormat="1" applyFont="1" applyBorder="1" applyAlignment="1">
      <alignment horizontal="left"/>
    </xf>
    <xf numFmtId="4" fontId="12" fillId="0" borderId="71" xfId="0" applyNumberFormat="1" applyFont="1" applyBorder="1" applyAlignment="1">
      <alignment horizontal="left"/>
    </xf>
    <xf numFmtId="4" fontId="12" fillId="0" borderId="51" xfId="0" applyNumberFormat="1" applyFont="1" applyBorder="1" applyAlignment="1">
      <alignment horizontal="left"/>
    </xf>
    <xf numFmtId="4" fontId="10" fillId="0" borderId="22" xfId="0" applyNumberFormat="1" applyFont="1" applyBorder="1" applyAlignment="1">
      <alignment horizontal="center" vertical="center" wrapText="1"/>
    </xf>
    <xf numFmtId="4" fontId="10" fillId="0" borderId="52" xfId="0" applyNumberFormat="1" applyFont="1" applyBorder="1" applyAlignment="1">
      <alignment horizontal="center" vertical="center" wrapText="1"/>
    </xf>
    <xf numFmtId="4" fontId="10" fillId="0" borderId="76" xfId="0" applyNumberFormat="1" applyFont="1" applyBorder="1" applyAlignment="1">
      <alignment horizontal="center" vertical="center" wrapText="1"/>
    </xf>
    <xf numFmtId="4" fontId="10" fillId="0" borderId="49" xfId="0" applyNumberFormat="1" applyFont="1" applyBorder="1" applyAlignment="1">
      <alignment horizontal="center" vertical="center" wrapText="1"/>
    </xf>
    <xf numFmtId="4" fontId="12" fillId="0" borderId="72" xfId="0" applyNumberFormat="1" applyFont="1" applyBorder="1" applyAlignment="1">
      <alignment horizontal="left"/>
    </xf>
    <xf numFmtId="3" fontId="12" fillId="4" borderId="6" xfId="0" applyNumberFormat="1" applyFont="1" applyFill="1" applyBorder="1" applyAlignment="1">
      <alignment horizontal="center"/>
    </xf>
    <xf numFmtId="3" fontId="12" fillId="4" borderId="42" xfId="0" applyNumberFormat="1" applyFont="1" applyFill="1" applyBorder="1" applyAlignment="1">
      <alignment horizontal="center"/>
    </xf>
    <xf numFmtId="3" fontId="10" fillId="4" borderId="1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4" fontId="12" fillId="5" borderId="9" xfId="0" applyNumberFormat="1" applyFont="1" applyFill="1" applyBorder="1" applyAlignment="1">
      <alignment horizontal="center" vertical="center" wrapText="1"/>
    </xf>
    <xf numFmtId="4" fontId="12" fillId="5" borderId="30" xfId="0" applyNumberFormat="1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horizontal="left"/>
    </xf>
    <xf numFmtId="3" fontId="12" fillId="0" borderId="71" xfId="0" applyNumberFormat="1" applyFont="1" applyBorder="1" applyAlignment="1">
      <alignment horizontal="left"/>
    </xf>
    <xf numFmtId="3" fontId="12" fillId="0" borderId="51" xfId="0" applyNumberFormat="1" applyFont="1" applyBorder="1" applyAlignment="1">
      <alignment horizontal="left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22" fillId="5" borderId="73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/>
    </xf>
    <xf numFmtId="3" fontId="12" fillId="0" borderId="52" xfId="0" applyNumberFormat="1" applyFont="1" applyBorder="1" applyAlignment="1">
      <alignment horizontal="center" vertical="center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3" fontId="12" fillId="0" borderId="28" xfId="0" applyNumberFormat="1" applyFont="1" applyBorder="1" applyAlignment="1">
      <alignment horizontal="center" vertical="center" wrapText="1"/>
    </xf>
    <xf numFmtId="3" fontId="12" fillId="0" borderId="41" xfId="0" applyNumberFormat="1" applyFont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21" fillId="5" borderId="63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6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4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4" fontId="10" fillId="0" borderId="29" xfId="0" applyNumberFormat="1" applyFont="1" applyBorder="1" applyAlignment="1">
      <alignment horizontal="center" vertical="center" wrapText="1"/>
    </xf>
    <xf numFmtId="4" fontId="10" fillId="0" borderId="70" xfId="0" applyNumberFormat="1" applyFont="1" applyBorder="1" applyAlignment="1">
      <alignment horizontal="center" vertical="center" wrapText="1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42" xfId="0" applyNumberFormat="1" applyFont="1" applyFill="1" applyBorder="1" applyAlignment="1">
      <alignment horizontal="center" vertical="center"/>
    </xf>
    <xf numFmtId="3" fontId="12" fillId="5" borderId="40" xfId="0" applyNumberFormat="1" applyFont="1" applyFill="1" applyBorder="1" applyAlignment="1">
      <alignment horizontal="center" vertical="center"/>
    </xf>
    <xf numFmtId="3" fontId="12" fillId="4" borderId="9" xfId="0" applyNumberFormat="1" applyFont="1" applyFill="1" applyBorder="1" applyAlignment="1">
      <alignment horizontal="center"/>
    </xf>
    <xf numFmtId="3" fontId="12" fillId="4" borderId="30" xfId="0" applyNumberFormat="1" applyFont="1" applyFill="1" applyBorder="1" applyAlignment="1">
      <alignment horizontal="center"/>
    </xf>
    <xf numFmtId="0" fontId="16" fillId="0" borderId="0" xfId="5" applyFont="1" applyAlignment="1">
      <alignment horizontal="left"/>
    </xf>
    <xf numFmtId="3" fontId="10" fillId="4" borderId="61" xfId="2" applyNumberFormat="1" applyFont="1" applyFill="1" applyBorder="1" applyAlignment="1">
      <alignment horizontal="center" vertical="center" wrapText="1"/>
    </xf>
    <xf numFmtId="4" fontId="16" fillId="0" borderId="0" xfId="0" applyNumberFormat="1" applyFont="1" applyAlignment="1">
      <alignment horizontal="left" wrapText="1"/>
    </xf>
    <xf numFmtId="4" fontId="10" fillId="0" borderId="0" xfId="0" applyNumberFormat="1" applyFont="1" applyAlignment="1">
      <alignment horizontal="center" vertical="center" wrapText="1"/>
    </xf>
    <xf numFmtId="4" fontId="10" fillId="0" borderId="50" xfId="0" applyNumberFormat="1" applyFont="1" applyBorder="1" applyAlignment="1">
      <alignment horizontal="center" vertical="center" wrapText="1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20F7EB6F-F72C-4244-AA00-EBE717C96B3B}"/>
    <cellStyle name="Normální 4" xfId="5" xr:uid="{00000000-0005-0000-0000-000006000000}"/>
    <cellStyle name="Normální 4 2" xfId="8" xr:uid="{3A122D7D-407F-4060-A0B8-E858DC93D896}"/>
    <cellStyle name="normální_OIII.TURN.e" xfId="4" xr:uid="{00000000-0005-0000-0000-000007000000}"/>
  </cellStyles>
  <dxfs count="0"/>
  <tableStyles count="0" defaultTableStyle="TableStyleMedium2" defaultPivotStyle="PivotStyleLight16"/>
  <colors>
    <mruColors>
      <color rgb="FFCC3300"/>
      <color rgb="FF99FF99"/>
      <color rgb="FFFF66FF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5DF9-1327-46EA-AF99-216EFEC67753}">
  <sheetPr>
    <tabColor rgb="FFCC3300"/>
  </sheetPr>
  <dimension ref="A1:Z28"/>
  <sheetViews>
    <sheetView tabSelected="1" zoomScaleNormal="100" workbookViewId="0">
      <selection activeCell="X11" sqref="X11"/>
    </sheetView>
  </sheetViews>
  <sheetFormatPr defaultColWidth="9.140625" defaultRowHeight="20.100000000000001" customHeight="1" x14ac:dyDescent="0.2"/>
  <cols>
    <col min="1" max="1" width="3" style="953" customWidth="1"/>
    <col min="2" max="15" width="9.140625" style="953"/>
    <col min="16" max="16" width="9.140625" style="953" customWidth="1"/>
    <col min="17" max="17" width="22" style="953" customWidth="1"/>
    <col min="18" max="16384" width="9.140625" style="953"/>
  </cols>
  <sheetData>
    <row r="1" spans="1:26" ht="20.100000000000001" customHeight="1" x14ac:dyDescent="0.2">
      <c r="A1" s="952" t="s">
        <v>856</v>
      </c>
    </row>
    <row r="2" spans="1:26" ht="15" customHeight="1" x14ac:dyDescent="0.2"/>
    <row r="3" spans="1:26" ht="15" customHeight="1" x14ac:dyDescent="0.2">
      <c r="A3" s="953" t="s">
        <v>837</v>
      </c>
    </row>
    <row r="4" spans="1:26" ht="15" customHeight="1" x14ac:dyDescent="0.2"/>
    <row r="5" spans="1:26" ht="15" customHeight="1" x14ac:dyDescent="0.2">
      <c r="A5" s="953" t="s">
        <v>857</v>
      </c>
    </row>
    <row r="6" spans="1:26" ht="15" customHeight="1" x14ac:dyDescent="0.2">
      <c r="A6" s="953" t="s">
        <v>838</v>
      </c>
      <c r="B6" s="953" t="s">
        <v>858</v>
      </c>
    </row>
    <row r="7" spans="1:26" ht="15" customHeight="1" x14ac:dyDescent="0.2">
      <c r="A7" s="953" t="s">
        <v>839</v>
      </c>
      <c r="B7" s="953" t="s">
        <v>859</v>
      </c>
    </row>
    <row r="8" spans="1:26" ht="15" customHeight="1" x14ac:dyDescent="0.2">
      <c r="A8" s="953" t="s">
        <v>848</v>
      </c>
      <c r="B8" s="953" t="s">
        <v>860</v>
      </c>
    </row>
    <row r="9" spans="1:26" ht="15" customHeight="1" x14ac:dyDescent="0.2">
      <c r="B9" s="953" t="s">
        <v>861</v>
      </c>
    </row>
    <row r="10" spans="1:26" ht="15" customHeight="1" x14ac:dyDescent="0.2">
      <c r="A10" s="953" t="s">
        <v>849</v>
      </c>
      <c r="B10" s="953" t="s">
        <v>862</v>
      </c>
    </row>
    <row r="11" spans="1:26" ht="15" customHeight="1" x14ac:dyDescent="0.25">
      <c r="A11" s="954" t="s">
        <v>840</v>
      </c>
      <c r="B11" s="954"/>
      <c r="C11" s="955" t="s">
        <v>867</v>
      </c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</row>
    <row r="12" spans="1:26" ht="15" customHeight="1" x14ac:dyDescent="0.25">
      <c r="A12" s="954"/>
      <c r="B12" s="954"/>
      <c r="C12" s="955" t="s">
        <v>866</v>
      </c>
      <c r="D12" s="954"/>
      <c r="E12" s="954"/>
      <c r="F12" s="954"/>
      <c r="G12" s="954"/>
      <c r="H12" s="954"/>
      <c r="I12" s="954"/>
      <c r="J12" s="954"/>
      <c r="K12" s="954"/>
      <c r="L12" s="954"/>
      <c r="M12" s="954"/>
      <c r="N12" s="954"/>
      <c r="O12" s="954"/>
      <c r="P12" s="954"/>
      <c r="Q12" s="954"/>
      <c r="R12" s="954"/>
      <c r="S12" s="954"/>
      <c r="T12" s="954"/>
      <c r="U12" s="954"/>
      <c r="V12" s="954"/>
      <c r="W12" s="954"/>
      <c r="X12" s="954"/>
    </row>
    <row r="13" spans="1:26" ht="15" customHeight="1" x14ac:dyDescent="0.25">
      <c r="C13" s="956" t="s">
        <v>842</v>
      </c>
      <c r="D13" s="957"/>
      <c r="E13" s="957"/>
      <c r="F13" s="957"/>
      <c r="G13" s="957"/>
      <c r="H13" s="957"/>
      <c r="I13" s="957"/>
      <c r="J13" s="957"/>
      <c r="K13" s="957"/>
      <c r="L13" s="957"/>
      <c r="M13" s="957"/>
      <c r="N13" s="957"/>
      <c r="O13" s="957"/>
      <c r="P13" s="957"/>
      <c r="Q13" s="957"/>
      <c r="R13" s="957"/>
      <c r="S13" s="957"/>
      <c r="T13" s="957"/>
      <c r="U13" s="957"/>
      <c r="V13" s="957"/>
      <c r="W13" s="957"/>
      <c r="X13" s="957"/>
      <c r="Y13" s="957"/>
      <c r="Z13" s="957"/>
    </row>
    <row r="14" spans="1:26" ht="15" customHeight="1" x14ac:dyDescent="0.25">
      <c r="C14" s="956" t="s">
        <v>843</v>
      </c>
      <c r="D14" s="957"/>
      <c r="E14" s="957"/>
      <c r="F14" s="957"/>
      <c r="G14" s="957"/>
      <c r="H14" s="957"/>
      <c r="I14" s="957"/>
      <c r="J14" s="957"/>
      <c r="K14" s="957"/>
      <c r="L14" s="957"/>
      <c r="M14" s="957"/>
      <c r="N14" s="957"/>
      <c r="O14" s="957"/>
      <c r="P14" s="957"/>
      <c r="Q14" s="957"/>
      <c r="R14" s="957"/>
      <c r="S14" s="957"/>
      <c r="T14" s="957"/>
      <c r="U14" s="957"/>
      <c r="V14" s="957"/>
      <c r="W14" s="957"/>
      <c r="X14" s="957"/>
      <c r="Y14" s="957"/>
      <c r="Z14" s="957"/>
    </row>
    <row r="15" spans="1:26" ht="15" customHeight="1" x14ac:dyDescent="0.25">
      <c r="C15" s="958"/>
    </row>
    <row r="16" spans="1:26" ht="15" customHeight="1" x14ac:dyDescent="0.25">
      <c r="A16" s="953" t="s">
        <v>863</v>
      </c>
      <c r="C16" s="958"/>
      <c r="I16" s="954"/>
      <c r="J16" s="954"/>
      <c r="K16" s="954"/>
      <c r="L16" s="954"/>
      <c r="M16" s="954"/>
      <c r="N16" s="954"/>
      <c r="O16" s="954"/>
      <c r="P16" s="954"/>
      <c r="Q16" s="954"/>
      <c r="R16" s="954"/>
      <c r="S16" s="954"/>
      <c r="T16" s="954"/>
      <c r="U16" s="954"/>
      <c r="V16" s="954"/>
      <c r="W16" s="954"/>
      <c r="X16" s="954"/>
    </row>
    <row r="17" spans="1:24" ht="15" customHeight="1" x14ac:dyDescent="0.25">
      <c r="A17" s="953" t="s">
        <v>844</v>
      </c>
      <c r="C17" s="958"/>
      <c r="I17" s="954"/>
      <c r="J17" s="954"/>
      <c r="K17" s="954"/>
      <c r="L17" s="954"/>
      <c r="M17" s="954"/>
      <c r="N17" s="954"/>
      <c r="O17" s="954"/>
      <c r="P17" s="954"/>
      <c r="Q17" s="954"/>
      <c r="R17" s="954"/>
      <c r="S17" s="954"/>
      <c r="T17" s="954"/>
      <c r="U17" s="954"/>
      <c r="V17" s="954"/>
      <c r="W17" s="954"/>
      <c r="X17" s="954"/>
    </row>
    <row r="18" spans="1:24" ht="15" customHeight="1" x14ac:dyDescent="0.2">
      <c r="A18" s="953" t="s">
        <v>864</v>
      </c>
      <c r="U18" s="954"/>
      <c r="V18" s="954"/>
      <c r="W18" s="954"/>
      <c r="X18" s="954"/>
    </row>
    <row r="19" spans="1:24" ht="15" customHeight="1" x14ac:dyDescent="0.2">
      <c r="U19" s="954"/>
      <c r="V19" s="954"/>
      <c r="W19" s="954"/>
      <c r="X19" s="954"/>
    </row>
    <row r="20" spans="1:24" ht="15" customHeight="1" x14ac:dyDescent="0.25">
      <c r="A20" s="953" t="s">
        <v>869</v>
      </c>
      <c r="C20" s="958"/>
      <c r="S20" s="954"/>
      <c r="T20" s="954"/>
      <c r="U20" s="954"/>
      <c r="V20" s="954"/>
      <c r="W20" s="954"/>
      <c r="X20" s="954"/>
    </row>
    <row r="21" spans="1:24" ht="15" customHeight="1" x14ac:dyDescent="0.25">
      <c r="A21" s="954" t="s">
        <v>870</v>
      </c>
      <c r="B21" s="954"/>
      <c r="C21" s="955"/>
      <c r="D21" s="954"/>
      <c r="E21" s="954"/>
      <c r="F21" s="954"/>
      <c r="G21" s="954"/>
      <c r="H21" s="954"/>
      <c r="I21" s="954"/>
      <c r="J21" s="954"/>
      <c r="K21" s="954"/>
      <c r="L21" s="954"/>
      <c r="M21" s="954"/>
      <c r="N21" s="954"/>
      <c r="O21" s="954"/>
      <c r="P21" s="954"/>
      <c r="Q21" s="954"/>
      <c r="S21" s="954"/>
      <c r="T21" s="954"/>
      <c r="U21" s="954"/>
      <c r="V21" s="954"/>
      <c r="W21" s="954"/>
      <c r="X21" s="954"/>
    </row>
    <row r="22" spans="1:24" ht="15" customHeight="1" x14ac:dyDescent="0.25">
      <c r="C22" s="958"/>
      <c r="S22" s="954"/>
      <c r="T22" s="954"/>
      <c r="U22" s="954"/>
      <c r="V22" s="954"/>
      <c r="W22" s="954"/>
      <c r="X22" s="954"/>
    </row>
    <row r="23" spans="1:24" ht="15" customHeight="1" x14ac:dyDescent="0.25">
      <c r="A23" s="953" t="s">
        <v>871</v>
      </c>
      <c r="C23" s="958"/>
      <c r="S23" s="954"/>
      <c r="T23" s="954"/>
      <c r="U23" s="954"/>
      <c r="V23" s="954"/>
      <c r="W23" s="954"/>
      <c r="X23" s="954"/>
    </row>
    <row r="24" spans="1:24" ht="15" customHeight="1" x14ac:dyDescent="0.25">
      <c r="A24" s="954" t="s">
        <v>868</v>
      </c>
      <c r="B24" s="954"/>
      <c r="C24" s="955"/>
      <c r="D24" s="954"/>
      <c r="E24" s="954"/>
      <c r="F24" s="954"/>
      <c r="G24" s="954"/>
      <c r="S24" s="954"/>
      <c r="T24" s="954"/>
      <c r="U24" s="954"/>
      <c r="V24" s="954"/>
      <c r="W24" s="954"/>
      <c r="X24" s="954"/>
    </row>
    <row r="25" spans="1:24" ht="15" customHeight="1" x14ac:dyDescent="0.25">
      <c r="A25" s="954"/>
      <c r="B25" s="954"/>
      <c r="C25" s="955"/>
      <c r="D25" s="954"/>
      <c r="E25" s="954"/>
      <c r="F25" s="954"/>
      <c r="G25" s="954"/>
      <c r="S25" s="954"/>
      <c r="T25" s="954"/>
      <c r="U25" s="954"/>
      <c r="V25" s="954"/>
      <c r="W25" s="954"/>
      <c r="X25" s="954"/>
    </row>
    <row r="26" spans="1:24" ht="15" customHeight="1" x14ac:dyDescent="0.2">
      <c r="A26" s="953" t="s">
        <v>865</v>
      </c>
    </row>
    <row r="27" spans="1:24" ht="15" customHeight="1" x14ac:dyDescent="0.2">
      <c r="A27" s="953" t="s">
        <v>841</v>
      </c>
      <c r="C27" s="959"/>
      <c r="D27" s="959"/>
      <c r="E27" s="959"/>
      <c r="F27" s="959"/>
      <c r="G27" s="959"/>
    </row>
    <row r="28" spans="1:24" ht="15" customHeight="1" x14ac:dyDescent="0.2"/>
  </sheetData>
  <pageMargins left="0.19685039370078741" right="0.19685039370078741" top="0.78740157480314965" bottom="0.78740157480314965" header="0.31496062992125984" footer="0.31496062992125984"/>
  <pageSetup paperSize="9" scale="8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251"/>
  <sheetViews>
    <sheetView workbookViewId="0">
      <pane xSplit="8" ySplit="11" topLeftCell="J12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ColWidth="9.140625" defaultRowHeight="15" x14ac:dyDescent="0.25"/>
  <cols>
    <col min="1" max="1" width="5" style="590" customWidth="1"/>
    <col min="2" max="2" width="6.140625" style="487" bestFit="1" customWidth="1"/>
    <col min="3" max="3" width="8.7109375" style="731" bestFit="1" customWidth="1"/>
    <col min="4" max="4" width="7.85546875" style="487" bestFit="1" customWidth="1"/>
    <col min="5" max="5" width="27.85546875" style="487" customWidth="1"/>
    <col min="6" max="6" width="4.85546875" style="487" customWidth="1"/>
    <col min="7" max="7" width="10.28515625" style="487" bestFit="1" customWidth="1"/>
    <col min="8" max="8" width="8.7109375" style="487" customWidth="1"/>
    <col min="9" max="9" width="10.7109375" style="487" customWidth="1"/>
    <col min="10" max="11" width="12" style="487" customWidth="1"/>
    <col min="12" max="14" width="10.7109375" style="487" customWidth="1"/>
    <col min="15" max="15" width="11.7109375" style="637" customWidth="1"/>
    <col min="16" max="17" width="10.7109375" style="637" customWidth="1"/>
    <col min="18" max="18" width="10.7109375" style="636" customWidth="1"/>
    <col min="19" max="34" width="10.7109375" style="487" customWidth="1"/>
    <col min="35" max="45" width="10.7109375" style="637" customWidth="1"/>
    <col min="46" max="51" width="10.7109375" style="487" customWidth="1"/>
    <col min="52" max="52" width="11.7109375" style="637" customWidth="1"/>
    <col min="53" max="54" width="10.7109375" style="637" customWidth="1"/>
    <col min="55" max="16384" width="9.140625" style="487"/>
  </cols>
  <sheetData>
    <row r="1" spans="1:54" ht="12" customHeight="1" x14ac:dyDescent="0.25">
      <c r="A1" s="872" t="s">
        <v>2</v>
      </c>
      <c r="B1" s="872"/>
      <c r="C1" s="479"/>
      <c r="D1" s="872"/>
      <c r="E1" s="872"/>
      <c r="F1" s="480"/>
      <c r="G1" s="480"/>
      <c r="H1" s="480"/>
      <c r="I1" s="481"/>
      <c r="J1" s="482"/>
      <c r="K1" s="482"/>
      <c r="L1" s="482"/>
      <c r="M1" s="482"/>
      <c r="N1" s="482"/>
      <c r="O1" s="483"/>
      <c r="P1" s="484"/>
      <c r="Q1" s="484"/>
      <c r="R1" s="484"/>
      <c r="S1" s="481"/>
      <c r="T1" s="481"/>
      <c r="U1" s="481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6"/>
      <c r="AJ1" s="486"/>
      <c r="AK1" s="486"/>
      <c r="AL1" s="486"/>
      <c r="AM1" s="486"/>
      <c r="AN1" s="486"/>
      <c r="AO1" s="483"/>
      <c r="AP1" s="483"/>
      <c r="AQ1" s="483"/>
      <c r="AR1" s="483"/>
      <c r="AS1" s="483"/>
      <c r="AT1" s="481"/>
      <c r="AU1" s="481"/>
      <c r="AV1" s="481"/>
      <c r="AW1" s="481"/>
      <c r="AX1" s="481"/>
      <c r="AY1" s="483"/>
      <c r="AZ1" s="483"/>
      <c r="BA1" s="483"/>
      <c r="BB1" s="483"/>
    </row>
    <row r="2" spans="1:54" ht="12" customHeight="1" x14ac:dyDescent="0.25">
      <c r="A2" s="872" t="s">
        <v>3</v>
      </c>
      <c r="B2" s="872"/>
      <c r="C2" s="479"/>
      <c r="D2" s="872"/>
      <c r="E2" s="872"/>
      <c r="F2" s="480"/>
      <c r="G2" s="480"/>
      <c r="H2" s="480"/>
      <c r="I2" s="488"/>
      <c r="J2" s="488"/>
      <c r="K2" s="488"/>
      <c r="L2" s="488"/>
      <c r="M2" s="488"/>
      <c r="N2" s="488"/>
      <c r="O2" s="489"/>
      <c r="P2" s="489"/>
      <c r="Q2" s="489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8"/>
      <c r="AU2" s="488"/>
      <c r="AV2" s="488"/>
      <c r="AW2" s="488"/>
      <c r="AX2" s="488"/>
      <c r="AY2" s="489"/>
      <c r="AZ2" s="489"/>
      <c r="BA2" s="489"/>
      <c r="BB2" s="483"/>
    </row>
    <row r="3" spans="1:54" ht="12" customHeight="1" x14ac:dyDescent="0.25">
      <c r="A3" s="1062" t="s">
        <v>4</v>
      </c>
      <c r="B3" s="1062"/>
      <c r="C3" s="1062"/>
      <c r="D3" s="1062"/>
      <c r="E3" s="1062"/>
      <c r="F3" s="480"/>
      <c r="G3" s="480"/>
      <c r="H3" s="480"/>
      <c r="I3" s="488"/>
      <c r="J3" s="488"/>
      <c r="K3" s="488"/>
      <c r="L3" s="488"/>
      <c r="M3" s="488"/>
      <c r="N3" s="488"/>
      <c r="O3" s="489"/>
      <c r="P3" s="489"/>
      <c r="Q3" s="489"/>
      <c r="R3" s="490"/>
      <c r="S3" s="490"/>
      <c r="T3" s="490"/>
      <c r="U3" s="490"/>
      <c r="V3" s="490"/>
      <c r="W3" s="490"/>
      <c r="X3" s="490"/>
      <c r="Y3" s="490"/>
      <c r="Z3" s="490"/>
      <c r="AA3" s="491"/>
      <c r="AB3" s="491"/>
      <c r="AC3" s="491"/>
      <c r="AD3" s="492"/>
      <c r="AE3" s="492"/>
      <c r="AF3" s="492"/>
      <c r="AG3" s="491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89"/>
      <c r="AT3" s="488"/>
      <c r="AU3" s="488"/>
      <c r="AV3" s="488"/>
      <c r="AW3" s="488"/>
      <c r="AX3" s="488"/>
      <c r="AY3" s="489"/>
      <c r="AZ3" s="489"/>
      <c r="BA3" s="489"/>
      <c r="BB3" s="483"/>
    </row>
    <row r="4" spans="1:54" ht="12" customHeight="1" x14ac:dyDescent="0.25">
      <c r="A4" s="494"/>
      <c r="B4" s="872"/>
      <c r="C4" s="872"/>
      <c r="D4" s="872"/>
      <c r="E4" s="872"/>
      <c r="F4" s="480"/>
      <c r="G4" s="480"/>
      <c r="H4" s="480"/>
      <c r="I4" s="488"/>
      <c r="J4" s="488"/>
      <c r="K4" s="488"/>
      <c r="L4" s="488"/>
      <c r="M4" s="488"/>
      <c r="N4" s="488"/>
      <c r="O4" s="489"/>
      <c r="P4" s="489"/>
      <c r="Q4" s="489"/>
      <c r="R4" s="490"/>
      <c r="S4" s="490"/>
      <c r="T4" s="490"/>
      <c r="U4" s="490"/>
      <c r="V4" s="490"/>
      <c r="W4" s="490"/>
      <c r="X4" s="490"/>
      <c r="Y4" s="490"/>
      <c r="Z4" s="490"/>
      <c r="AA4" s="491"/>
      <c r="AB4" s="491"/>
      <c r="AC4" s="491"/>
      <c r="AD4" s="492"/>
      <c r="AE4" s="492"/>
      <c r="AF4" s="492"/>
      <c r="AG4" s="491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89"/>
      <c r="AT4" s="488"/>
      <c r="AU4" s="488"/>
      <c r="AV4" s="488"/>
      <c r="AW4" s="488"/>
      <c r="AX4" s="488"/>
      <c r="AY4" s="489"/>
      <c r="AZ4" s="489"/>
      <c r="BA4" s="489"/>
      <c r="BB4" s="483"/>
    </row>
    <row r="5" spans="1:54" ht="16.5" thickBot="1" x14ac:dyDescent="0.3">
      <c r="A5" s="291" t="s">
        <v>853</v>
      </c>
      <c r="B5" s="91"/>
      <c r="C5" s="91"/>
      <c r="D5" s="91"/>
      <c r="E5" s="92"/>
      <c r="F5" s="496"/>
      <c r="G5" s="496"/>
      <c r="H5" s="496"/>
      <c r="I5" s="497"/>
      <c r="J5" s="497"/>
      <c r="K5" s="497"/>
      <c r="L5" s="497"/>
      <c r="M5" s="497"/>
      <c r="N5" s="497"/>
      <c r="O5" s="498"/>
      <c r="P5" s="498"/>
      <c r="Q5" s="498"/>
      <c r="R5" s="490"/>
      <c r="S5" s="490"/>
      <c r="T5" s="490"/>
      <c r="U5" s="490"/>
      <c r="V5" s="490"/>
      <c r="W5" s="481"/>
      <c r="X5" s="490"/>
      <c r="Y5" s="490"/>
      <c r="Z5" s="490"/>
      <c r="AA5" s="491"/>
      <c r="AB5" s="491"/>
      <c r="AC5" s="491"/>
      <c r="AD5" s="492"/>
      <c r="AE5" s="492"/>
      <c r="AF5" s="492"/>
      <c r="AG5" s="491"/>
      <c r="AH5" s="483"/>
      <c r="AI5" s="483"/>
      <c r="AJ5" s="499"/>
      <c r="AK5" s="499"/>
      <c r="AL5" s="499"/>
      <c r="AM5" s="499"/>
      <c r="AN5" s="499"/>
      <c r="AO5" s="499"/>
      <c r="AP5" s="499"/>
      <c r="AQ5" s="499"/>
      <c r="AR5" s="499"/>
      <c r="AS5" s="498"/>
      <c r="AT5" s="497"/>
      <c r="AU5" s="497"/>
      <c r="AV5" s="497"/>
      <c r="AW5" s="497"/>
      <c r="AX5" s="497"/>
      <c r="AY5" s="498"/>
      <c r="AZ5" s="498"/>
      <c r="BA5" s="498"/>
      <c r="BB5" s="483"/>
    </row>
    <row r="6" spans="1:54" x14ac:dyDescent="0.25">
      <c r="A6" s="480"/>
      <c r="B6" s="494"/>
      <c r="C6" s="494"/>
      <c r="D6" s="494"/>
      <c r="E6" s="480"/>
      <c r="F6" s="480"/>
      <c r="G6" s="480"/>
      <c r="H6" s="480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4" ht="16.5" thickBot="1" x14ac:dyDescent="0.3">
      <c r="A7" s="494"/>
      <c r="B7" s="500"/>
      <c r="C7" s="143"/>
      <c r="D7" s="501"/>
      <c r="E7" s="500"/>
      <c r="F7" s="480"/>
      <c r="G7" s="480"/>
      <c r="H7" s="480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4" ht="15" customHeight="1" x14ac:dyDescent="0.25">
      <c r="A8" s="502"/>
      <c r="B8" s="503"/>
      <c r="C8" s="503"/>
      <c r="D8" s="503"/>
      <c r="E8" s="503"/>
      <c r="F8" s="503"/>
      <c r="G8" s="503"/>
      <c r="H8" s="503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4" ht="15.75" customHeight="1" thickBot="1" x14ac:dyDescent="0.3">
      <c r="A9" s="504" t="s">
        <v>821</v>
      </c>
      <c r="B9" s="143"/>
      <c r="C9" s="143"/>
      <c r="D9" s="505"/>
      <c r="E9" s="143"/>
      <c r="F9" s="506"/>
      <c r="G9" s="507"/>
      <c r="H9" s="507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4" ht="23.25" thickBot="1" x14ac:dyDescent="0.3">
      <c r="A10" s="508" t="s">
        <v>798</v>
      </c>
      <c r="B10" s="509" t="s">
        <v>564</v>
      </c>
      <c r="C10" s="509" t="s">
        <v>565</v>
      </c>
      <c r="D10" s="509" t="s">
        <v>268</v>
      </c>
      <c r="E10" s="245" t="s">
        <v>800</v>
      </c>
      <c r="F10" s="509" t="s">
        <v>0</v>
      </c>
      <c r="G10" s="510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4" s="523" customFormat="1" ht="11.25" customHeight="1" thickBot="1" x14ac:dyDescent="0.25">
      <c r="A11" s="511" t="s">
        <v>566</v>
      </c>
      <c r="B11" s="512" t="s">
        <v>567</v>
      </c>
      <c r="C11" s="512" t="s">
        <v>270</v>
      </c>
      <c r="D11" s="512" t="s">
        <v>271</v>
      </c>
      <c r="E11" s="512" t="s">
        <v>568</v>
      </c>
      <c r="F11" s="512" t="s">
        <v>0</v>
      </c>
      <c r="G11" s="512" t="s">
        <v>569</v>
      </c>
      <c r="H11" s="513" t="s">
        <v>794</v>
      </c>
      <c r="I11" s="514" t="s">
        <v>272</v>
      </c>
      <c r="J11" s="515" t="s">
        <v>273</v>
      </c>
      <c r="K11" s="207" t="s">
        <v>279</v>
      </c>
      <c r="L11" s="515" t="s">
        <v>274</v>
      </c>
      <c r="M11" s="515" t="s">
        <v>275</v>
      </c>
      <c r="N11" s="515" t="s">
        <v>276</v>
      </c>
      <c r="O11" s="516" t="s">
        <v>277</v>
      </c>
      <c r="P11" s="519" t="s">
        <v>570</v>
      </c>
      <c r="Q11" s="737" t="s">
        <v>571</v>
      </c>
      <c r="R11" s="517" t="s">
        <v>301</v>
      </c>
      <c r="S11" s="517" t="s">
        <v>301</v>
      </c>
      <c r="T11" s="518" t="s">
        <v>301</v>
      </c>
      <c r="U11" s="518" t="s">
        <v>301</v>
      </c>
      <c r="V11" s="518" t="s">
        <v>301</v>
      </c>
      <c r="W11" s="518" t="s">
        <v>301</v>
      </c>
      <c r="X11" s="518" t="s">
        <v>302</v>
      </c>
      <c r="Y11" s="518" t="s">
        <v>302</v>
      </c>
      <c r="Z11" s="518" t="s">
        <v>303</v>
      </c>
      <c r="AA11" s="518" t="s">
        <v>302</v>
      </c>
      <c r="AB11" s="518" t="s">
        <v>304</v>
      </c>
      <c r="AC11" s="518" t="s">
        <v>305</v>
      </c>
      <c r="AD11" s="518" t="s">
        <v>306</v>
      </c>
      <c r="AE11" s="518" t="s">
        <v>308</v>
      </c>
      <c r="AF11" s="518" t="s">
        <v>307</v>
      </c>
      <c r="AG11" s="518" t="s">
        <v>307</v>
      </c>
      <c r="AH11" s="518" t="s">
        <v>314</v>
      </c>
      <c r="AI11" s="519" t="s">
        <v>310</v>
      </c>
      <c r="AJ11" s="519" t="s">
        <v>311</v>
      </c>
      <c r="AK11" s="519" t="s">
        <v>310</v>
      </c>
      <c r="AL11" s="519" t="s">
        <v>310</v>
      </c>
      <c r="AM11" s="519" t="s">
        <v>311</v>
      </c>
      <c r="AN11" s="214" t="s">
        <v>310</v>
      </c>
      <c r="AO11" s="519" t="s">
        <v>310</v>
      </c>
      <c r="AP11" s="519" t="s">
        <v>311</v>
      </c>
      <c r="AQ11" s="519" t="s">
        <v>310</v>
      </c>
      <c r="AR11" s="519" t="s">
        <v>311</v>
      </c>
      <c r="AS11" s="520" t="s">
        <v>312</v>
      </c>
      <c r="AT11" s="641" t="s">
        <v>272</v>
      </c>
      <c r="AU11" s="518" t="s">
        <v>273</v>
      </c>
      <c r="AV11" s="518" t="s">
        <v>279</v>
      </c>
      <c r="AW11" s="518" t="s">
        <v>274</v>
      </c>
      <c r="AX11" s="518" t="s">
        <v>275</v>
      </c>
      <c r="AY11" s="518" t="s">
        <v>276</v>
      </c>
      <c r="AZ11" s="519" t="s">
        <v>277</v>
      </c>
      <c r="BA11" s="519" t="s">
        <v>570</v>
      </c>
      <c r="BB11" s="737" t="s">
        <v>571</v>
      </c>
    </row>
    <row r="12" spans="1:54" ht="15" customHeight="1" x14ac:dyDescent="0.25">
      <c r="A12" s="526">
        <v>1</v>
      </c>
      <c r="B12" s="643">
        <v>5415</v>
      </c>
      <c r="C12" s="644">
        <v>667000135</v>
      </c>
      <c r="D12" s="643">
        <v>71011170</v>
      </c>
      <c r="E12" s="694" t="s">
        <v>812</v>
      </c>
      <c r="F12" s="643">
        <v>3111</v>
      </c>
      <c r="G12" s="695" t="s">
        <v>329</v>
      </c>
      <c r="H12" s="646" t="s">
        <v>281</v>
      </c>
      <c r="I12" s="647">
        <v>17765779</v>
      </c>
      <c r="J12" s="530">
        <v>12938490</v>
      </c>
      <c r="K12" s="799">
        <v>70000</v>
      </c>
      <c r="L12" s="344">
        <v>4396870</v>
      </c>
      <c r="M12" s="344">
        <v>258769</v>
      </c>
      <c r="N12" s="530">
        <v>101650</v>
      </c>
      <c r="O12" s="531">
        <v>30.267899999999997</v>
      </c>
      <c r="P12" s="741">
        <v>22.8476</v>
      </c>
      <c r="Q12" s="840">
        <v>7.4202999999999983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222">
        <f>SUM(AQ12:AR12)</f>
        <v>0</v>
      </c>
      <c r="AT12" s="880">
        <f>I12+AH12</f>
        <v>17765779</v>
      </c>
      <c r="AU12" s="532">
        <f>J12+W12</f>
        <v>12938490</v>
      </c>
      <c r="AV12" s="219">
        <f>K12+AA12</f>
        <v>70000</v>
      </c>
      <c r="AW12" s="532">
        <f t="shared" ref="AW12:AX15" si="0">L12+AC12</f>
        <v>4396870</v>
      </c>
      <c r="AX12" s="532">
        <f t="shared" si="0"/>
        <v>258769</v>
      </c>
      <c r="AY12" s="532">
        <f>N12+AG12</f>
        <v>101650</v>
      </c>
      <c r="AZ12" s="533">
        <f>O12+AS12</f>
        <v>30.267899999999997</v>
      </c>
      <c r="BA12" s="533">
        <f t="shared" ref="BA12:BB15" si="1">P12+AQ12</f>
        <v>22.8476</v>
      </c>
      <c r="BB12" s="534">
        <f t="shared" si="1"/>
        <v>7.4202999999999983</v>
      </c>
    </row>
    <row r="13" spans="1:54" ht="13.5" customHeight="1" x14ac:dyDescent="0.25">
      <c r="A13" s="549">
        <v>1</v>
      </c>
      <c r="B13" s="649">
        <v>5415</v>
      </c>
      <c r="C13" s="650">
        <v>667000135</v>
      </c>
      <c r="D13" s="649">
        <v>71011170</v>
      </c>
      <c r="E13" s="694" t="s">
        <v>812</v>
      </c>
      <c r="F13" s="649">
        <v>3111</v>
      </c>
      <c r="G13" s="552" t="s">
        <v>316</v>
      </c>
      <c r="H13" s="552" t="s">
        <v>282</v>
      </c>
      <c r="I13" s="529">
        <v>802912</v>
      </c>
      <c r="J13" s="554">
        <v>590877</v>
      </c>
      <c r="K13" s="554">
        <v>0</v>
      </c>
      <c r="L13" s="554">
        <v>199717</v>
      </c>
      <c r="M13" s="554">
        <v>11818</v>
      </c>
      <c r="N13" s="554">
        <v>500</v>
      </c>
      <c r="O13" s="555">
        <v>1.75</v>
      </c>
      <c r="P13" s="744">
        <v>1.75</v>
      </c>
      <c r="Q13" s="837">
        <v>0</v>
      </c>
      <c r="R13" s="112">
        <f t="shared" ref="R13:R76" si="2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6" si="3">SUM(R13:V13)</f>
        <v>0</v>
      </c>
      <c r="X13" s="113">
        <v>0</v>
      </c>
      <c r="Y13" s="113">
        <v>0</v>
      </c>
      <c r="Z13" s="113">
        <v>0</v>
      </c>
      <c r="AA13" s="113">
        <f t="shared" ref="AA13:AA76" si="4">SUM(X13:Z13)</f>
        <v>0</v>
      </c>
      <c r="AB13" s="113">
        <f t="shared" ref="AB13:AB76" si="5">W13+AA13</f>
        <v>0</v>
      </c>
      <c r="AC13" s="114">
        <f t="shared" ref="AC13:AC76" si="6">ROUND((W13+X13+Y13)*33.8%,0)</f>
        <v>0</v>
      </c>
      <c r="AD13" s="114">
        <f t="shared" ref="AD13:AD76" si="7">ROUND(W13*2%,0)</f>
        <v>0</v>
      </c>
      <c r="AE13" s="113">
        <v>0</v>
      </c>
      <c r="AF13" s="113">
        <v>0</v>
      </c>
      <c r="AG13" s="113">
        <f t="shared" ref="AG13:AG76" si="8">SUM(AE13:AF13)</f>
        <v>0</v>
      </c>
      <c r="AH13" s="113">
        <f t="shared" ref="AH13:AH76" si="9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ref="AQ13:AQ76" si="10">AI13+AK13+AL13+AN13+AO13</f>
        <v>0</v>
      </c>
      <c r="AR13" s="115">
        <f t="shared" ref="AR13:AR76" si="11">AJ13+AM13+AP13</f>
        <v>0</v>
      </c>
      <c r="AS13" s="116">
        <f t="shared" ref="AS13:AS76" si="12">SUM(AQ13:AR13)</f>
        <v>0</v>
      </c>
      <c r="AT13" s="881">
        <f>I13+AH13</f>
        <v>802912</v>
      </c>
      <c r="AU13" s="535">
        <f>J13+W13</f>
        <v>590877</v>
      </c>
      <c r="AV13" s="113">
        <f>K13+AA13</f>
        <v>0</v>
      </c>
      <c r="AW13" s="535">
        <f t="shared" si="0"/>
        <v>199717</v>
      </c>
      <c r="AX13" s="535">
        <f t="shared" si="0"/>
        <v>11818</v>
      </c>
      <c r="AY13" s="535">
        <f>N13+AG13</f>
        <v>500</v>
      </c>
      <c r="AZ13" s="556">
        <f>O13+AS13</f>
        <v>1.75</v>
      </c>
      <c r="BA13" s="556">
        <f t="shared" si="1"/>
        <v>1.75</v>
      </c>
      <c r="BB13" s="557">
        <f t="shared" si="1"/>
        <v>0</v>
      </c>
    </row>
    <row r="14" spans="1:54" ht="12.95" customHeight="1" x14ac:dyDescent="0.25">
      <c r="A14" s="549">
        <v>1</v>
      </c>
      <c r="B14" s="649">
        <v>5415</v>
      </c>
      <c r="C14" s="650">
        <v>667000135</v>
      </c>
      <c r="D14" s="649">
        <v>71011170</v>
      </c>
      <c r="E14" s="694" t="s">
        <v>812</v>
      </c>
      <c r="F14" s="649">
        <v>3111</v>
      </c>
      <c r="G14" s="558" t="s">
        <v>317</v>
      </c>
      <c r="H14" s="552" t="s">
        <v>281</v>
      </c>
      <c r="I14" s="529">
        <v>539919</v>
      </c>
      <c r="J14" s="554">
        <v>397584</v>
      </c>
      <c r="K14" s="554">
        <v>0</v>
      </c>
      <c r="L14" s="554">
        <v>134383</v>
      </c>
      <c r="M14" s="554">
        <v>7952</v>
      </c>
      <c r="N14" s="554">
        <v>0</v>
      </c>
      <c r="O14" s="555">
        <v>1</v>
      </c>
      <c r="P14" s="744">
        <v>1</v>
      </c>
      <c r="Q14" s="837">
        <v>0</v>
      </c>
      <c r="R14" s="112">
        <f t="shared" si="2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3"/>
        <v>0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0</v>
      </c>
      <c r="AC14" s="114">
        <f t="shared" si="6"/>
        <v>0</v>
      </c>
      <c r="AD14" s="114">
        <f t="shared" si="7"/>
        <v>0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si="10"/>
        <v>0</v>
      </c>
      <c r="AR14" s="115">
        <f t="shared" si="11"/>
        <v>0</v>
      </c>
      <c r="AS14" s="116">
        <f t="shared" si="12"/>
        <v>0</v>
      </c>
      <c r="AT14" s="881">
        <f>I14+AH14</f>
        <v>539919</v>
      </c>
      <c r="AU14" s="535">
        <f>J14+W14</f>
        <v>397584</v>
      </c>
      <c r="AV14" s="113">
        <f>K14+AA14</f>
        <v>0</v>
      </c>
      <c r="AW14" s="535">
        <f t="shared" si="0"/>
        <v>134383</v>
      </c>
      <c r="AX14" s="535">
        <f t="shared" si="0"/>
        <v>7952</v>
      </c>
      <c r="AY14" s="535">
        <f>N14+AG14</f>
        <v>0</v>
      </c>
      <c r="AZ14" s="556">
        <f>O14+AS14</f>
        <v>1</v>
      </c>
      <c r="BA14" s="556">
        <f t="shared" si="1"/>
        <v>1</v>
      </c>
      <c r="BB14" s="557">
        <f t="shared" si="1"/>
        <v>0</v>
      </c>
    </row>
    <row r="15" spans="1:54" ht="12.95" customHeight="1" x14ac:dyDescent="0.25">
      <c r="A15" s="549">
        <v>1</v>
      </c>
      <c r="B15" s="649">
        <v>5415</v>
      </c>
      <c r="C15" s="650">
        <v>667000135</v>
      </c>
      <c r="D15" s="649">
        <v>71011170</v>
      </c>
      <c r="E15" s="694" t="s">
        <v>812</v>
      </c>
      <c r="F15" s="649">
        <v>3141</v>
      </c>
      <c r="G15" s="696" t="s">
        <v>319</v>
      </c>
      <c r="H15" s="552" t="s">
        <v>282</v>
      </c>
      <c r="I15" s="529">
        <v>2358384</v>
      </c>
      <c r="J15" s="554">
        <v>1707900</v>
      </c>
      <c r="K15" s="554">
        <v>20000</v>
      </c>
      <c r="L15" s="344">
        <v>584030</v>
      </c>
      <c r="M15" s="554">
        <v>34158</v>
      </c>
      <c r="N15" s="554">
        <v>12296</v>
      </c>
      <c r="O15" s="555">
        <v>5.88</v>
      </c>
      <c r="P15" s="744">
        <v>0</v>
      </c>
      <c r="Q15" s="837">
        <v>5.88</v>
      </c>
      <c r="R15" s="112">
        <f t="shared" si="2"/>
        <v>0</v>
      </c>
      <c r="S15" s="113">
        <v>0</v>
      </c>
      <c r="T15" s="113">
        <v>20107</v>
      </c>
      <c r="U15" s="113">
        <v>0</v>
      </c>
      <c r="V15" s="113">
        <v>0</v>
      </c>
      <c r="W15" s="113">
        <f t="shared" si="3"/>
        <v>20107</v>
      </c>
      <c r="X15" s="113">
        <v>0</v>
      </c>
      <c r="Y15" s="113">
        <v>0</v>
      </c>
      <c r="Z15" s="113">
        <v>0</v>
      </c>
      <c r="AA15" s="113">
        <f t="shared" si="4"/>
        <v>0</v>
      </c>
      <c r="AB15" s="113">
        <f t="shared" si="5"/>
        <v>20107</v>
      </c>
      <c r="AC15" s="114">
        <f t="shared" si="6"/>
        <v>6796</v>
      </c>
      <c r="AD15" s="114">
        <f t="shared" si="7"/>
        <v>402</v>
      </c>
      <c r="AE15" s="113">
        <v>0</v>
      </c>
      <c r="AF15" s="113">
        <v>0</v>
      </c>
      <c r="AG15" s="113">
        <f t="shared" si="8"/>
        <v>0</v>
      </c>
      <c r="AH15" s="113">
        <f t="shared" si="9"/>
        <v>27305</v>
      </c>
      <c r="AI15" s="115">
        <v>0</v>
      </c>
      <c r="AJ15" s="115">
        <v>0</v>
      </c>
      <c r="AK15" s="115">
        <v>0</v>
      </c>
      <c r="AL15" s="115">
        <v>0</v>
      </c>
      <c r="AM15" s="115">
        <v>7.0000000000000007E-2</v>
      </c>
      <c r="AN15" s="115">
        <v>0</v>
      </c>
      <c r="AO15" s="115">
        <v>0</v>
      </c>
      <c r="AP15" s="115">
        <v>0</v>
      </c>
      <c r="AQ15" s="115">
        <f t="shared" si="10"/>
        <v>0</v>
      </c>
      <c r="AR15" s="115">
        <f t="shared" si="11"/>
        <v>7.0000000000000007E-2</v>
      </c>
      <c r="AS15" s="116">
        <f t="shared" si="12"/>
        <v>7.0000000000000007E-2</v>
      </c>
      <c r="AT15" s="881">
        <f>I15+AH15</f>
        <v>2385689</v>
      </c>
      <c r="AU15" s="535">
        <f>J15+W15</f>
        <v>1728007</v>
      </c>
      <c r="AV15" s="113">
        <f>K15+AA15</f>
        <v>20000</v>
      </c>
      <c r="AW15" s="535">
        <f t="shared" si="0"/>
        <v>590826</v>
      </c>
      <c r="AX15" s="535">
        <f t="shared" si="0"/>
        <v>34560</v>
      </c>
      <c r="AY15" s="535">
        <f>N15+AG15</f>
        <v>12296</v>
      </c>
      <c r="AZ15" s="556">
        <f>O15+AS15</f>
        <v>5.95</v>
      </c>
      <c r="BA15" s="556">
        <f t="shared" si="1"/>
        <v>0</v>
      </c>
      <c r="BB15" s="557">
        <f t="shared" si="1"/>
        <v>5.95</v>
      </c>
    </row>
    <row r="16" spans="1:54" ht="12.95" customHeight="1" x14ac:dyDescent="0.25">
      <c r="A16" s="566">
        <v>1</v>
      </c>
      <c r="B16" s="538">
        <v>5415</v>
      </c>
      <c r="C16" s="697">
        <v>667000135</v>
      </c>
      <c r="D16" s="538">
        <v>71011170</v>
      </c>
      <c r="E16" s="560" t="s">
        <v>436</v>
      </c>
      <c r="F16" s="538"/>
      <c r="G16" s="698"/>
      <c r="H16" s="699"/>
      <c r="I16" s="542">
        <v>21466994</v>
      </c>
      <c r="J16" s="543">
        <v>15634851</v>
      </c>
      <c r="K16" s="543">
        <v>90000</v>
      </c>
      <c r="L16" s="543">
        <v>5315000</v>
      </c>
      <c r="M16" s="543">
        <v>312697</v>
      </c>
      <c r="N16" s="543">
        <v>114446</v>
      </c>
      <c r="O16" s="544">
        <v>38.8979</v>
      </c>
      <c r="P16" s="544">
        <v>25.5976</v>
      </c>
      <c r="Q16" s="757">
        <v>13.300299999999998</v>
      </c>
      <c r="R16" s="542">
        <f t="shared" ref="R16:BB16" si="13">SUM(R12:R15)</f>
        <v>0</v>
      </c>
      <c r="S16" s="543">
        <f t="shared" si="13"/>
        <v>0</v>
      </c>
      <c r="T16" s="543">
        <f t="shared" si="13"/>
        <v>20107</v>
      </c>
      <c r="U16" s="543">
        <f t="shared" si="13"/>
        <v>0</v>
      </c>
      <c r="V16" s="543">
        <f t="shared" si="13"/>
        <v>0</v>
      </c>
      <c r="W16" s="543">
        <f t="shared" si="13"/>
        <v>20107</v>
      </c>
      <c r="X16" s="543">
        <f t="shared" si="13"/>
        <v>0</v>
      </c>
      <c r="Y16" s="543">
        <f t="shared" si="13"/>
        <v>0</v>
      </c>
      <c r="Z16" s="543">
        <f t="shared" si="13"/>
        <v>0</v>
      </c>
      <c r="AA16" s="543">
        <f t="shared" si="13"/>
        <v>0</v>
      </c>
      <c r="AB16" s="543">
        <f t="shared" si="13"/>
        <v>20107</v>
      </c>
      <c r="AC16" s="543">
        <f t="shared" si="13"/>
        <v>6796</v>
      </c>
      <c r="AD16" s="543">
        <f t="shared" si="13"/>
        <v>402</v>
      </c>
      <c r="AE16" s="543">
        <f t="shared" si="13"/>
        <v>0</v>
      </c>
      <c r="AF16" s="543">
        <f t="shared" si="13"/>
        <v>0</v>
      </c>
      <c r="AG16" s="543">
        <f t="shared" si="13"/>
        <v>0</v>
      </c>
      <c r="AH16" s="543">
        <f t="shared" si="13"/>
        <v>27305</v>
      </c>
      <c r="AI16" s="544">
        <f t="shared" si="13"/>
        <v>0</v>
      </c>
      <c r="AJ16" s="544">
        <f t="shared" si="13"/>
        <v>0</v>
      </c>
      <c r="AK16" s="544">
        <f t="shared" si="13"/>
        <v>0</v>
      </c>
      <c r="AL16" s="544">
        <f t="shared" si="13"/>
        <v>0</v>
      </c>
      <c r="AM16" s="544">
        <f t="shared" si="13"/>
        <v>7.0000000000000007E-2</v>
      </c>
      <c r="AN16" s="544">
        <f t="shared" si="13"/>
        <v>0</v>
      </c>
      <c r="AO16" s="544">
        <f t="shared" si="13"/>
        <v>0</v>
      </c>
      <c r="AP16" s="544">
        <f t="shared" si="13"/>
        <v>0</v>
      </c>
      <c r="AQ16" s="544">
        <f t="shared" si="13"/>
        <v>0</v>
      </c>
      <c r="AR16" s="544">
        <f t="shared" si="13"/>
        <v>7.0000000000000007E-2</v>
      </c>
      <c r="AS16" s="545">
        <f t="shared" si="13"/>
        <v>7.0000000000000007E-2</v>
      </c>
      <c r="AT16" s="546">
        <f t="shared" si="13"/>
        <v>21494299</v>
      </c>
      <c r="AU16" s="543">
        <f t="shared" si="13"/>
        <v>15654958</v>
      </c>
      <c r="AV16" s="543">
        <f t="shared" si="13"/>
        <v>90000</v>
      </c>
      <c r="AW16" s="543">
        <f t="shared" si="13"/>
        <v>5321796</v>
      </c>
      <c r="AX16" s="543">
        <f t="shared" si="13"/>
        <v>313099</v>
      </c>
      <c r="AY16" s="543">
        <f t="shared" si="13"/>
        <v>114446</v>
      </c>
      <c r="AZ16" s="544">
        <f t="shared" si="13"/>
        <v>38.9679</v>
      </c>
      <c r="BA16" s="544">
        <f t="shared" si="13"/>
        <v>25.5976</v>
      </c>
      <c r="BB16" s="545">
        <f t="shared" si="13"/>
        <v>13.370299999999999</v>
      </c>
    </row>
    <row r="17" spans="1:54" ht="12.95" customHeight="1" x14ac:dyDescent="0.25">
      <c r="A17" s="549">
        <v>2</v>
      </c>
      <c r="B17" s="649">
        <v>5416</v>
      </c>
      <c r="C17" s="650">
        <v>600099342</v>
      </c>
      <c r="D17" s="649">
        <v>854719</v>
      </c>
      <c r="E17" s="700" t="s">
        <v>437</v>
      </c>
      <c r="F17" s="649">
        <v>3113</v>
      </c>
      <c r="G17" s="696" t="s">
        <v>333</v>
      </c>
      <c r="H17" s="552" t="s">
        <v>281</v>
      </c>
      <c r="I17" s="529">
        <v>21288388</v>
      </c>
      <c r="J17" s="554">
        <v>15240064</v>
      </c>
      <c r="K17" s="554">
        <v>90000</v>
      </c>
      <c r="L17" s="554">
        <v>5181562</v>
      </c>
      <c r="M17" s="554">
        <v>304802</v>
      </c>
      <c r="N17" s="554">
        <v>471960</v>
      </c>
      <c r="O17" s="555">
        <v>27.924400000000002</v>
      </c>
      <c r="P17" s="744">
        <v>21.328199999999999</v>
      </c>
      <c r="Q17" s="837">
        <v>6.5962000000000005</v>
      </c>
      <c r="R17" s="112">
        <f t="shared" si="2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3"/>
        <v>0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0</v>
      </c>
      <c r="AC17" s="114">
        <f t="shared" si="6"/>
        <v>0</v>
      </c>
      <c r="AD17" s="114">
        <f t="shared" si="7"/>
        <v>0</v>
      </c>
      <c r="AE17" s="113">
        <v>0</v>
      </c>
      <c r="AF17" s="113">
        <v>0</v>
      </c>
      <c r="AG17" s="113">
        <f t="shared" si="8"/>
        <v>0</v>
      </c>
      <c r="AH17" s="113">
        <f t="shared" si="9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0"/>
        <v>0</v>
      </c>
      <c r="AR17" s="115">
        <f t="shared" si="11"/>
        <v>0</v>
      </c>
      <c r="AS17" s="116">
        <f t="shared" si="12"/>
        <v>0</v>
      </c>
      <c r="AT17" s="881">
        <f>I17+AH17</f>
        <v>21288388</v>
      </c>
      <c r="AU17" s="535">
        <f>J17+W17</f>
        <v>15240064</v>
      </c>
      <c r="AV17" s="113">
        <f>K17+AA17</f>
        <v>90000</v>
      </c>
      <c r="AW17" s="535">
        <f t="shared" ref="AW17:AX20" si="14">L17+AC17</f>
        <v>5181562</v>
      </c>
      <c r="AX17" s="535">
        <f t="shared" si="14"/>
        <v>304802</v>
      </c>
      <c r="AY17" s="535">
        <f>N17+AG17</f>
        <v>471960</v>
      </c>
      <c r="AZ17" s="556">
        <f>O17+AS17</f>
        <v>27.924400000000002</v>
      </c>
      <c r="BA17" s="556">
        <f t="shared" ref="BA17:BB20" si="15">P17+AQ17</f>
        <v>21.328199999999999</v>
      </c>
      <c r="BB17" s="557">
        <f t="shared" si="15"/>
        <v>6.5962000000000005</v>
      </c>
    </row>
    <row r="18" spans="1:54" ht="12.95" customHeight="1" x14ac:dyDescent="0.25">
      <c r="A18" s="549">
        <v>2</v>
      </c>
      <c r="B18" s="649">
        <v>5416</v>
      </c>
      <c r="C18" s="650">
        <v>600099342</v>
      </c>
      <c r="D18" s="649">
        <v>854719</v>
      </c>
      <c r="E18" s="700" t="s">
        <v>437</v>
      </c>
      <c r="F18" s="649">
        <v>3113</v>
      </c>
      <c r="G18" s="552" t="s">
        <v>316</v>
      </c>
      <c r="H18" s="552" t="s">
        <v>282</v>
      </c>
      <c r="I18" s="529">
        <v>1469649</v>
      </c>
      <c r="J18" s="554">
        <v>1082216</v>
      </c>
      <c r="K18" s="554">
        <v>0</v>
      </c>
      <c r="L18" s="554">
        <v>365789</v>
      </c>
      <c r="M18" s="554">
        <v>21644</v>
      </c>
      <c r="N18" s="554">
        <v>0</v>
      </c>
      <c r="O18" s="555">
        <v>2.91</v>
      </c>
      <c r="P18" s="744">
        <v>2.91</v>
      </c>
      <c r="Q18" s="837">
        <v>0</v>
      </c>
      <c r="R18" s="112">
        <f t="shared" si="2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3"/>
        <v>0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0</v>
      </c>
      <c r="AC18" s="114">
        <f t="shared" si="6"/>
        <v>0</v>
      </c>
      <c r="AD18" s="114">
        <f t="shared" si="7"/>
        <v>0</v>
      </c>
      <c r="AE18" s="113">
        <v>0</v>
      </c>
      <c r="AF18" s="113">
        <v>0</v>
      </c>
      <c r="AG18" s="113">
        <f t="shared" si="8"/>
        <v>0</v>
      </c>
      <c r="AH18" s="113">
        <f t="shared" si="9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10"/>
        <v>0</v>
      </c>
      <c r="AR18" s="115">
        <f t="shared" si="11"/>
        <v>0</v>
      </c>
      <c r="AS18" s="116">
        <f t="shared" si="12"/>
        <v>0</v>
      </c>
      <c r="AT18" s="881">
        <f>I18+AH18</f>
        <v>1469649</v>
      </c>
      <c r="AU18" s="535">
        <f>J18+W18</f>
        <v>1082216</v>
      </c>
      <c r="AV18" s="113">
        <f>K18+AA18</f>
        <v>0</v>
      </c>
      <c r="AW18" s="535">
        <f t="shared" si="14"/>
        <v>365789</v>
      </c>
      <c r="AX18" s="535">
        <f t="shared" si="14"/>
        <v>21644</v>
      </c>
      <c r="AY18" s="535">
        <f>N18+AG18</f>
        <v>0</v>
      </c>
      <c r="AZ18" s="556">
        <f>O18+AS18</f>
        <v>2.91</v>
      </c>
      <c r="BA18" s="556">
        <f t="shared" si="15"/>
        <v>2.91</v>
      </c>
      <c r="BB18" s="557">
        <f t="shared" si="15"/>
        <v>0</v>
      </c>
    </row>
    <row r="19" spans="1:54" ht="12.95" customHeight="1" x14ac:dyDescent="0.25">
      <c r="A19" s="549">
        <v>2</v>
      </c>
      <c r="B19" s="649">
        <v>5416</v>
      </c>
      <c r="C19" s="650">
        <v>600099342</v>
      </c>
      <c r="D19" s="649">
        <v>854719</v>
      </c>
      <c r="E19" s="700" t="s">
        <v>437</v>
      </c>
      <c r="F19" s="649">
        <v>3143</v>
      </c>
      <c r="G19" s="552" t="s">
        <v>633</v>
      </c>
      <c r="H19" s="552" t="s">
        <v>281</v>
      </c>
      <c r="I19" s="529">
        <v>1773375</v>
      </c>
      <c r="J19" s="554">
        <v>1305873</v>
      </c>
      <c r="K19" s="554">
        <v>0</v>
      </c>
      <c r="L19" s="554">
        <v>441385</v>
      </c>
      <c r="M19" s="554">
        <v>26117</v>
      </c>
      <c r="N19" s="554">
        <v>0</v>
      </c>
      <c r="O19" s="555">
        <v>2.625</v>
      </c>
      <c r="P19" s="744">
        <v>2.625</v>
      </c>
      <c r="Q19" s="837">
        <v>0</v>
      </c>
      <c r="R19" s="112">
        <f t="shared" si="2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3"/>
        <v>0</v>
      </c>
      <c r="X19" s="113">
        <v>0</v>
      </c>
      <c r="Y19" s="113">
        <v>0</v>
      </c>
      <c r="Z19" s="113">
        <v>0</v>
      </c>
      <c r="AA19" s="113">
        <f t="shared" si="4"/>
        <v>0</v>
      </c>
      <c r="AB19" s="113">
        <f t="shared" si="5"/>
        <v>0</v>
      </c>
      <c r="AC19" s="114">
        <f t="shared" si="6"/>
        <v>0</v>
      </c>
      <c r="AD19" s="114">
        <f t="shared" si="7"/>
        <v>0</v>
      </c>
      <c r="AE19" s="113">
        <v>0</v>
      </c>
      <c r="AF19" s="113">
        <v>0</v>
      </c>
      <c r="AG19" s="113">
        <f t="shared" si="8"/>
        <v>0</v>
      </c>
      <c r="AH19" s="113">
        <f t="shared" si="9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0"/>
        <v>0</v>
      </c>
      <c r="AR19" s="115">
        <f t="shared" si="11"/>
        <v>0</v>
      </c>
      <c r="AS19" s="116">
        <f t="shared" si="12"/>
        <v>0</v>
      </c>
      <c r="AT19" s="881">
        <f>I19+AH19</f>
        <v>1773375</v>
      </c>
      <c r="AU19" s="535">
        <f>J19+W19</f>
        <v>1305873</v>
      </c>
      <c r="AV19" s="113">
        <f>K19+AA19</f>
        <v>0</v>
      </c>
      <c r="AW19" s="535">
        <f t="shared" si="14"/>
        <v>441385</v>
      </c>
      <c r="AX19" s="535">
        <f t="shared" si="14"/>
        <v>26117</v>
      </c>
      <c r="AY19" s="535">
        <f>N19+AG19</f>
        <v>0</v>
      </c>
      <c r="AZ19" s="556">
        <f>O19+AS19</f>
        <v>2.625</v>
      </c>
      <c r="BA19" s="556">
        <f t="shared" si="15"/>
        <v>2.625</v>
      </c>
      <c r="BB19" s="557">
        <f t="shared" si="15"/>
        <v>0</v>
      </c>
    </row>
    <row r="20" spans="1:54" ht="12.95" customHeight="1" x14ac:dyDescent="0.25">
      <c r="A20" s="549">
        <v>2</v>
      </c>
      <c r="B20" s="649">
        <v>5416</v>
      </c>
      <c r="C20" s="650">
        <v>600099342</v>
      </c>
      <c r="D20" s="649">
        <v>854719</v>
      </c>
      <c r="E20" s="700" t="s">
        <v>437</v>
      </c>
      <c r="F20" s="649">
        <v>3143</v>
      </c>
      <c r="G20" s="552" t="s">
        <v>634</v>
      </c>
      <c r="H20" s="552" t="s">
        <v>282</v>
      </c>
      <c r="I20" s="529">
        <v>62497</v>
      </c>
      <c r="J20" s="554">
        <v>44055</v>
      </c>
      <c r="K20" s="554">
        <v>0</v>
      </c>
      <c r="L20" s="344">
        <v>14891</v>
      </c>
      <c r="M20" s="554">
        <v>881</v>
      </c>
      <c r="N20" s="554">
        <v>2670</v>
      </c>
      <c r="O20" s="555">
        <v>0.17</v>
      </c>
      <c r="P20" s="744">
        <v>0</v>
      </c>
      <c r="Q20" s="837">
        <v>0.17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0"/>
        <v>0</v>
      </c>
      <c r="AR20" s="115">
        <f t="shared" si="11"/>
        <v>0</v>
      </c>
      <c r="AS20" s="116">
        <f t="shared" si="12"/>
        <v>0</v>
      </c>
      <c r="AT20" s="881">
        <f>I20+AH20</f>
        <v>62497</v>
      </c>
      <c r="AU20" s="535">
        <f>J20+W20</f>
        <v>44055</v>
      </c>
      <c r="AV20" s="113">
        <f>K20+AA20</f>
        <v>0</v>
      </c>
      <c r="AW20" s="535">
        <f t="shared" si="14"/>
        <v>14891</v>
      </c>
      <c r="AX20" s="535">
        <f t="shared" si="14"/>
        <v>881</v>
      </c>
      <c r="AY20" s="535">
        <f>N20+AG20</f>
        <v>2670</v>
      </c>
      <c r="AZ20" s="556">
        <f>O20+AS20</f>
        <v>0.17</v>
      </c>
      <c r="BA20" s="556">
        <f t="shared" si="15"/>
        <v>0</v>
      </c>
      <c r="BB20" s="557">
        <f t="shared" si="15"/>
        <v>0.17</v>
      </c>
    </row>
    <row r="21" spans="1:54" ht="12.95" customHeight="1" x14ac:dyDescent="0.25">
      <c r="A21" s="566">
        <v>2</v>
      </c>
      <c r="B21" s="653">
        <v>5416</v>
      </c>
      <c r="C21" s="654">
        <v>600099342</v>
      </c>
      <c r="D21" s="653">
        <v>854719</v>
      </c>
      <c r="E21" s="701" t="s">
        <v>438</v>
      </c>
      <c r="F21" s="653"/>
      <c r="G21" s="702"/>
      <c r="H21" s="703"/>
      <c r="I21" s="542">
        <v>24593909</v>
      </c>
      <c r="J21" s="543">
        <v>17672208</v>
      </c>
      <c r="K21" s="543">
        <v>90000</v>
      </c>
      <c r="L21" s="543">
        <v>6003627</v>
      </c>
      <c r="M21" s="543">
        <v>353444</v>
      </c>
      <c r="N21" s="543">
        <v>474630</v>
      </c>
      <c r="O21" s="544">
        <v>33.629400000000004</v>
      </c>
      <c r="P21" s="544">
        <v>26.863199999999999</v>
      </c>
      <c r="Q21" s="757">
        <v>6.7662000000000004</v>
      </c>
      <c r="R21" s="542">
        <f t="shared" ref="R21:BB21" si="16">SUM(R17:R20)</f>
        <v>0</v>
      </c>
      <c r="S21" s="543">
        <f t="shared" si="16"/>
        <v>0</v>
      </c>
      <c r="T21" s="543">
        <f t="shared" si="16"/>
        <v>0</v>
      </c>
      <c r="U21" s="543">
        <f t="shared" si="16"/>
        <v>0</v>
      </c>
      <c r="V21" s="543">
        <f t="shared" si="16"/>
        <v>0</v>
      </c>
      <c r="W21" s="543">
        <f t="shared" si="16"/>
        <v>0</v>
      </c>
      <c r="X21" s="543">
        <f t="shared" si="16"/>
        <v>0</v>
      </c>
      <c r="Y21" s="543">
        <f t="shared" si="16"/>
        <v>0</v>
      </c>
      <c r="Z21" s="543">
        <f t="shared" si="16"/>
        <v>0</v>
      </c>
      <c r="AA21" s="543">
        <f t="shared" si="16"/>
        <v>0</v>
      </c>
      <c r="AB21" s="543">
        <f t="shared" si="16"/>
        <v>0</v>
      </c>
      <c r="AC21" s="543">
        <f t="shared" si="16"/>
        <v>0</v>
      </c>
      <c r="AD21" s="543">
        <f t="shared" si="16"/>
        <v>0</v>
      </c>
      <c r="AE21" s="543">
        <f t="shared" si="16"/>
        <v>0</v>
      </c>
      <c r="AF21" s="543">
        <f t="shared" si="16"/>
        <v>0</v>
      </c>
      <c r="AG21" s="543">
        <f t="shared" si="16"/>
        <v>0</v>
      </c>
      <c r="AH21" s="543">
        <f t="shared" si="16"/>
        <v>0</v>
      </c>
      <c r="AI21" s="544">
        <f t="shared" si="16"/>
        <v>0</v>
      </c>
      <c r="AJ21" s="544">
        <f t="shared" si="16"/>
        <v>0</v>
      </c>
      <c r="AK21" s="544">
        <f t="shared" si="16"/>
        <v>0</v>
      </c>
      <c r="AL21" s="544">
        <f t="shared" si="16"/>
        <v>0</v>
      </c>
      <c r="AM21" s="544">
        <f t="shared" si="16"/>
        <v>0</v>
      </c>
      <c r="AN21" s="544">
        <f t="shared" si="16"/>
        <v>0</v>
      </c>
      <c r="AO21" s="544">
        <f t="shared" si="16"/>
        <v>0</v>
      </c>
      <c r="AP21" s="544">
        <f t="shared" si="16"/>
        <v>0</v>
      </c>
      <c r="AQ21" s="544">
        <f t="shared" si="16"/>
        <v>0</v>
      </c>
      <c r="AR21" s="544">
        <f t="shared" si="16"/>
        <v>0</v>
      </c>
      <c r="AS21" s="545">
        <f t="shared" si="16"/>
        <v>0</v>
      </c>
      <c r="AT21" s="546">
        <f t="shared" si="16"/>
        <v>24593909</v>
      </c>
      <c r="AU21" s="543">
        <f t="shared" si="16"/>
        <v>17672208</v>
      </c>
      <c r="AV21" s="543">
        <f t="shared" si="16"/>
        <v>90000</v>
      </c>
      <c r="AW21" s="543">
        <f t="shared" si="16"/>
        <v>6003627</v>
      </c>
      <c r="AX21" s="543">
        <f t="shared" si="16"/>
        <v>353444</v>
      </c>
      <c r="AY21" s="543">
        <f t="shared" si="16"/>
        <v>474630</v>
      </c>
      <c r="AZ21" s="544">
        <f t="shared" si="16"/>
        <v>33.629400000000004</v>
      </c>
      <c r="BA21" s="544">
        <f t="shared" si="16"/>
        <v>26.863199999999999</v>
      </c>
      <c r="BB21" s="545">
        <f t="shared" si="16"/>
        <v>6.7662000000000004</v>
      </c>
    </row>
    <row r="22" spans="1:54" ht="12.95" customHeight="1" x14ac:dyDescent="0.25">
      <c r="A22" s="549">
        <v>3</v>
      </c>
      <c r="B22" s="649">
        <v>5413</v>
      </c>
      <c r="C22" s="650">
        <v>600099334</v>
      </c>
      <c r="D22" s="649">
        <v>854697</v>
      </c>
      <c r="E22" s="700" t="s">
        <v>439</v>
      </c>
      <c r="F22" s="649">
        <v>3113</v>
      </c>
      <c r="G22" s="696" t="s">
        <v>333</v>
      </c>
      <c r="H22" s="552" t="s">
        <v>281</v>
      </c>
      <c r="I22" s="529">
        <v>23432266</v>
      </c>
      <c r="J22" s="554">
        <v>16835947</v>
      </c>
      <c r="K22" s="554">
        <v>60000</v>
      </c>
      <c r="L22" s="554">
        <v>5710830</v>
      </c>
      <c r="M22" s="554">
        <v>336719</v>
      </c>
      <c r="N22" s="554">
        <v>488770</v>
      </c>
      <c r="O22" s="555">
        <v>30.222499999999997</v>
      </c>
      <c r="P22" s="744">
        <v>23.276299999999999</v>
      </c>
      <c r="Q22" s="837">
        <v>6.9462000000000002</v>
      </c>
      <c r="R22" s="112">
        <f t="shared" si="2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3"/>
        <v>0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0</v>
      </c>
      <c r="AC22" s="114">
        <f t="shared" si="6"/>
        <v>0</v>
      </c>
      <c r="AD22" s="114">
        <f t="shared" si="7"/>
        <v>0</v>
      </c>
      <c r="AE22" s="113">
        <v>0</v>
      </c>
      <c r="AF22" s="113">
        <v>0</v>
      </c>
      <c r="AG22" s="113">
        <f t="shared" si="8"/>
        <v>0</v>
      </c>
      <c r="AH22" s="113">
        <f t="shared" si="9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0"/>
        <v>0</v>
      </c>
      <c r="AR22" s="115">
        <f t="shared" si="11"/>
        <v>0</v>
      </c>
      <c r="AS22" s="116">
        <f t="shared" si="12"/>
        <v>0</v>
      </c>
      <c r="AT22" s="881">
        <f>I22+AH22</f>
        <v>23432266</v>
      </c>
      <c r="AU22" s="535">
        <f>J22+W22</f>
        <v>16835947</v>
      </c>
      <c r="AV22" s="113">
        <f>K22+AA22</f>
        <v>60000</v>
      </c>
      <c r="AW22" s="535">
        <f t="shared" ref="AW22:AX26" si="17">L22+AC22</f>
        <v>5710830</v>
      </c>
      <c r="AX22" s="535">
        <f t="shared" si="17"/>
        <v>336719</v>
      </c>
      <c r="AY22" s="535">
        <f>N22+AG22</f>
        <v>488770</v>
      </c>
      <c r="AZ22" s="556">
        <f>O22+AS22</f>
        <v>30.222499999999997</v>
      </c>
      <c r="BA22" s="556">
        <f t="shared" ref="BA22:BB26" si="18">P22+AQ22</f>
        <v>23.276299999999999</v>
      </c>
      <c r="BB22" s="557">
        <f t="shared" si="18"/>
        <v>6.9462000000000002</v>
      </c>
    </row>
    <row r="23" spans="1:54" ht="12.95" customHeight="1" x14ac:dyDescent="0.25">
      <c r="A23" s="549">
        <v>3</v>
      </c>
      <c r="B23" s="649">
        <v>5413</v>
      </c>
      <c r="C23" s="650">
        <v>600099334</v>
      </c>
      <c r="D23" s="649">
        <v>854697</v>
      </c>
      <c r="E23" s="700" t="s">
        <v>439</v>
      </c>
      <c r="F23" s="649">
        <v>3113</v>
      </c>
      <c r="G23" s="552" t="s">
        <v>316</v>
      </c>
      <c r="H23" s="552" t="s">
        <v>282</v>
      </c>
      <c r="I23" s="529">
        <v>1587717</v>
      </c>
      <c r="J23" s="554">
        <v>1167538</v>
      </c>
      <c r="K23" s="554">
        <v>0</v>
      </c>
      <c r="L23" s="554">
        <v>394628</v>
      </c>
      <c r="M23" s="554">
        <v>23351</v>
      </c>
      <c r="N23" s="554">
        <v>2200</v>
      </c>
      <c r="O23" s="555">
        <v>3.27</v>
      </c>
      <c r="P23" s="744">
        <v>3.27</v>
      </c>
      <c r="Q23" s="837">
        <v>0</v>
      </c>
      <c r="R23" s="112">
        <f t="shared" si="2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3"/>
        <v>0</v>
      </c>
      <c r="X23" s="113">
        <v>0</v>
      </c>
      <c r="Y23" s="113">
        <v>0</v>
      </c>
      <c r="Z23" s="113">
        <v>0</v>
      </c>
      <c r="AA23" s="113">
        <f t="shared" si="4"/>
        <v>0</v>
      </c>
      <c r="AB23" s="113">
        <f t="shared" si="5"/>
        <v>0</v>
      </c>
      <c r="AC23" s="114">
        <f t="shared" si="6"/>
        <v>0</v>
      </c>
      <c r="AD23" s="114">
        <f t="shared" si="7"/>
        <v>0</v>
      </c>
      <c r="AE23" s="113">
        <v>0</v>
      </c>
      <c r="AF23" s="113">
        <v>0</v>
      </c>
      <c r="AG23" s="113">
        <f t="shared" si="8"/>
        <v>0</v>
      </c>
      <c r="AH23" s="113">
        <f t="shared" si="9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10"/>
        <v>0</v>
      </c>
      <c r="AR23" s="115">
        <f t="shared" si="11"/>
        <v>0</v>
      </c>
      <c r="AS23" s="116">
        <f t="shared" si="12"/>
        <v>0</v>
      </c>
      <c r="AT23" s="881">
        <f>I23+AH23</f>
        <v>1587717</v>
      </c>
      <c r="AU23" s="535">
        <f>J23+W23</f>
        <v>1167538</v>
      </c>
      <c r="AV23" s="113">
        <f>K23+AA23</f>
        <v>0</v>
      </c>
      <c r="AW23" s="535">
        <f t="shared" si="17"/>
        <v>394628</v>
      </c>
      <c r="AX23" s="535">
        <f t="shared" si="17"/>
        <v>23351</v>
      </c>
      <c r="AY23" s="535">
        <f>N23+AG23</f>
        <v>2200</v>
      </c>
      <c r="AZ23" s="556">
        <f>O23+AS23</f>
        <v>3.27</v>
      </c>
      <c r="BA23" s="556">
        <f t="shared" si="18"/>
        <v>3.27</v>
      </c>
      <c r="BB23" s="557">
        <f t="shared" si="18"/>
        <v>0</v>
      </c>
    </row>
    <row r="24" spans="1:54" ht="12.95" customHeight="1" x14ac:dyDescent="0.25">
      <c r="A24" s="549">
        <v>3</v>
      </c>
      <c r="B24" s="649">
        <v>5413</v>
      </c>
      <c r="C24" s="650">
        <v>600099334</v>
      </c>
      <c r="D24" s="649">
        <v>854697</v>
      </c>
      <c r="E24" s="700" t="s">
        <v>439</v>
      </c>
      <c r="F24" s="649">
        <v>3143</v>
      </c>
      <c r="G24" s="552" t="s">
        <v>633</v>
      </c>
      <c r="H24" s="552" t="s">
        <v>281</v>
      </c>
      <c r="I24" s="529">
        <v>1829912</v>
      </c>
      <c r="J24" s="554">
        <v>1347505</v>
      </c>
      <c r="K24" s="554">
        <v>0</v>
      </c>
      <c r="L24" s="554">
        <v>455457</v>
      </c>
      <c r="M24" s="554">
        <v>26950</v>
      </c>
      <c r="N24" s="554">
        <v>0</v>
      </c>
      <c r="O24" s="555">
        <v>2.8</v>
      </c>
      <c r="P24" s="744">
        <v>2.8</v>
      </c>
      <c r="Q24" s="837">
        <v>0</v>
      </c>
      <c r="R24" s="112">
        <f t="shared" si="2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0"/>
        <v>0</v>
      </c>
      <c r="AR24" s="115">
        <f t="shared" si="11"/>
        <v>0</v>
      </c>
      <c r="AS24" s="116">
        <f t="shared" si="12"/>
        <v>0</v>
      </c>
      <c r="AT24" s="881">
        <f>I24+AH24</f>
        <v>1829912</v>
      </c>
      <c r="AU24" s="535">
        <f>J24+W24</f>
        <v>1347505</v>
      </c>
      <c r="AV24" s="113">
        <f>K24+AA24</f>
        <v>0</v>
      </c>
      <c r="AW24" s="535">
        <f t="shared" si="17"/>
        <v>455457</v>
      </c>
      <c r="AX24" s="535">
        <f t="shared" si="17"/>
        <v>26950</v>
      </c>
      <c r="AY24" s="535">
        <f>N24+AG24</f>
        <v>0</v>
      </c>
      <c r="AZ24" s="556">
        <f>O24+AS24</f>
        <v>2.8</v>
      </c>
      <c r="BA24" s="556">
        <f t="shared" si="18"/>
        <v>2.8</v>
      </c>
      <c r="BB24" s="557">
        <f t="shared" si="18"/>
        <v>0</v>
      </c>
    </row>
    <row r="25" spans="1:54" ht="12.95" customHeight="1" x14ac:dyDescent="0.25">
      <c r="A25" s="549">
        <v>3</v>
      </c>
      <c r="B25" s="649">
        <v>5413</v>
      </c>
      <c r="C25" s="650">
        <v>600099334</v>
      </c>
      <c r="D25" s="649">
        <v>854697</v>
      </c>
      <c r="E25" s="700" t="s">
        <v>439</v>
      </c>
      <c r="F25" s="649">
        <v>3143</v>
      </c>
      <c r="G25" s="552" t="s">
        <v>634</v>
      </c>
      <c r="H25" s="552" t="s">
        <v>282</v>
      </c>
      <c r="I25" s="529">
        <v>56177</v>
      </c>
      <c r="J25" s="554">
        <v>39600</v>
      </c>
      <c r="K25" s="554">
        <v>0</v>
      </c>
      <c r="L25" s="344">
        <v>13385</v>
      </c>
      <c r="M25" s="554">
        <v>792</v>
      </c>
      <c r="N25" s="554">
        <v>2400</v>
      </c>
      <c r="O25" s="555">
        <v>0.19</v>
      </c>
      <c r="P25" s="744">
        <v>0</v>
      </c>
      <c r="Q25" s="837">
        <v>0.19</v>
      </c>
      <c r="R25" s="112">
        <f t="shared" si="2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3"/>
        <v>0</v>
      </c>
      <c r="X25" s="113">
        <v>0</v>
      </c>
      <c r="Y25" s="113">
        <v>0</v>
      </c>
      <c r="Z25" s="113">
        <v>0</v>
      </c>
      <c r="AA25" s="113">
        <f t="shared" si="4"/>
        <v>0</v>
      </c>
      <c r="AB25" s="113">
        <f t="shared" si="5"/>
        <v>0</v>
      </c>
      <c r="AC25" s="114">
        <f t="shared" si="6"/>
        <v>0</v>
      </c>
      <c r="AD25" s="114">
        <f t="shared" si="7"/>
        <v>0</v>
      </c>
      <c r="AE25" s="113">
        <v>0</v>
      </c>
      <c r="AF25" s="113">
        <v>0</v>
      </c>
      <c r="AG25" s="113">
        <f t="shared" si="8"/>
        <v>0</v>
      </c>
      <c r="AH25" s="113">
        <f t="shared" si="9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10"/>
        <v>0</v>
      </c>
      <c r="AR25" s="115">
        <f t="shared" si="11"/>
        <v>0</v>
      </c>
      <c r="AS25" s="116">
        <f t="shared" si="12"/>
        <v>0</v>
      </c>
      <c r="AT25" s="881">
        <f>I25+AH25</f>
        <v>56177</v>
      </c>
      <c r="AU25" s="535">
        <f>J25+W25</f>
        <v>39600</v>
      </c>
      <c r="AV25" s="113">
        <f>K25+AA25</f>
        <v>0</v>
      </c>
      <c r="AW25" s="535">
        <f t="shared" si="17"/>
        <v>13385</v>
      </c>
      <c r="AX25" s="535">
        <f t="shared" si="17"/>
        <v>792</v>
      </c>
      <c r="AY25" s="535">
        <f>N25+AG25</f>
        <v>2400</v>
      </c>
      <c r="AZ25" s="556">
        <f>O25+AS25</f>
        <v>0.19</v>
      </c>
      <c r="BA25" s="556">
        <f t="shared" si="18"/>
        <v>0</v>
      </c>
      <c r="BB25" s="557">
        <f t="shared" si="18"/>
        <v>0.19</v>
      </c>
    </row>
    <row r="26" spans="1:54" ht="12.95" customHeight="1" x14ac:dyDescent="0.25">
      <c r="A26" s="549">
        <v>3</v>
      </c>
      <c r="B26" s="649">
        <v>5413</v>
      </c>
      <c r="C26" s="650">
        <v>600099334</v>
      </c>
      <c r="D26" s="649">
        <v>854697</v>
      </c>
      <c r="E26" s="700" t="s">
        <v>439</v>
      </c>
      <c r="F26" s="649">
        <v>3143</v>
      </c>
      <c r="G26" s="696" t="s">
        <v>440</v>
      </c>
      <c r="H26" s="552" t="s">
        <v>282</v>
      </c>
      <c r="I26" s="529">
        <v>498499</v>
      </c>
      <c r="J26" s="554">
        <v>365073</v>
      </c>
      <c r="K26" s="554">
        <v>0</v>
      </c>
      <c r="L26" s="344">
        <v>123395</v>
      </c>
      <c r="M26" s="554">
        <v>7301</v>
      </c>
      <c r="N26" s="554">
        <v>2730</v>
      </c>
      <c r="O26" s="555">
        <v>0.87000000000000011</v>
      </c>
      <c r="P26" s="744">
        <v>0.68</v>
      </c>
      <c r="Q26" s="837">
        <v>0.19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0"/>
        <v>0</v>
      </c>
      <c r="AR26" s="115">
        <f t="shared" si="11"/>
        <v>0</v>
      </c>
      <c r="AS26" s="116">
        <f t="shared" si="12"/>
        <v>0</v>
      </c>
      <c r="AT26" s="881">
        <f>I26+AH26</f>
        <v>498499</v>
      </c>
      <c r="AU26" s="535">
        <f>J26+W26</f>
        <v>365073</v>
      </c>
      <c r="AV26" s="113">
        <f>K26+AA26</f>
        <v>0</v>
      </c>
      <c r="AW26" s="535">
        <f t="shared" si="17"/>
        <v>123395</v>
      </c>
      <c r="AX26" s="535">
        <f t="shared" si="17"/>
        <v>7301</v>
      </c>
      <c r="AY26" s="535">
        <f>N26+AG26</f>
        <v>2730</v>
      </c>
      <c r="AZ26" s="556">
        <f>O26+AS26</f>
        <v>0.87000000000000011</v>
      </c>
      <c r="BA26" s="556">
        <f t="shared" si="18"/>
        <v>0.68</v>
      </c>
      <c r="BB26" s="557">
        <f t="shared" si="18"/>
        <v>0.19</v>
      </c>
    </row>
    <row r="27" spans="1:54" ht="12.95" customHeight="1" x14ac:dyDescent="0.25">
      <c r="A27" s="566">
        <v>3</v>
      </c>
      <c r="B27" s="653">
        <v>5413</v>
      </c>
      <c r="C27" s="654">
        <v>600099334</v>
      </c>
      <c r="D27" s="653">
        <v>854697</v>
      </c>
      <c r="E27" s="701" t="s">
        <v>441</v>
      </c>
      <c r="F27" s="653"/>
      <c r="G27" s="702"/>
      <c r="H27" s="703"/>
      <c r="I27" s="542">
        <v>27404571</v>
      </c>
      <c r="J27" s="543">
        <v>19755663</v>
      </c>
      <c r="K27" s="543">
        <v>60000</v>
      </c>
      <c r="L27" s="543">
        <v>6697695</v>
      </c>
      <c r="M27" s="543">
        <v>395113</v>
      </c>
      <c r="N27" s="543">
        <v>496100</v>
      </c>
      <c r="O27" s="544">
        <v>37.352499999999992</v>
      </c>
      <c r="P27" s="544">
        <v>30.026299999999999</v>
      </c>
      <c r="Q27" s="757">
        <v>7.3262000000000009</v>
      </c>
      <c r="R27" s="542">
        <f t="shared" ref="R27:BB27" si="19">SUM(R22:R26)</f>
        <v>0</v>
      </c>
      <c r="S27" s="543">
        <f t="shared" si="19"/>
        <v>0</v>
      </c>
      <c r="T27" s="543">
        <f t="shared" si="19"/>
        <v>0</v>
      </c>
      <c r="U27" s="543">
        <f t="shared" si="19"/>
        <v>0</v>
      </c>
      <c r="V27" s="543">
        <f t="shared" si="19"/>
        <v>0</v>
      </c>
      <c r="W27" s="543">
        <f t="shared" si="19"/>
        <v>0</v>
      </c>
      <c r="X27" s="543">
        <f t="shared" si="19"/>
        <v>0</v>
      </c>
      <c r="Y27" s="543">
        <f t="shared" si="19"/>
        <v>0</v>
      </c>
      <c r="Z27" s="543">
        <f t="shared" si="19"/>
        <v>0</v>
      </c>
      <c r="AA27" s="543">
        <f t="shared" si="19"/>
        <v>0</v>
      </c>
      <c r="AB27" s="543">
        <f t="shared" si="19"/>
        <v>0</v>
      </c>
      <c r="AC27" s="543">
        <f t="shared" si="19"/>
        <v>0</v>
      </c>
      <c r="AD27" s="543">
        <f t="shared" si="19"/>
        <v>0</v>
      </c>
      <c r="AE27" s="543">
        <f t="shared" si="19"/>
        <v>0</v>
      </c>
      <c r="AF27" s="543">
        <f t="shared" si="19"/>
        <v>0</v>
      </c>
      <c r="AG27" s="543">
        <f t="shared" si="19"/>
        <v>0</v>
      </c>
      <c r="AH27" s="543">
        <f t="shared" si="19"/>
        <v>0</v>
      </c>
      <c r="AI27" s="544">
        <f t="shared" si="19"/>
        <v>0</v>
      </c>
      <c r="AJ27" s="544">
        <f t="shared" si="19"/>
        <v>0</v>
      </c>
      <c r="AK27" s="544">
        <f t="shared" si="19"/>
        <v>0</v>
      </c>
      <c r="AL27" s="544">
        <f t="shared" si="19"/>
        <v>0</v>
      </c>
      <c r="AM27" s="544">
        <f t="shared" si="19"/>
        <v>0</v>
      </c>
      <c r="AN27" s="544">
        <f t="shared" si="19"/>
        <v>0</v>
      </c>
      <c r="AO27" s="544">
        <f t="shared" si="19"/>
        <v>0</v>
      </c>
      <c r="AP27" s="544">
        <f t="shared" si="19"/>
        <v>0</v>
      </c>
      <c r="AQ27" s="544">
        <f t="shared" si="19"/>
        <v>0</v>
      </c>
      <c r="AR27" s="544">
        <f t="shared" si="19"/>
        <v>0</v>
      </c>
      <c r="AS27" s="545">
        <f t="shared" si="19"/>
        <v>0</v>
      </c>
      <c r="AT27" s="546">
        <f t="shared" si="19"/>
        <v>27404571</v>
      </c>
      <c r="AU27" s="543">
        <f t="shared" si="19"/>
        <v>19755663</v>
      </c>
      <c r="AV27" s="543">
        <f t="shared" si="19"/>
        <v>60000</v>
      </c>
      <c r="AW27" s="543">
        <f t="shared" si="19"/>
        <v>6697695</v>
      </c>
      <c r="AX27" s="543">
        <f t="shared" si="19"/>
        <v>395113</v>
      </c>
      <c r="AY27" s="543">
        <f t="shared" si="19"/>
        <v>496100</v>
      </c>
      <c r="AZ27" s="544">
        <f t="shared" si="19"/>
        <v>37.352499999999992</v>
      </c>
      <c r="BA27" s="544">
        <f t="shared" si="19"/>
        <v>30.026299999999999</v>
      </c>
      <c r="BB27" s="545">
        <f t="shared" si="19"/>
        <v>7.3262000000000009</v>
      </c>
    </row>
    <row r="28" spans="1:54" ht="12.95" customHeight="1" x14ac:dyDescent="0.25">
      <c r="A28" s="549">
        <v>4</v>
      </c>
      <c r="B28" s="649">
        <v>5475</v>
      </c>
      <c r="C28" s="650">
        <v>600099385</v>
      </c>
      <c r="D28" s="649">
        <v>854735</v>
      </c>
      <c r="E28" s="700" t="s">
        <v>442</v>
      </c>
      <c r="F28" s="649">
        <v>3231</v>
      </c>
      <c r="G28" s="696" t="s">
        <v>422</v>
      </c>
      <c r="H28" s="552" t="s">
        <v>281</v>
      </c>
      <c r="I28" s="529">
        <v>12224467</v>
      </c>
      <c r="J28" s="554">
        <v>8867498</v>
      </c>
      <c r="K28" s="554">
        <v>105250</v>
      </c>
      <c r="L28" s="554">
        <v>3032789</v>
      </c>
      <c r="M28" s="554">
        <v>177350</v>
      </c>
      <c r="N28" s="554">
        <v>41580</v>
      </c>
      <c r="O28" s="555">
        <v>17.075800000000001</v>
      </c>
      <c r="P28" s="744">
        <v>15.4291</v>
      </c>
      <c r="Q28" s="837">
        <v>1.6467000000000001</v>
      </c>
      <c r="R28" s="112">
        <f t="shared" si="2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3"/>
        <v>0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0</v>
      </c>
      <c r="AC28" s="114">
        <f t="shared" si="6"/>
        <v>0</v>
      </c>
      <c r="AD28" s="114">
        <f t="shared" si="7"/>
        <v>0</v>
      </c>
      <c r="AE28" s="113">
        <v>0</v>
      </c>
      <c r="AF28" s="113">
        <v>0</v>
      </c>
      <c r="AG28" s="113">
        <f t="shared" si="8"/>
        <v>0</v>
      </c>
      <c r="AH28" s="113">
        <f t="shared" si="9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10"/>
        <v>0</v>
      </c>
      <c r="AR28" s="115">
        <f t="shared" si="11"/>
        <v>0</v>
      </c>
      <c r="AS28" s="116">
        <f t="shared" si="12"/>
        <v>0</v>
      </c>
      <c r="AT28" s="881">
        <f>I28+AH28</f>
        <v>12224467</v>
      </c>
      <c r="AU28" s="535">
        <f>J28+W28</f>
        <v>8867498</v>
      </c>
      <c r="AV28" s="113">
        <f>K28+AA28</f>
        <v>105250</v>
      </c>
      <c r="AW28" s="535">
        <f>L28+AC28</f>
        <v>3032789</v>
      </c>
      <c r="AX28" s="535">
        <f>M28+AD28</f>
        <v>177350</v>
      </c>
      <c r="AY28" s="535">
        <f>N28+AG28</f>
        <v>41580</v>
      </c>
      <c r="AZ28" s="556">
        <f>O28+AS28</f>
        <v>17.075800000000001</v>
      </c>
      <c r="BA28" s="556">
        <f>P28+AQ28</f>
        <v>15.4291</v>
      </c>
      <c r="BB28" s="557">
        <f>Q28+AR28</f>
        <v>1.6467000000000001</v>
      </c>
    </row>
    <row r="29" spans="1:54" ht="12.95" customHeight="1" x14ac:dyDescent="0.25">
      <c r="A29" s="566">
        <v>4</v>
      </c>
      <c r="B29" s="653">
        <v>5475</v>
      </c>
      <c r="C29" s="654">
        <v>600099385</v>
      </c>
      <c r="D29" s="653">
        <v>854735</v>
      </c>
      <c r="E29" s="701" t="s">
        <v>443</v>
      </c>
      <c r="F29" s="653"/>
      <c r="G29" s="702"/>
      <c r="H29" s="703"/>
      <c r="I29" s="542">
        <v>12224467</v>
      </c>
      <c r="J29" s="543">
        <v>8867498</v>
      </c>
      <c r="K29" s="543">
        <v>105250</v>
      </c>
      <c r="L29" s="543">
        <v>3032789</v>
      </c>
      <c r="M29" s="543">
        <v>177350</v>
      </c>
      <c r="N29" s="543">
        <v>41580</v>
      </c>
      <c r="O29" s="544">
        <v>17.075800000000001</v>
      </c>
      <c r="P29" s="544">
        <v>15.4291</v>
      </c>
      <c r="Q29" s="757">
        <v>1.6467000000000001</v>
      </c>
      <c r="R29" s="542">
        <f t="shared" ref="R29:BB29" si="20">SUM(R28)</f>
        <v>0</v>
      </c>
      <c r="S29" s="543">
        <f t="shared" si="20"/>
        <v>0</v>
      </c>
      <c r="T29" s="543">
        <f t="shared" si="20"/>
        <v>0</v>
      </c>
      <c r="U29" s="543">
        <f t="shared" si="20"/>
        <v>0</v>
      </c>
      <c r="V29" s="543">
        <f t="shared" si="20"/>
        <v>0</v>
      </c>
      <c r="W29" s="543">
        <f t="shared" si="20"/>
        <v>0</v>
      </c>
      <c r="X29" s="543">
        <f t="shared" si="20"/>
        <v>0</v>
      </c>
      <c r="Y29" s="543">
        <f t="shared" si="20"/>
        <v>0</v>
      </c>
      <c r="Z29" s="543">
        <f t="shared" si="20"/>
        <v>0</v>
      </c>
      <c r="AA29" s="543">
        <f t="shared" si="20"/>
        <v>0</v>
      </c>
      <c r="AB29" s="543">
        <f t="shared" si="20"/>
        <v>0</v>
      </c>
      <c r="AC29" s="543">
        <f t="shared" si="20"/>
        <v>0</v>
      </c>
      <c r="AD29" s="543">
        <f t="shared" si="20"/>
        <v>0</v>
      </c>
      <c r="AE29" s="543">
        <f t="shared" si="20"/>
        <v>0</v>
      </c>
      <c r="AF29" s="543">
        <f t="shared" si="20"/>
        <v>0</v>
      </c>
      <c r="AG29" s="543">
        <f t="shared" si="20"/>
        <v>0</v>
      </c>
      <c r="AH29" s="543">
        <f t="shared" si="20"/>
        <v>0</v>
      </c>
      <c r="AI29" s="544">
        <f t="shared" si="20"/>
        <v>0</v>
      </c>
      <c r="AJ29" s="544">
        <f t="shared" si="20"/>
        <v>0</v>
      </c>
      <c r="AK29" s="544">
        <f t="shared" si="20"/>
        <v>0</v>
      </c>
      <c r="AL29" s="544">
        <f t="shared" si="20"/>
        <v>0</v>
      </c>
      <c r="AM29" s="544">
        <f t="shared" si="20"/>
        <v>0</v>
      </c>
      <c r="AN29" s="544">
        <f t="shared" si="20"/>
        <v>0</v>
      </c>
      <c r="AO29" s="544">
        <f t="shared" si="20"/>
        <v>0</v>
      </c>
      <c r="AP29" s="544">
        <f t="shared" si="20"/>
        <v>0</v>
      </c>
      <c r="AQ29" s="544">
        <f t="shared" si="20"/>
        <v>0</v>
      </c>
      <c r="AR29" s="544">
        <f t="shared" si="20"/>
        <v>0</v>
      </c>
      <c r="AS29" s="545">
        <f t="shared" si="20"/>
        <v>0</v>
      </c>
      <c r="AT29" s="546">
        <f t="shared" si="20"/>
        <v>12224467</v>
      </c>
      <c r="AU29" s="543">
        <f t="shared" si="20"/>
        <v>8867498</v>
      </c>
      <c r="AV29" s="543">
        <f t="shared" si="20"/>
        <v>105250</v>
      </c>
      <c r="AW29" s="543">
        <f t="shared" si="20"/>
        <v>3032789</v>
      </c>
      <c r="AX29" s="543">
        <f t="shared" si="20"/>
        <v>177350</v>
      </c>
      <c r="AY29" s="543">
        <f t="shared" si="20"/>
        <v>41580</v>
      </c>
      <c r="AZ29" s="544">
        <f t="shared" si="20"/>
        <v>17.075800000000001</v>
      </c>
      <c r="BA29" s="544">
        <f t="shared" si="20"/>
        <v>15.4291</v>
      </c>
      <c r="BB29" s="545">
        <f t="shared" si="20"/>
        <v>1.6467000000000001</v>
      </c>
    </row>
    <row r="30" spans="1:54" ht="12.95" customHeight="1" x14ac:dyDescent="0.25">
      <c r="A30" s="549">
        <v>5</v>
      </c>
      <c r="B30" s="649">
        <v>5401</v>
      </c>
      <c r="C30" s="650">
        <v>600098397</v>
      </c>
      <c r="D30" s="649">
        <v>70983615</v>
      </c>
      <c r="E30" s="700" t="s">
        <v>444</v>
      </c>
      <c r="F30" s="649">
        <v>3111</v>
      </c>
      <c r="G30" s="696" t="s">
        <v>329</v>
      </c>
      <c r="H30" s="552" t="s">
        <v>281</v>
      </c>
      <c r="I30" s="529">
        <v>1765512</v>
      </c>
      <c r="J30" s="554">
        <v>1249449</v>
      </c>
      <c r="K30" s="554">
        <v>45000</v>
      </c>
      <c r="L30" s="554">
        <v>437524</v>
      </c>
      <c r="M30" s="554">
        <v>24989</v>
      </c>
      <c r="N30" s="554">
        <v>8550</v>
      </c>
      <c r="O30" s="555">
        <v>2.5848999999999998</v>
      </c>
      <c r="P30" s="744">
        <v>2</v>
      </c>
      <c r="Q30" s="837">
        <v>0.58489999999999986</v>
      </c>
      <c r="R30" s="112">
        <f t="shared" si="2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3"/>
        <v>0</v>
      </c>
      <c r="X30" s="113">
        <v>0</v>
      </c>
      <c r="Y30" s="113">
        <v>0</v>
      </c>
      <c r="Z30" s="113">
        <v>0</v>
      </c>
      <c r="AA30" s="113">
        <f t="shared" si="4"/>
        <v>0</v>
      </c>
      <c r="AB30" s="113">
        <f t="shared" si="5"/>
        <v>0</v>
      </c>
      <c r="AC30" s="114">
        <f t="shared" si="6"/>
        <v>0</v>
      </c>
      <c r="AD30" s="114">
        <f t="shared" si="7"/>
        <v>0</v>
      </c>
      <c r="AE30" s="113">
        <v>0</v>
      </c>
      <c r="AF30" s="113">
        <v>0</v>
      </c>
      <c r="AG30" s="113">
        <f t="shared" si="8"/>
        <v>0</v>
      </c>
      <c r="AH30" s="113">
        <f t="shared" si="9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10"/>
        <v>0</v>
      </c>
      <c r="AR30" s="115">
        <f t="shared" si="11"/>
        <v>0</v>
      </c>
      <c r="AS30" s="116">
        <f t="shared" si="12"/>
        <v>0</v>
      </c>
      <c r="AT30" s="881">
        <f>I30+AH30</f>
        <v>1765512</v>
      </c>
      <c r="AU30" s="535">
        <f>J30+W30</f>
        <v>1249449</v>
      </c>
      <c r="AV30" s="113">
        <f>K30+AA30</f>
        <v>45000</v>
      </c>
      <c r="AW30" s="535">
        <f>L30+AC30</f>
        <v>437524</v>
      </c>
      <c r="AX30" s="535">
        <f>M30+AD30</f>
        <v>24989</v>
      </c>
      <c r="AY30" s="535">
        <f>N30+AG30</f>
        <v>8550</v>
      </c>
      <c r="AZ30" s="556">
        <f>O30+AS30</f>
        <v>2.5848999999999998</v>
      </c>
      <c r="BA30" s="556">
        <f>P30+AQ30</f>
        <v>2</v>
      </c>
      <c r="BB30" s="557">
        <f>Q30+AR30</f>
        <v>0.58489999999999986</v>
      </c>
    </row>
    <row r="31" spans="1:54" ht="12.95" customHeight="1" x14ac:dyDescent="0.25">
      <c r="A31" s="549">
        <v>5</v>
      </c>
      <c r="B31" s="649">
        <v>5401</v>
      </c>
      <c r="C31" s="650">
        <v>600098397</v>
      </c>
      <c r="D31" s="649">
        <v>70983615</v>
      </c>
      <c r="E31" s="700" t="s">
        <v>444</v>
      </c>
      <c r="F31" s="649">
        <v>3141</v>
      </c>
      <c r="G31" s="696" t="s">
        <v>319</v>
      </c>
      <c r="H31" s="552" t="s">
        <v>282</v>
      </c>
      <c r="I31" s="529">
        <v>125113</v>
      </c>
      <c r="J31" s="554">
        <v>91599</v>
      </c>
      <c r="K31" s="554">
        <v>0</v>
      </c>
      <c r="L31" s="344">
        <v>30960</v>
      </c>
      <c r="M31" s="554">
        <v>1832</v>
      </c>
      <c r="N31" s="554">
        <v>722</v>
      </c>
      <c r="O31" s="555">
        <v>0.31</v>
      </c>
      <c r="P31" s="744">
        <v>0</v>
      </c>
      <c r="Q31" s="837">
        <v>0.31</v>
      </c>
      <c r="R31" s="112">
        <f t="shared" si="2"/>
        <v>0</v>
      </c>
      <c r="S31" s="113">
        <v>0</v>
      </c>
      <c r="T31" s="113">
        <v>1273</v>
      </c>
      <c r="U31" s="113">
        <v>0</v>
      </c>
      <c r="V31" s="113">
        <v>0</v>
      </c>
      <c r="W31" s="113">
        <f t="shared" si="3"/>
        <v>1273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1273</v>
      </c>
      <c r="AC31" s="114">
        <f t="shared" si="6"/>
        <v>430</v>
      </c>
      <c r="AD31" s="114">
        <f t="shared" si="7"/>
        <v>25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1728</v>
      </c>
      <c r="AI31" s="115">
        <v>0</v>
      </c>
      <c r="AJ31" s="115">
        <v>0</v>
      </c>
      <c r="AK31" s="115">
        <v>0</v>
      </c>
      <c r="AL31" s="115">
        <v>0</v>
      </c>
      <c r="AM31" s="115">
        <v>0.01</v>
      </c>
      <c r="AN31" s="115">
        <v>0</v>
      </c>
      <c r="AO31" s="115">
        <v>0</v>
      </c>
      <c r="AP31" s="115">
        <v>0</v>
      </c>
      <c r="AQ31" s="115">
        <f t="shared" si="10"/>
        <v>0</v>
      </c>
      <c r="AR31" s="115">
        <f t="shared" si="11"/>
        <v>0.01</v>
      </c>
      <c r="AS31" s="116">
        <f t="shared" si="12"/>
        <v>0.01</v>
      </c>
      <c r="AT31" s="881">
        <f>I31+AH31</f>
        <v>126841</v>
      </c>
      <c r="AU31" s="535">
        <f>J31+W31</f>
        <v>92872</v>
      </c>
      <c r="AV31" s="113">
        <f>K31+AA31</f>
        <v>0</v>
      </c>
      <c r="AW31" s="535">
        <f>L31+AC31</f>
        <v>31390</v>
      </c>
      <c r="AX31" s="535">
        <f>M31+AD31</f>
        <v>1857</v>
      </c>
      <c r="AY31" s="535">
        <f>N31+AG31</f>
        <v>722</v>
      </c>
      <c r="AZ31" s="556">
        <f>O31+AS31</f>
        <v>0.32</v>
      </c>
      <c r="BA31" s="556">
        <f>P31+AQ31</f>
        <v>0</v>
      </c>
      <c r="BB31" s="557">
        <f>Q31+AR31</f>
        <v>0.32</v>
      </c>
    </row>
    <row r="32" spans="1:54" ht="12.95" customHeight="1" x14ac:dyDescent="0.25">
      <c r="A32" s="566">
        <v>5</v>
      </c>
      <c r="B32" s="653">
        <v>5401</v>
      </c>
      <c r="C32" s="654">
        <v>600098397</v>
      </c>
      <c r="D32" s="653">
        <v>70983615</v>
      </c>
      <c r="E32" s="701" t="s">
        <v>445</v>
      </c>
      <c r="F32" s="653"/>
      <c r="G32" s="702"/>
      <c r="H32" s="703"/>
      <c r="I32" s="542">
        <v>1890625</v>
      </c>
      <c r="J32" s="543">
        <v>1341048</v>
      </c>
      <c r="K32" s="543">
        <v>45000</v>
      </c>
      <c r="L32" s="543">
        <v>468484</v>
      </c>
      <c r="M32" s="543">
        <v>26821</v>
      </c>
      <c r="N32" s="543">
        <v>9272</v>
      </c>
      <c r="O32" s="544">
        <v>2.8948999999999998</v>
      </c>
      <c r="P32" s="544">
        <v>2</v>
      </c>
      <c r="Q32" s="757">
        <v>0.89489999999999981</v>
      </c>
      <c r="R32" s="542">
        <f t="shared" ref="R32:BB32" si="21">SUM(R30:R31)</f>
        <v>0</v>
      </c>
      <c r="S32" s="543">
        <f t="shared" si="21"/>
        <v>0</v>
      </c>
      <c r="T32" s="543">
        <f t="shared" si="21"/>
        <v>1273</v>
      </c>
      <c r="U32" s="543">
        <f t="shared" si="21"/>
        <v>0</v>
      </c>
      <c r="V32" s="543">
        <f t="shared" si="21"/>
        <v>0</v>
      </c>
      <c r="W32" s="543">
        <f t="shared" si="21"/>
        <v>1273</v>
      </c>
      <c r="X32" s="543">
        <f t="shared" si="21"/>
        <v>0</v>
      </c>
      <c r="Y32" s="543">
        <f t="shared" si="21"/>
        <v>0</v>
      </c>
      <c r="Z32" s="543">
        <f t="shared" si="21"/>
        <v>0</v>
      </c>
      <c r="AA32" s="543">
        <f t="shared" si="21"/>
        <v>0</v>
      </c>
      <c r="AB32" s="543">
        <f t="shared" si="21"/>
        <v>1273</v>
      </c>
      <c r="AC32" s="543">
        <f t="shared" si="21"/>
        <v>430</v>
      </c>
      <c r="AD32" s="543">
        <f t="shared" si="21"/>
        <v>25</v>
      </c>
      <c r="AE32" s="543">
        <f t="shared" si="21"/>
        <v>0</v>
      </c>
      <c r="AF32" s="543">
        <f t="shared" si="21"/>
        <v>0</v>
      </c>
      <c r="AG32" s="543">
        <f t="shared" si="21"/>
        <v>0</v>
      </c>
      <c r="AH32" s="543">
        <f t="shared" si="21"/>
        <v>1728</v>
      </c>
      <c r="AI32" s="544">
        <f t="shared" si="21"/>
        <v>0</v>
      </c>
      <c r="AJ32" s="544">
        <f t="shared" si="21"/>
        <v>0</v>
      </c>
      <c r="AK32" s="544">
        <f t="shared" si="21"/>
        <v>0</v>
      </c>
      <c r="AL32" s="544">
        <f t="shared" si="21"/>
        <v>0</v>
      </c>
      <c r="AM32" s="544">
        <f t="shared" si="21"/>
        <v>0.01</v>
      </c>
      <c r="AN32" s="544">
        <f t="shared" si="21"/>
        <v>0</v>
      </c>
      <c r="AO32" s="544">
        <f t="shared" si="21"/>
        <v>0</v>
      </c>
      <c r="AP32" s="544">
        <f t="shared" si="21"/>
        <v>0</v>
      </c>
      <c r="AQ32" s="544">
        <f t="shared" si="21"/>
        <v>0</v>
      </c>
      <c r="AR32" s="544">
        <f t="shared" si="21"/>
        <v>0.01</v>
      </c>
      <c r="AS32" s="545">
        <f t="shared" si="21"/>
        <v>0.01</v>
      </c>
      <c r="AT32" s="546">
        <f t="shared" si="21"/>
        <v>1892353</v>
      </c>
      <c r="AU32" s="543">
        <f t="shared" si="21"/>
        <v>1342321</v>
      </c>
      <c r="AV32" s="543">
        <f t="shared" si="21"/>
        <v>45000</v>
      </c>
      <c r="AW32" s="543">
        <f t="shared" si="21"/>
        <v>468914</v>
      </c>
      <c r="AX32" s="543">
        <f t="shared" si="21"/>
        <v>26846</v>
      </c>
      <c r="AY32" s="543">
        <f t="shared" si="21"/>
        <v>9272</v>
      </c>
      <c r="AZ32" s="544">
        <f t="shared" si="21"/>
        <v>2.9048999999999996</v>
      </c>
      <c r="BA32" s="544">
        <f t="shared" si="21"/>
        <v>2</v>
      </c>
      <c r="BB32" s="545">
        <f t="shared" si="21"/>
        <v>0.90489999999999982</v>
      </c>
    </row>
    <row r="33" spans="1:54" ht="12.95" customHeight="1" x14ac:dyDescent="0.25">
      <c r="A33" s="549">
        <v>6</v>
      </c>
      <c r="B33" s="649">
        <v>5402</v>
      </c>
      <c r="C33" s="650">
        <v>600098958</v>
      </c>
      <c r="D33" s="649">
        <v>70983623</v>
      </c>
      <c r="E33" s="700" t="s">
        <v>446</v>
      </c>
      <c r="F33" s="649">
        <v>3117</v>
      </c>
      <c r="G33" s="696" t="s">
        <v>333</v>
      </c>
      <c r="H33" s="552" t="s">
        <v>281</v>
      </c>
      <c r="I33" s="529">
        <v>4720952</v>
      </c>
      <c r="J33" s="554">
        <v>3398551</v>
      </c>
      <c r="K33" s="554">
        <v>10000</v>
      </c>
      <c r="L33" s="554">
        <v>1152090</v>
      </c>
      <c r="M33" s="554">
        <v>67971</v>
      </c>
      <c r="N33" s="554">
        <v>92340</v>
      </c>
      <c r="O33" s="555">
        <v>6.7323000000000004</v>
      </c>
      <c r="P33" s="744">
        <v>4.6597</v>
      </c>
      <c r="Q33" s="837">
        <v>2.0726</v>
      </c>
      <c r="R33" s="112">
        <f t="shared" si="2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3"/>
        <v>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0</v>
      </c>
      <c r="AC33" s="114">
        <f t="shared" si="6"/>
        <v>0</v>
      </c>
      <c r="AD33" s="114">
        <f t="shared" si="7"/>
        <v>0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0"/>
        <v>0</v>
      </c>
      <c r="AR33" s="115">
        <f t="shared" si="11"/>
        <v>0</v>
      </c>
      <c r="AS33" s="116">
        <f t="shared" si="12"/>
        <v>0</v>
      </c>
      <c r="AT33" s="881">
        <f>I33+AH33</f>
        <v>4720952</v>
      </c>
      <c r="AU33" s="535">
        <f>J33+W33</f>
        <v>3398551</v>
      </c>
      <c r="AV33" s="113">
        <f>K33+AA33</f>
        <v>10000</v>
      </c>
      <c r="AW33" s="535">
        <f t="shared" ref="AW33:AX37" si="22">L33+AC33</f>
        <v>1152090</v>
      </c>
      <c r="AX33" s="535">
        <f t="shared" si="22"/>
        <v>67971</v>
      </c>
      <c r="AY33" s="535">
        <f>N33+AG33</f>
        <v>92340</v>
      </c>
      <c r="AZ33" s="556">
        <f>O33+AS33</f>
        <v>6.7323000000000004</v>
      </c>
      <c r="BA33" s="556">
        <f t="shared" ref="BA33:BB37" si="23">P33+AQ33</f>
        <v>4.6597</v>
      </c>
      <c r="BB33" s="557">
        <f t="shared" si="23"/>
        <v>2.0726</v>
      </c>
    </row>
    <row r="34" spans="1:54" ht="12.95" customHeight="1" x14ac:dyDescent="0.25">
      <c r="A34" s="549">
        <v>6</v>
      </c>
      <c r="B34" s="649">
        <v>5402</v>
      </c>
      <c r="C34" s="650">
        <v>600098958</v>
      </c>
      <c r="D34" s="649">
        <v>70983623</v>
      </c>
      <c r="E34" s="700" t="s">
        <v>446</v>
      </c>
      <c r="F34" s="649">
        <v>3117</v>
      </c>
      <c r="G34" s="552" t="s">
        <v>316</v>
      </c>
      <c r="H34" s="552" t="s">
        <v>282</v>
      </c>
      <c r="I34" s="529">
        <v>535798</v>
      </c>
      <c r="J34" s="554">
        <v>393564</v>
      </c>
      <c r="K34" s="554">
        <v>1000</v>
      </c>
      <c r="L34" s="554">
        <v>133362</v>
      </c>
      <c r="M34" s="554">
        <v>7872</v>
      </c>
      <c r="N34" s="554">
        <v>0</v>
      </c>
      <c r="O34" s="555">
        <v>1.1399999999999999</v>
      </c>
      <c r="P34" s="744">
        <v>1.1399999999999999</v>
      </c>
      <c r="Q34" s="837">
        <v>0</v>
      </c>
      <c r="R34" s="112">
        <f t="shared" si="2"/>
        <v>0</v>
      </c>
      <c r="S34" s="113">
        <v>43306</v>
      </c>
      <c r="T34" s="113">
        <v>0</v>
      </c>
      <c r="U34" s="113">
        <v>0</v>
      </c>
      <c r="V34" s="113">
        <v>0</v>
      </c>
      <c r="W34" s="113">
        <f t="shared" si="3"/>
        <v>43306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43306</v>
      </c>
      <c r="AC34" s="114">
        <f t="shared" si="6"/>
        <v>14637</v>
      </c>
      <c r="AD34" s="114">
        <f t="shared" si="7"/>
        <v>866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58809</v>
      </c>
      <c r="AI34" s="115">
        <v>0</v>
      </c>
      <c r="AJ34" s="115">
        <v>0</v>
      </c>
      <c r="AK34" s="115">
        <v>0.13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10"/>
        <v>0.13</v>
      </c>
      <c r="AR34" s="115">
        <f t="shared" si="11"/>
        <v>0</v>
      </c>
      <c r="AS34" s="116">
        <f t="shared" si="12"/>
        <v>0.13</v>
      </c>
      <c r="AT34" s="881">
        <f>I34+AH34</f>
        <v>594607</v>
      </c>
      <c r="AU34" s="535">
        <f>J34+W34</f>
        <v>436870</v>
      </c>
      <c r="AV34" s="113">
        <f>K34+AA34</f>
        <v>1000</v>
      </c>
      <c r="AW34" s="535">
        <f t="shared" si="22"/>
        <v>147999</v>
      </c>
      <c r="AX34" s="535">
        <f t="shared" si="22"/>
        <v>8738</v>
      </c>
      <c r="AY34" s="535">
        <f>N34+AG34</f>
        <v>0</v>
      </c>
      <c r="AZ34" s="556">
        <f>O34+AS34</f>
        <v>1.27</v>
      </c>
      <c r="BA34" s="556">
        <f t="shared" si="23"/>
        <v>1.27</v>
      </c>
      <c r="BB34" s="557">
        <f t="shared" si="23"/>
        <v>0</v>
      </c>
    </row>
    <row r="35" spans="1:54" ht="12.95" customHeight="1" x14ac:dyDescent="0.25">
      <c r="A35" s="549">
        <v>6</v>
      </c>
      <c r="B35" s="649">
        <v>5402</v>
      </c>
      <c r="C35" s="650">
        <v>600098958</v>
      </c>
      <c r="D35" s="649">
        <v>70983623</v>
      </c>
      <c r="E35" s="700" t="s">
        <v>446</v>
      </c>
      <c r="F35" s="649">
        <v>3141</v>
      </c>
      <c r="G35" s="696" t="s">
        <v>319</v>
      </c>
      <c r="H35" s="552" t="s">
        <v>282</v>
      </c>
      <c r="I35" s="529">
        <v>781642</v>
      </c>
      <c r="J35" s="554">
        <v>568847</v>
      </c>
      <c r="K35" s="554">
        <v>4000</v>
      </c>
      <c r="L35" s="344">
        <v>193622</v>
      </c>
      <c r="M35" s="554">
        <v>11377</v>
      </c>
      <c r="N35" s="554">
        <v>3796</v>
      </c>
      <c r="O35" s="555">
        <v>1.94</v>
      </c>
      <c r="P35" s="744">
        <v>0</v>
      </c>
      <c r="Q35" s="837">
        <v>1.94</v>
      </c>
      <c r="R35" s="112">
        <f t="shared" si="2"/>
        <v>0</v>
      </c>
      <c r="S35" s="113">
        <v>0</v>
      </c>
      <c r="T35" s="113">
        <f>12864-5477</f>
        <v>7387</v>
      </c>
      <c r="U35" s="113">
        <v>0</v>
      </c>
      <c r="V35" s="113">
        <v>0</v>
      </c>
      <c r="W35" s="113">
        <f t="shared" si="3"/>
        <v>7387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7387</v>
      </c>
      <c r="AC35" s="114">
        <f t="shared" si="6"/>
        <v>2497</v>
      </c>
      <c r="AD35" s="114">
        <f t="shared" si="7"/>
        <v>148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10032</v>
      </c>
      <c r="AI35" s="115">
        <v>0</v>
      </c>
      <c r="AJ35" s="115">
        <v>0</v>
      </c>
      <c r="AK35" s="115">
        <v>0</v>
      </c>
      <c r="AL35" s="115">
        <v>0</v>
      </c>
      <c r="AM35" s="115">
        <f>0.04-0.02</f>
        <v>0.02</v>
      </c>
      <c r="AN35" s="115">
        <v>0</v>
      </c>
      <c r="AO35" s="115">
        <v>0</v>
      </c>
      <c r="AP35" s="115">
        <v>0</v>
      </c>
      <c r="AQ35" s="115">
        <f t="shared" si="10"/>
        <v>0</v>
      </c>
      <c r="AR35" s="115">
        <f t="shared" si="11"/>
        <v>0.02</v>
      </c>
      <c r="AS35" s="116">
        <f t="shared" si="12"/>
        <v>0.02</v>
      </c>
      <c r="AT35" s="881">
        <f>I35+AH35</f>
        <v>791674</v>
      </c>
      <c r="AU35" s="535">
        <f>J35+W35</f>
        <v>576234</v>
      </c>
      <c r="AV35" s="113">
        <f>K35+AA35</f>
        <v>4000</v>
      </c>
      <c r="AW35" s="535">
        <f t="shared" si="22"/>
        <v>196119</v>
      </c>
      <c r="AX35" s="535">
        <f t="shared" si="22"/>
        <v>11525</v>
      </c>
      <c r="AY35" s="535">
        <f>N35+AG35</f>
        <v>3796</v>
      </c>
      <c r="AZ35" s="556">
        <f>O35+AS35</f>
        <v>1.96</v>
      </c>
      <c r="BA35" s="556">
        <f t="shared" si="23"/>
        <v>0</v>
      </c>
      <c r="BB35" s="557">
        <f t="shared" si="23"/>
        <v>1.96</v>
      </c>
    </row>
    <row r="36" spans="1:54" ht="12.95" customHeight="1" x14ac:dyDescent="0.25">
      <c r="A36" s="549">
        <v>6</v>
      </c>
      <c r="B36" s="649">
        <v>5402</v>
      </c>
      <c r="C36" s="650">
        <v>600098958</v>
      </c>
      <c r="D36" s="649">
        <v>70983623</v>
      </c>
      <c r="E36" s="700" t="s">
        <v>446</v>
      </c>
      <c r="F36" s="649">
        <v>3143</v>
      </c>
      <c r="G36" s="552" t="s">
        <v>633</v>
      </c>
      <c r="H36" s="552" t="s">
        <v>281</v>
      </c>
      <c r="I36" s="529">
        <v>1306870</v>
      </c>
      <c r="J36" s="554">
        <v>957423</v>
      </c>
      <c r="K36" s="554">
        <v>5000</v>
      </c>
      <c r="L36" s="554">
        <v>325299</v>
      </c>
      <c r="M36" s="554">
        <v>19148</v>
      </c>
      <c r="N36" s="554">
        <v>0</v>
      </c>
      <c r="O36" s="555">
        <v>2.0535000000000001</v>
      </c>
      <c r="P36" s="744">
        <v>2.0535000000000001</v>
      </c>
      <c r="Q36" s="837">
        <v>0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0"/>
        <v>0</v>
      </c>
      <c r="AR36" s="115">
        <f t="shared" si="11"/>
        <v>0</v>
      </c>
      <c r="AS36" s="116">
        <f t="shared" si="12"/>
        <v>0</v>
      </c>
      <c r="AT36" s="881">
        <f>I36+AH36</f>
        <v>1306870</v>
      </c>
      <c r="AU36" s="535">
        <f>J36+W36</f>
        <v>957423</v>
      </c>
      <c r="AV36" s="113">
        <f>K36+AA36</f>
        <v>5000</v>
      </c>
      <c r="AW36" s="535">
        <f t="shared" si="22"/>
        <v>325299</v>
      </c>
      <c r="AX36" s="535">
        <f t="shared" si="22"/>
        <v>19148</v>
      </c>
      <c r="AY36" s="535">
        <f>N36+AG36</f>
        <v>0</v>
      </c>
      <c r="AZ36" s="556">
        <f>O36+AS36</f>
        <v>2.0535000000000001</v>
      </c>
      <c r="BA36" s="556">
        <f t="shared" si="23"/>
        <v>2.0535000000000001</v>
      </c>
      <c r="BB36" s="557">
        <f t="shared" si="23"/>
        <v>0</v>
      </c>
    </row>
    <row r="37" spans="1:54" ht="12.95" customHeight="1" x14ac:dyDescent="0.25">
      <c r="A37" s="549">
        <v>6</v>
      </c>
      <c r="B37" s="649">
        <v>5402</v>
      </c>
      <c r="C37" s="650">
        <v>600098958</v>
      </c>
      <c r="D37" s="649">
        <v>70983623</v>
      </c>
      <c r="E37" s="700" t="s">
        <v>446</v>
      </c>
      <c r="F37" s="649">
        <v>3143</v>
      </c>
      <c r="G37" s="552" t="s">
        <v>634</v>
      </c>
      <c r="H37" s="552" t="s">
        <v>282</v>
      </c>
      <c r="I37" s="529">
        <v>37217</v>
      </c>
      <c r="J37" s="554">
        <v>26235</v>
      </c>
      <c r="K37" s="554">
        <v>0</v>
      </c>
      <c r="L37" s="344">
        <v>8867</v>
      </c>
      <c r="M37" s="554">
        <v>525</v>
      </c>
      <c r="N37" s="554">
        <v>1590</v>
      </c>
      <c r="O37" s="555">
        <v>0.11</v>
      </c>
      <c r="P37" s="744">
        <v>0</v>
      </c>
      <c r="Q37" s="837">
        <v>0.11</v>
      </c>
      <c r="R37" s="112">
        <f t="shared" si="2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3"/>
        <v>0</v>
      </c>
      <c r="X37" s="113">
        <v>0</v>
      </c>
      <c r="Y37" s="113">
        <v>0</v>
      </c>
      <c r="Z37" s="113">
        <v>0</v>
      </c>
      <c r="AA37" s="113">
        <f t="shared" si="4"/>
        <v>0</v>
      </c>
      <c r="AB37" s="113">
        <f t="shared" si="5"/>
        <v>0</v>
      </c>
      <c r="AC37" s="114">
        <f t="shared" si="6"/>
        <v>0</v>
      </c>
      <c r="AD37" s="114">
        <f t="shared" si="7"/>
        <v>0</v>
      </c>
      <c r="AE37" s="113">
        <v>0</v>
      </c>
      <c r="AF37" s="113">
        <v>0</v>
      </c>
      <c r="AG37" s="113">
        <f t="shared" si="8"/>
        <v>0</v>
      </c>
      <c r="AH37" s="113">
        <f t="shared" si="9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0"/>
        <v>0</v>
      </c>
      <c r="AR37" s="115">
        <f t="shared" si="11"/>
        <v>0</v>
      </c>
      <c r="AS37" s="116">
        <f t="shared" si="12"/>
        <v>0</v>
      </c>
      <c r="AT37" s="881">
        <f>I37+AH37</f>
        <v>37217</v>
      </c>
      <c r="AU37" s="535">
        <f>J37+W37</f>
        <v>26235</v>
      </c>
      <c r="AV37" s="113">
        <f>K37+AA37</f>
        <v>0</v>
      </c>
      <c r="AW37" s="535">
        <f t="shared" si="22"/>
        <v>8867</v>
      </c>
      <c r="AX37" s="535">
        <f t="shared" si="22"/>
        <v>525</v>
      </c>
      <c r="AY37" s="535">
        <f>N37+AG37</f>
        <v>1590</v>
      </c>
      <c r="AZ37" s="556">
        <f>O37+AS37</f>
        <v>0.11</v>
      </c>
      <c r="BA37" s="556">
        <f t="shared" si="23"/>
        <v>0</v>
      </c>
      <c r="BB37" s="557">
        <f t="shared" si="23"/>
        <v>0.11</v>
      </c>
    </row>
    <row r="38" spans="1:54" ht="12.95" customHeight="1" x14ac:dyDescent="0.25">
      <c r="A38" s="566">
        <v>6</v>
      </c>
      <c r="B38" s="653">
        <v>5402</v>
      </c>
      <c r="C38" s="654">
        <v>600098958</v>
      </c>
      <c r="D38" s="653">
        <v>70983623</v>
      </c>
      <c r="E38" s="701" t="s">
        <v>447</v>
      </c>
      <c r="F38" s="653"/>
      <c r="G38" s="702"/>
      <c r="H38" s="703"/>
      <c r="I38" s="704">
        <v>7382479</v>
      </c>
      <c r="J38" s="705">
        <v>5344620</v>
      </c>
      <c r="K38" s="705">
        <v>20000</v>
      </c>
      <c r="L38" s="705">
        <v>1813240</v>
      </c>
      <c r="M38" s="705">
        <v>106893</v>
      </c>
      <c r="N38" s="705">
        <v>97726</v>
      </c>
      <c r="O38" s="706">
        <v>11.9758</v>
      </c>
      <c r="P38" s="706">
        <v>7.8531999999999993</v>
      </c>
      <c r="Q38" s="774">
        <v>4.1226000000000003</v>
      </c>
      <c r="R38" s="704">
        <f t="shared" ref="R38:BB38" si="24">SUM(R33:R37)</f>
        <v>0</v>
      </c>
      <c r="S38" s="705">
        <f t="shared" si="24"/>
        <v>43306</v>
      </c>
      <c r="T38" s="705">
        <f t="shared" si="24"/>
        <v>7387</v>
      </c>
      <c r="U38" s="705">
        <f t="shared" si="24"/>
        <v>0</v>
      </c>
      <c r="V38" s="705">
        <f t="shared" si="24"/>
        <v>0</v>
      </c>
      <c r="W38" s="705">
        <f t="shared" si="24"/>
        <v>50693</v>
      </c>
      <c r="X38" s="705">
        <f t="shared" si="24"/>
        <v>0</v>
      </c>
      <c r="Y38" s="705">
        <f t="shared" si="24"/>
        <v>0</v>
      </c>
      <c r="Z38" s="705">
        <f t="shared" si="24"/>
        <v>0</v>
      </c>
      <c r="AA38" s="705">
        <f t="shared" si="24"/>
        <v>0</v>
      </c>
      <c r="AB38" s="705">
        <f t="shared" si="24"/>
        <v>50693</v>
      </c>
      <c r="AC38" s="705">
        <f t="shared" si="24"/>
        <v>17134</v>
      </c>
      <c r="AD38" s="705">
        <f t="shared" si="24"/>
        <v>1014</v>
      </c>
      <c r="AE38" s="705">
        <f t="shared" si="24"/>
        <v>0</v>
      </c>
      <c r="AF38" s="705">
        <f t="shared" si="24"/>
        <v>0</v>
      </c>
      <c r="AG38" s="705">
        <f t="shared" si="24"/>
        <v>0</v>
      </c>
      <c r="AH38" s="705">
        <f t="shared" si="24"/>
        <v>68841</v>
      </c>
      <c r="AI38" s="706">
        <f t="shared" si="24"/>
        <v>0</v>
      </c>
      <c r="AJ38" s="706">
        <f t="shared" si="24"/>
        <v>0</v>
      </c>
      <c r="AK38" s="706">
        <f t="shared" si="24"/>
        <v>0.13</v>
      </c>
      <c r="AL38" s="706">
        <f t="shared" si="24"/>
        <v>0</v>
      </c>
      <c r="AM38" s="706">
        <f t="shared" si="24"/>
        <v>0.02</v>
      </c>
      <c r="AN38" s="706">
        <f t="shared" si="24"/>
        <v>0</v>
      </c>
      <c r="AO38" s="706">
        <f t="shared" si="24"/>
        <v>0</v>
      </c>
      <c r="AP38" s="706">
        <f t="shared" si="24"/>
        <v>0</v>
      </c>
      <c r="AQ38" s="706">
        <f t="shared" si="24"/>
        <v>0.13</v>
      </c>
      <c r="AR38" s="706">
        <f t="shared" si="24"/>
        <v>0.02</v>
      </c>
      <c r="AS38" s="708">
        <f t="shared" si="24"/>
        <v>0.15</v>
      </c>
      <c r="AT38" s="707">
        <f t="shared" si="24"/>
        <v>7451320</v>
      </c>
      <c r="AU38" s="705">
        <f t="shared" si="24"/>
        <v>5395313</v>
      </c>
      <c r="AV38" s="705">
        <f t="shared" si="24"/>
        <v>20000</v>
      </c>
      <c r="AW38" s="705">
        <f t="shared" si="24"/>
        <v>1830374</v>
      </c>
      <c r="AX38" s="705">
        <f t="shared" si="24"/>
        <v>107907</v>
      </c>
      <c r="AY38" s="705">
        <f t="shared" si="24"/>
        <v>97726</v>
      </c>
      <c r="AZ38" s="706">
        <f t="shared" si="24"/>
        <v>12.125799999999998</v>
      </c>
      <c r="BA38" s="706">
        <f t="shared" si="24"/>
        <v>7.9832000000000001</v>
      </c>
      <c r="BB38" s="708">
        <f t="shared" si="24"/>
        <v>4.1426000000000007</v>
      </c>
    </row>
    <row r="39" spans="1:54" ht="12.95" customHeight="1" x14ac:dyDescent="0.25">
      <c r="A39" s="549">
        <v>7</v>
      </c>
      <c r="B39" s="549">
        <v>5405</v>
      </c>
      <c r="C39" s="662">
        <v>600099121</v>
      </c>
      <c r="D39" s="549">
        <v>70695521</v>
      </c>
      <c r="E39" s="551" t="s">
        <v>448</v>
      </c>
      <c r="F39" s="549">
        <v>3111</v>
      </c>
      <c r="G39" s="696" t="s">
        <v>329</v>
      </c>
      <c r="H39" s="552" t="s">
        <v>281</v>
      </c>
      <c r="I39" s="529">
        <v>1498729</v>
      </c>
      <c r="J39" s="554">
        <v>1096671</v>
      </c>
      <c r="K39" s="554">
        <v>0</v>
      </c>
      <c r="L39" s="554">
        <v>370675</v>
      </c>
      <c r="M39" s="554">
        <v>21933</v>
      </c>
      <c r="N39" s="554">
        <v>9450</v>
      </c>
      <c r="O39" s="555">
        <v>2.4464000000000001</v>
      </c>
      <c r="P39" s="744">
        <v>1.9355</v>
      </c>
      <c r="Q39" s="837">
        <v>0.51090000000000002</v>
      </c>
      <c r="R39" s="112">
        <f t="shared" si="2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0"/>
        <v>0</v>
      </c>
      <c r="AR39" s="115">
        <f t="shared" si="11"/>
        <v>0</v>
      </c>
      <c r="AS39" s="116">
        <f t="shared" si="12"/>
        <v>0</v>
      </c>
      <c r="AT39" s="881">
        <f t="shared" ref="AT39:AT44" si="25">I39+AH39</f>
        <v>1498729</v>
      </c>
      <c r="AU39" s="535">
        <f t="shared" ref="AU39:AU44" si="26">J39+W39</f>
        <v>1096671</v>
      </c>
      <c r="AV39" s="113">
        <f t="shared" ref="AV39:AV44" si="27">K39+AA39</f>
        <v>0</v>
      </c>
      <c r="AW39" s="535">
        <f t="shared" ref="AW39:AX44" si="28">L39+AC39</f>
        <v>370675</v>
      </c>
      <c r="AX39" s="535">
        <f t="shared" si="28"/>
        <v>21933</v>
      </c>
      <c r="AY39" s="535">
        <f t="shared" ref="AY39:AY44" si="29">N39+AG39</f>
        <v>9450</v>
      </c>
      <c r="AZ39" s="556">
        <f t="shared" ref="AZ39:AZ44" si="30">O39+AS39</f>
        <v>2.4464000000000001</v>
      </c>
      <c r="BA39" s="556">
        <f t="shared" ref="BA39:BB44" si="31">P39+AQ39</f>
        <v>1.9355</v>
      </c>
      <c r="BB39" s="557">
        <f t="shared" si="31"/>
        <v>0.51090000000000002</v>
      </c>
    </row>
    <row r="40" spans="1:54" ht="12.95" customHeight="1" x14ac:dyDescent="0.25">
      <c r="A40" s="549">
        <v>7</v>
      </c>
      <c r="B40" s="649">
        <v>5405</v>
      </c>
      <c r="C40" s="650">
        <v>600099121</v>
      </c>
      <c r="D40" s="549">
        <v>70695521</v>
      </c>
      <c r="E40" s="700" t="s">
        <v>448</v>
      </c>
      <c r="F40" s="649">
        <v>3113</v>
      </c>
      <c r="G40" s="696" t="s">
        <v>333</v>
      </c>
      <c r="H40" s="552" t="s">
        <v>281</v>
      </c>
      <c r="I40" s="529">
        <v>5401763</v>
      </c>
      <c r="J40" s="554">
        <v>3906703</v>
      </c>
      <c r="K40" s="554">
        <v>0</v>
      </c>
      <c r="L40" s="554">
        <v>1320466</v>
      </c>
      <c r="M40" s="554">
        <v>78134</v>
      </c>
      <c r="N40" s="554">
        <v>96460</v>
      </c>
      <c r="O40" s="555">
        <v>8.5702999999999996</v>
      </c>
      <c r="P40" s="744">
        <v>5.9772999999999996</v>
      </c>
      <c r="Q40" s="837">
        <v>2.593</v>
      </c>
      <c r="R40" s="112">
        <f t="shared" si="2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3"/>
        <v>0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0</v>
      </c>
      <c r="AC40" s="114">
        <f t="shared" si="6"/>
        <v>0</v>
      </c>
      <c r="AD40" s="114">
        <f t="shared" si="7"/>
        <v>0</v>
      </c>
      <c r="AE40" s="113">
        <v>0</v>
      </c>
      <c r="AF40" s="113">
        <v>0</v>
      </c>
      <c r="AG40" s="113">
        <f t="shared" si="8"/>
        <v>0</v>
      </c>
      <c r="AH40" s="113">
        <f t="shared" si="9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0"/>
        <v>0</v>
      </c>
      <c r="AR40" s="115">
        <f t="shared" si="11"/>
        <v>0</v>
      </c>
      <c r="AS40" s="116">
        <f t="shared" si="12"/>
        <v>0</v>
      </c>
      <c r="AT40" s="881">
        <f t="shared" si="25"/>
        <v>5401763</v>
      </c>
      <c r="AU40" s="535">
        <f t="shared" si="26"/>
        <v>3906703</v>
      </c>
      <c r="AV40" s="113">
        <f t="shared" si="27"/>
        <v>0</v>
      </c>
      <c r="AW40" s="535">
        <f t="shared" si="28"/>
        <v>1320466</v>
      </c>
      <c r="AX40" s="535">
        <f t="shared" si="28"/>
        <v>78134</v>
      </c>
      <c r="AY40" s="535">
        <f t="shared" si="29"/>
        <v>96460</v>
      </c>
      <c r="AZ40" s="556">
        <f t="shared" si="30"/>
        <v>8.5702999999999996</v>
      </c>
      <c r="BA40" s="556">
        <f t="shared" si="31"/>
        <v>5.9772999999999996</v>
      </c>
      <c r="BB40" s="557">
        <f t="shared" si="31"/>
        <v>2.593</v>
      </c>
    </row>
    <row r="41" spans="1:54" ht="12.95" customHeight="1" x14ac:dyDescent="0.25">
      <c r="A41" s="549">
        <v>7</v>
      </c>
      <c r="B41" s="649">
        <v>5405</v>
      </c>
      <c r="C41" s="650">
        <v>600099121</v>
      </c>
      <c r="D41" s="549">
        <v>70695521</v>
      </c>
      <c r="E41" s="700" t="s">
        <v>448</v>
      </c>
      <c r="F41" s="649">
        <v>3113</v>
      </c>
      <c r="G41" s="552" t="s">
        <v>316</v>
      </c>
      <c r="H41" s="552" t="s">
        <v>282</v>
      </c>
      <c r="I41" s="529">
        <v>1416704</v>
      </c>
      <c r="J41" s="554">
        <v>1043228</v>
      </c>
      <c r="K41" s="554">
        <v>0</v>
      </c>
      <c r="L41" s="554">
        <v>352611</v>
      </c>
      <c r="M41" s="554">
        <v>20865</v>
      </c>
      <c r="N41" s="554">
        <v>0</v>
      </c>
      <c r="O41" s="555">
        <v>3</v>
      </c>
      <c r="P41" s="744">
        <v>3</v>
      </c>
      <c r="Q41" s="837">
        <v>0</v>
      </c>
      <c r="R41" s="112">
        <f t="shared" si="2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3"/>
        <v>0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0</v>
      </c>
      <c r="AC41" s="114">
        <f t="shared" si="6"/>
        <v>0</v>
      </c>
      <c r="AD41" s="114">
        <f t="shared" si="7"/>
        <v>0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10"/>
        <v>0</v>
      </c>
      <c r="AR41" s="115">
        <f t="shared" si="11"/>
        <v>0</v>
      </c>
      <c r="AS41" s="116">
        <f t="shared" si="12"/>
        <v>0</v>
      </c>
      <c r="AT41" s="881">
        <f t="shared" si="25"/>
        <v>1416704</v>
      </c>
      <c r="AU41" s="535">
        <f t="shared" si="26"/>
        <v>1043228</v>
      </c>
      <c r="AV41" s="113">
        <f t="shared" si="27"/>
        <v>0</v>
      </c>
      <c r="AW41" s="535">
        <f t="shared" si="28"/>
        <v>352611</v>
      </c>
      <c r="AX41" s="535">
        <f t="shared" si="28"/>
        <v>20865</v>
      </c>
      <c r="AY41" s="535">
        <f t="shared" si="29"/>
        <v>0</v>
      </c>
      <c r="AZ41" s="556">
        <f t="shared" si="30"/>
        <v>3</v>
      </c>
      <c r="BA41" s="556">
        <f t="shared" si="31"/>
        <v>3</v>
      </c>
      <c r="BB41" s="557">
        <f t="shared" si="31"/>
        <v>0</v>
      </c>
    </row>
    <row r="42" spans="1:54" ht="12.95" customHeight="1" x14ac:dyDescent="0.25">
      <c r="A42" s="549">
        <v>7</v>
      </c>
      <c r="B42" s="649">
        <v>5405</v>
      </c>
      <c r="C42" s="650">
        <v>600099121</v>
      </c>
      <c r="D42" s="549">
        <v>70695521</v>
      </c>
      <c r="E42" s="700" t="s">
        <v>448</v>
      </c>
      <c r="F42" s="649">
        <v>3141</v>
      </c>
      <c r="G42" s="696" t="s">
        <v>319</v>
      </c>
      <c r="H42" s="552" t="s">
        <v>282</v>
      </c>
      <c r="I42" s="529">
        <v>881212</v>
      </c>
      <c r="J42" s="554">
        <v>645530</v>
      </c>
      <c r="K42" s="554">
        <v>0</v>
      </c>
      <c r="L42" s="344">
        <v>218189</v>
      </c>
      <c r="M42" s="554">
        <v>12911</v>
      </c>
      <c r="N42" s="554">
        <v>4582</v>
      </c>
      <c r="O42" s="555">
        <v>2.2000000000000002</v>
      </c>
      <c r="P42" s="744">
        <v>0</v>
      </c>
      <c r="Q42" s="837">
        <v>2.2000000000000002</v>
      </c>
      <c r="R42" s="112">
        <f t="shared" si="2"/>
        <v>0</v>
      </c>
      <c r="S42" s="113">
        <v>0</v>
      </c>
      <c r="T42" s="113">
        <v>30703</v>
      </c>
      <c r="U42" s="113">
        <v>0</v>
      </c>
      <c r="V42" s="113">
        <v>0</v>
      </c>
      <c r="W42" s="113">
        <f t="shared" si="3"/>
        <v>30703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30703</v>
      </c>
      <c r="AC42" s="114">
        <f t="shared" si="6"/>
        <v>10378</v>
      </c>
      <c r="AD42" s="114">
        <f t="shared" si="7"/>
        <v>614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41695</v>
      </c>
      <c r="AI42" s="115">
        <v>0</v>
      </c>
      <c r="AJ42" s="115">
        <v>0</v>
      </c>
      <c r="AK42" s="115">
        <v>0</v>
      </c>
      <c r="AL42" s="115">
        <v>0</v>
      </c>
      <c r="AM42" s="115">
        <v>0.11</v>
      </c>
      <c r="AN42" s="115">
        <v>0</v>
      </c>
      <c r="AO42" s="115">
        <v>0</v>
      </c>
      <c r="AP42" s="115">
        <v>0</v>
      </c>
      <c r="AQ42" s="115">
        <f t="shared" si="10"/>
        <v>0</v>
      </c>
      <c r="AR42" s="115">
        <f t="shared" si="11"/>
        <v>0.11</v>
      </c>
      <c r="AS42" s="116">
        <f t="shared" si="12"/>
        <v>0.11</v>
      </c>
      <c r="AT42" s="881">
        <f t="shared" si="25"/>
        <v>922907</v>
      </c>
      <c r="AU42" s="535">
        <f t="shared" si="26"/>
        <v>676233</v>
      </c>
      <c r="AV42" s="113">
        <f t="shared" si="27"/>
        <v>0</v>
      </c>
      <c r="AW42" s="535">
        <f t="shared" si="28"/>
        <v>228567</v>
      </c>
      <c r="AX42" s="535">
        <f t="shared" si="28"/>
        <v>13525</v>
      </c>
      <c r="AY42" s="535">
        <f t="shared" si="29"/>
        <v>4582</v>
      </c>
      <c r="AZ42" s="556">
        <f t="shared" si="30"/>
        <v>2.31</v>
      </c>
      <c r="BA42" s="556">
        <f t="shared" si="31"/>
        <v>0</v>
      </c>
      <c r="BB42" s="557">
        <f t="shared" si="31"/>
        <v>2.31</v>
      </c>
    </row>
    <row r="43" spans="1:54" ht="12.95" customHeight="1" x14ac:dyDescent="0.25">
      <c r="A43" s="549">
        <v>7</v>
      </c>
      <c r="B43" s="649">
        <v>5405</v>
      </c>
      <c r="C43" s="650">
        <v>600099121</v>
      </c>
      <c r="D43" s="549">
        <v>70695521</v>
      </c>
      <c r="E43" s="700" t="s">
        <v>448</v>
      </c>
      <c r="F43" s="649">
        <v>3143</v>
      </c>
      <c r="G43" s="552" t="s">
        <v>633</v>
      </c>
      <c r="H43" s="552" t="s">
        <v>281</v>
      </c>
      <c r="I43" s="529">
        <v>634452</v>
      </c>
      <c r="J43" s="554">
        <v>467196</v>
      </c>
      <c r="K43" s="554">
        <v>0</v>
      </c>
      <c r="L43" s="554">
        <v>157912</v>
      </c>
      <c r="M43" s="554">
        <v>9344</v>
      </c>
      <c r="N43" s="554">
        <v>0</v>
      </c>
      <c r="O43" s="555">
        <v>0.99870000000000003</v>
      </c>
      <c r="P43" s="744">
        <v>0.99870000000000003</v>
      </c>
      <c r="Q43" s="837">
        <v>0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0"/>
        <v>0</v>
      </c>
      <c r="AR43" s="115">
        <f t="shared" si="11"/>
        <v>0</v>
      </c>
      <c r="AS43" s="116">
        <f t="shared" si="12"/>
        <v>0</v>
      </c>
      <c r="AT43" s="881">
        <f t="shared" si="25"/>
        <v>634452</v>
      </c>
      <c r="AU43" s="535">
        <f t="shared" si="26"/>
        <v>467196</v>
      </c>
      <c r="AV43" s="113">
        <f t="shared" si="27"/>
        <v>0</v>
      </c>
      <c r="AW43" s="535">
        <f t="shared" si="28"/>
        <v>157912</v>
      </c>
      <c r="AX43" s="535">
        <f t="shared" si="28"/>
        <v>9344</v>
      </c>
      <c r="AY43" s="535">
        <f t="shared" si="29"/>
        <v>0</v>
      </c>
      <c r="AZ43" s="556">
        <f t="shared" si="30"/>
        <v>0.99870000000000003</v>
      </c>
      <c r="BA43" s="556">
        <f t="shared" si="31"/>
        <v>0.99870000000000003</v>
      </c>
      <c r="BB43" s="557">
        <f t="shared" si="31"/>
        <v>0</v>
      </c>
    </row>
    <row r="44" spans="1:54" ht="12.95" customHeight="1" x14ac:dyDescent="0.25">
      <c r="A44" s="549">
        <v>7</v>
      </c>
      <c r="B44" s="649">
        <v>5405</v>
      </c>
      <c r="C44" s="650">
        <v>600099121</v>
      </c>
      <c r="D44" s="549">
        <v>70695521</v>
      </c>
      <c r="E44" s="700" t="s">
        <v>448</v>
      </c>
      <c r="F44" s="649">
        <v>3143</v>
      </c>
      <c r="G44" s="552" t="s">
        <v>634</v>
      </c>
      <c r="H44" s="552" t="s">
        <v>282</v>
      </c>
      <c r="I44" s="529">
        <v>17556</v>
      </c>
      <c r="J44" s="554">
        <v>12375</v>
      </c>
      <c r="K44" s="554">
        <v>0</v>
      </c>
      <c r="L44" s="344">
        <v>4183</v>
      </c>
      <c r="M44" s="554">
        <v>248</v>
      </c>
      <c r="N44" s="554">
        <v>750</v>
      </c>
      <c r="O44" s="555">
        <v>0.05</v>
      </c>
      <c r="P44" s="744">
        <v>0</v>
      </c>
      <c r="Q44" s="837">
        <v>0.05</v>
      </c>
      <c r="R44" s="112">
        <f t="shared" si="2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3"/>
        <v>0</v>
      </c>
      <c r="X44" s="113">
        <v>0</v>
      </c>
      <c r="Y44" s="113">
        <v>0</v>
      </c>
      <c r="Z44" s="113">
        <v>0</v>
      </c>
      <c r="AA44" s="113">
        <f t="shared" si="4"/>
        <v>0</v>
      </c>
      <c r="AB44" s="113">
        <f t="shared" si="5"/>
        <v>0</v>
      </c>
      <c r="AC44" s="114">
        <f t="shared" si="6"/>
        <v>0</v>
      </c>
      <c r="AD44" s="114">
        <f t="shared" si="7"/>
        <v>0</v>
      </c>
      <c r="AE44" s="113">
        <v>0</v>
      </c>
      <c r="AF44" s="113">
        <v>0</v>
      </c>
      <c r="AG44" s="113">
        <f t="shared" si="8"/>
        <v>0</v>
      </c>
      <c r="AH44" s="113">
        <f t="shared" si="9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10"/>
        <v>0</v>
      </c>
      <c r="AR44" s="115">
        <f t="shared" si="11"/>
        <v>0</v>
      </c>
      <c r="AS44" s="116">
        <f t="shared" si="12"/>
        <v>0</v>
      </c>
      <c r="AT44" s="881">
        <f t="shared" si="25"/>
        <v>17556</v>
      </c>
      <c r="AU44" s="535">
        <f t="shared" si="26"/>
        <v>12375</v>
      </c>
      <c r="AV44" s="113">
        <f t="shared" si="27"/>
        <v>0</v>
      </c>
      <c r="AW44" s="535">
        <f t="shared" si="28"/>
        <v>4183</v>
      </c>
      <c r="AX44" s="535">
        <f t="shared" si="28"/>
        <v>248</v>
      </c>
      <c r="AY44" s="535">
        <f t="shared" si="29"/>
        <v>750</v>
      </c>
      <c r="AZ44" s="556">
        <f t="shared" si="30"/>
        <v>0.05</v>
      </c>
      <c r="BA44" s="556">
        <f t="shared" si="31"/>
        <v>0</v>
      </c>
      <c r="BB44" s="557">
        <f t="shared" si="31"/>
        <v>0.05</v>
      </c>
    </row>
    <row r="45" spans="1:54" ht="12.95" customHeight="1" x14ac:dyDescent="0.25">
      <c r="A45" s="566">
        <v>7</v>
      </c>
      <c r="B45" s="709">
        <v>5405</v>
      </c>
      <c r="C45" s="664">
        <v>600099121</v>
      </c>
      <c r="D45" s="709">
        <v>70695521</v>
      </c>
      <c r="E45" s="701" t="s">
        <v>449</v>
      </c>
      <c r="F45" s="709"/>
      <c r="G45" s="710"/>
      <c r="H45" s="711"/>
      <c r="I45" s="704">
        <v>9850416</v>
      </c>
      <c r="J45" s="705">
        <v>7171703</v>
      </c>
      <c r="K45" s="705">
        <v>0</v>
      </c>
      <c r="L45" s="705">
        <v>2424036</v>
      </c>
      <c r="M45" s="705">
        <v>143435</v>
      </c>
      <c r="N45" s="705">
        <v>111242</v>
      </c>
      <c r="O45" s="706">
        <v>17.2654</v>
      </c>
      <c r="P45" s="706">
        <v>11.9115</v>
      </c>
      <c r="Q45" s="774">
        <v>5.3539000000000003</v>
      </c>
      <c r="R45" s="704">
        <f t="shared" ref="R45:BB45" si="32">SUM(R39:R44)</f>
        <v>0</v>
      </c>
      <c r="S45" s="705">
        <f t="shared" si="32"/>
        <v>0</v>
      </c>
      <c r="T45" s="705">
        <f t="shared" si="32"/>
        <v>30703</v>
      </c>
      <c r="U45" s="705">
        <f t="shared" si="32"/>
        <v>0</v>
      </c>
      <c r="V45" s="705">
        <f t="shared" si="32"/>
        <v>0</v>
      </c>
      <c r="W45" s="705">
        <f t="shared" si="32"/>
        <v>30703</v>
      </c>
      <c r="X45" s="705">
        <f t="shared" si="32"/>
        <v>0</v>
      </c>
      <c r="Y45" s="705">
        <f t="shared" si="32"/>
        <v>0</v>
      </c>
      <c r="Z45" s="705">
        <f t="shared" si="32"/>
        <v>0</v>
      </c>
      <c r="AA45" s="705">
        <f t="shared" si="32"/>
        <v>0</v>
      </c>
      <c r="AB45" s="705">
        <f t="shared" si="32"/>
        <v>30703</v>
      </c>
      <c r="AC45" s="705">
        <f t="shared" si="32"/>
        <v>10378</v>
      </c>
      <c r="AD45" s="705">
        <f t="shared" si="32"/>
        <v>614</v>
      </c>
      <c r="AE45" s="705">
        <f t="shared" si="32"/>
        <v>0</v>
      </c>
      <c r="AF45" s="705">
        <f t="shared" si="32"/>
        <v>0</v>
      </c>
      <c r="AG45" s="705">
        <f t="shared" si="32"/>
        <v>0</v>
      </c>
      <c r="AH45" s="705">
        <f t="shared" si="32"/>
        <v>41695</v>
      </c>
      <c r="AI45" s="706">
        <f t="shared" si="32"/>
        <v>0</v>
      </c>
      <c r="AJ45" s="706">
        <f t="shared" si="32"/>
        <v>0</v>
      </c>
      <c r="AK45" s="706">
        <f t="shared" si="32"/>
        <v>0</v>
      </c>
      <c r="AL45" s="706">
        <f t="shared" si="32"/>
        <v>0</v>
      </c>
      <c r="AM45" s="706">
        <f t="shared" si="32"/>
        <v>0.11</v>
      </c>
      <c r="AN45" s="706">
        <f t="shared" si="32"/>
        <v>0</v>
      </c>
      <c r="AO45" s="706">
        <f t="shared" si="32"/>
        <v>0</v>
      </c>
      <c r="AP45" s="706">
        <f t="shared" si="32"/>
        <v>0</v>
      </c>
      <c r="AQ45" s="706">
        <f t="shared" si="32"/>
        <v>0</v>
      </c>
      <c r="AR45" s="706">
        <f t="shared" si="32"/>
        <v>0.11</v>
      </c>
      <c r="AS45" s="708">
        <f t="shared" si="32"/>
        <v>0.11</v>
      </c>
      <c r="AT45" s="707">
        <f t="shared" si="32"/>
        <v>9892111</v>
      </c>
      <c r="AU45" s="705">
        <f t="shared" si="32"/>
        <v>7202406</v>
      </c>
      <c r="AV45" s="705">
        <f t="shared" si="32"/>
        <v>0</v>
      </c>
      <c r="AW45" s="705">
        <f t="shared" si="32"/>
        <v>2434414</v>
      </c>
      <c r="AX45" s="705">
        <f t="shared" si="32"/>
        <v>144049</v>
      </c>
      <c r="AY45" s="705">
        <f t="shared" si="32"/>
        <v>111242</v>
      </c>
      <c r="AZ45" s="706">
        <f t="shared" si="32"/>
        <v>17.375399999999999</v>
      </c>
      <c r="BA45" s="706">
        <f t="shared" si="32"/>
        <v>11.9115</v>
      </c>
      <c r="BB45" s="708">
        <f t="shared" si="32"/>
        <v>5.4638999999999998</v>
      </c>
    </row>
    <row r="46" spans="1:54" ht="12.95" customHeight="1" x14ac:dyDescent="0.25">
      <c r="A46" s="549">
        <v>8</v>
      </c>
      <c r="B46" s="649">
        <v>5410</v>
      </c>
      <c r="C46" s="650">
        <v>600099318</v>
      </c>
      <c r="D46" s="549">
        <v>854778</v>
      </c>
      <c r="E46" s="700" t="s">
        <v>450</v>
      </c>
      <c r="F46" s="649">
        <v>3111</v>
      </c>
      <c r="G46" s="696" t="s">
        <v>329</v>
      </c>
      <c r="H46" s="552" t="s">
        <v>281</v>
      </c>
      <c r="I46" s="529">
        <v>3403665</v>
      </c>
      <c r="J46" s="554">
        <v>2486499</v>
      </c>
      <c r="K46" s="554">
        <v>0</v>
      </c>
      <c r="L46" s="554">
        <v>840436</v>
      </c>
      <c r="M46" s="554">
        <v>49730</v>
      </c>
      <c r="N46" s="554">
        <v>27000</v>
      </c>
      <c r="O46" s="555">
        <v>6.1128</v>
      </c>
      <c r="P46" s="744">
        <v>4.7300000000000004</v>
      </c>
      <c r="Q46" s="837">
        <v>1.3828</v>
      </c>
      <c r="R46" s="112">
        <f t="shared" si="2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0"/>
        <v>0</v>
      </c>
      <c r="AR46" s="115">
        <f t="shared" si="11"/>
        <v>0</v>
      </c>
      <c r="AS46" s="116">
        <f t="shared" si="12"/>
        <v>0</v>
      </c>
      <c r="AT46" s="881">
        <f t="shared" ref="AT46:AT51" si="33">I46+AH46</f>
        <v>3403665</v>
      </c>
      <c r="AU46" s="535">
        <f t="shared" ref="AU46:AU51" si="34">J46+W46</f>
        <v>2486499</v>
      </c>
      <c r="AV46" s="113">
        <f t="shared" ref="AV46:AV51" si="35">K46+AA46</f>
        <v>0</v>
      </c>
      <c r="AW46" s="535">
        <f t="shared" ref="AW46:AX51" si="36">L46+AC46</f>
        <v>840436</v>
      </c>
      <c r="AX46" s="535">
        <f t="shared" si="36"/>
        <v>49730</v>
      </c>
      <c r="AY46" s="535">
        <f t="shared" ref="AY46:AY51" si="37">N46+AG46</f>
        <v>27000</v>
      </c>
      <c r="AZ46" s="556">
        <f t="shared" ref="AZ46:AZ51" si="38">O46+AS46</f>
        <v>6.1128</v>
      </c>
      <c r="BA46" s="556">
        <f t="shared" ref="BA46:BB51" si="39">P46+AQ46</f>
        <v>4.7300000000000004</v>
      </c>
      <c r="BB46" s="557">
        <f t="shared" si="39"/>
        <v>1.3828</v>
      </c>
    </row>
    <row r="47" spans="1:54" ht="12.95" customHeight="1" x14ac:dyDescent="0.25">
      <c r="A47" s="549">
        <v>8</v>
      </c>
      <c r="B47" s="649">
        <v>5410</v>
      </c>
      <c r="C47" s="650">
        <v>600099318</v>
      </c>
      <c r="D47" s="549">
        <v>854778</v>
      </c>
      <c r="E47" s="700" t="s">
        <v>450</v>
      </c>
      <c r="F47" s="649">
        <v>3113</v>
      </c>
      <c r="G47" s="696" t="s">
        <v>333</v>
      </c>
      <c r="H47" s="552" t="s">
        <v>281</v>
      </c>
      <c r="I47" s="529">
        <v>12849577</v>
      </c>
      <c r="J47" s="554">
        <v>9221765</v>
      </c>
      <c r="K47" s="554">
        <v>60000</v>
      </c>
      <c r="L47" s="554">
        <v>3137237</v>
      </c>
      <c r="M47" s="554">
        <v>184435</v>
      </c>
      <c r="N47" s="554">
        <v>246140</v>
      </c>
      <c r="O47" s="555">
        <v>18.483399999999996</v>
      </c>
      <c r="P47" s="744">
        <v>13.0357</v>
      </c>
      <c r="Q47" s="837">
        <v>5.4477000000000002</v>
      </c>
      <c r="R47" s="112">
        <f t="shared" si="2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3"/>
        <v>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0</v>
      </c>
      <c r="AC47" s="114">
        <f t="shared" si="6"/>
        <v>0</v>
      </c>
      <c r="AD47" s="114">
        <f t="shared" si="7"/>
        <v>0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10"/>
        <v>0</v>
      </c>
      <c r="AR47" s="115">
        <f t="shared" si="11"/>
        <v>0</v>
      </c>
      <c r="AS47" s="116">
        <f t="shared" si="12"/>
        <v>0</v>
      </c>
      <c r="AT47" s="881">
        <f t="shared" si="33"/>
        <v>12849577</v>
      </c>
      <c r="AU47" s="535">
        <f t="shared" si="34"/>
        <v>9221765</v>
      </c>
      <c r="AV47" s="113">
        <f t="shared" si="35"/>
        <v>60000</v>
      </c>
      <c r="AW47" s="535">
        <f t="shared" si="36"/>
        <v>3137237</v>
      </c>
      <c r="AX47" s="535">
        <f t="shared" si="36"/>
        <v>184435</v>
      </c>
      <c r="AY47" s="535">
        <f t="shared" si="37"/>
        <v>246140</v>
      </c>
      <c r="AZ47" s="556">
        <f t="shared" si="38"/>
        <v>18.483399999999996</v>
      </c>
      <c r="BA47" s="556">
        <f t="shared" si="39"/>
        <v>13.0357</v>
      </c>
      <c r="BB47" s="557">
        <f t="shared" si="39"/>
        <v>5.4477000000000002</v>
      </c>
    </row>
    <row r="48" spans="1:54" ht="12.95" customHeight="1" x14ac:dyDescent="0.25">
      <c r="A48" s="549">
        <v>8</v>
      </c>
      <c r="B48" s="649">
        <v>5410</v>
      </c>
      <c r="C48" s="650">
        <v>600099318</v>
      </c>
      <c r="D48" s="549">
        <v>854778</v>
      </c>
      <c r="E48" s="700" t="s">
        <v>450</v>
      </c>
      <c r="F48" s="649">
        <v>3113</v>
      </c>
      <c r="G48" s="552" t="s">
        <v>316</v>
      </c>
      <c r="H48" s="552" t="s">
        <v>282</v>
      </c>
      <c r="I48" s="529">
        <v>124104</v>
      </c>
      <c r="J48" s="554">
        <v>88589</v>
      </c>
      <c r="K48" s="554">
        <v>0</v>
      </c>
      <c r="L48" s="554">
        <v>29943</v>
      </c>
      <c r="M48" s="554">
        <v>1772</v>
      </c>
      <c r="N48" s="554">
        <v>3800</v>
      </c>
      <c r="O48" s="555">
        <v>0.23</v>
      </c>
      <c r="P48" s="744">
        <v>0.23</v>
      </c>
      <c r="Q48" s="837">
        <v>0</v>
      </c>
      <c r="R48" s="112">
        <f t="shared" si="2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3"/>
        <v>0</v>
      </c>
      <c r="X48" s="113">
        <v>0</v>
      </c>
      <c r="Y48" s="113">
        <v>0</v>
      </c>
      <c r="Z48" s="113">
        <v>0</v>
      </c>
      <c r="AA48" s="113">
        <f t="shared" si="4"/>
        <v>0</v>
      </c>
      <c r="AB48" s="113">
        <f t="shared" si="5"/>
        <v>0</v>
      </c>
      <c r="AC48" s="114">
        <f t="shared" si="6"/>
        <v>0</v>
      </c>
      <c r="AD48" s="114">
        <f t="shared" si="7"/>
        <v>0</v>
      </c>
      <c r="AE48" s="113">
        <v>0</v>
      </c>
      <c r="AF48" s="113">
        <v>0</v>
      </c>
      <c r="AG48" s="113">
        <f t="shared" si="8"/>
        <v>0</v>
      </c>
      <c r="AH48" s="113">
        <f t="shared" si="9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10"/>
        <v>0</v>
      </c>
      <c r="AR48" s="115">
        <f t="shared" si="11"/>
        <v>0</v>
      </c>
      <c r="AS48" s="116">
        <f t="shared" si="12"/>
        <v>0</v>
      </c>
      <c r="AT48" s="881">
        <f t="shared" si="33"/>
        <v>124104</v>
      </c>
      <c r="AU48" s="535">
        <f t="shared" si="34"/>
        <v>88589</v>
      </c>
      <c r="AV48" s="113">
        <f t="shared" si="35"/>
        <v>0</v>
      </c>
      <c r="AW48" s="535">
        <f t="shared" si="36"/>
        <v>29943</v>
      </c>
      <c r="AX48" s="535">
        <f t="shared" si="36"/>
        <v>1772</v>
      </c>
      <c r="AY48" s="535">
        <f t="shared" si="37"/>
        <v>3800</v>
      </c>
      <c r="AZ48" s="556">
        <f t="shared" si="38"/>
        <v>0.23</v>
      </c>
      <c r="BA48" s="556">
        <f t="shared" si="39"/>
        <v>0.23</v>
      </c>
      <c r="BB48" s="557">
        <f t="shared" si="39"/>
        <v>0</v>
      </c>
    </row>
    <row r="49" spans="1:54" ht="12.95" customHeight="1" x14ac:dyDescent="0.25">
      <c r="A49" s="549">
        <v>8</v>
      </c>
      <c r="B49" s="649">
        <v>5410</v>
      </c>
      <c r="C49" s="650">
        <v>600099318</v>
      </c>
      <c r="D49" s="549">
        <v>854778</v>
      </c>
      <c r="E49" s="700" t="s">
        <v>450</v>
      </c>
      <c r="F49" s="649">
        <v>3141</v>
      </c>
      <c r="G49" s="696" t="s">
        <v>319</v>
      </c>
      <c r="H49" s="552" t="s">
        <v>282</v>
      </c>
      <c r="I49" s="529">
        <v>1969981</v>
      </c>
      <c r="J49" s="554">
        <v>1440415</v>
      </c>
      <c r="K49" s="554">
        <v>0</v>
      </c>
      <c r="L49" s="344">
        <v>486860</v>
      </c>
      <c r="M49" s="554">
        <v>28808</v>
      </c>
      <c r="N49" s="554">
        <v>13898</v>
      </c>
      <c r="O49" s="555">
        <v>4.91</v>
      </c>
      <c r="P49" s="744">
        <v>0</v>
      </c>
      <c r="Q49" s="837">
        <v>4.91</v>
      </c>
      <c r="R49" s="112">
        <f t="shared" si="2"/>
        <v>0</v>
      </c>
      <c r="S49" s="113">
        <v>0</v>
      </c>
      <c r="T49" s="113">
        <v>-5611</v>
      </c>
      <c r="U49" s="113">
        <v>0</v>
      </c>
      <c r="V49" s="113">
        <v>0</v>
      </c>
      <c r="W49" s="113">
        <f t="shared" si="3"/>
        <v>-5611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-5611</v>
      </c>
      <c r="AC49" s="114">
        <f t="shared" si="6"/>
        <v>-1897</v>
      </c>
      <c r="AD49" s="114">
        <f t="shared" si="7"/>
        <v>-112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-7620</v>
      </c>
      <c r="AI49" s="115">
        <v>0</v>
      </c>
      <c r="AJ49" s="115">
        <v>0</v>
      </c>
      <c r="AK49" s="115">
        <v>0</v>
      </c>
      <c r="AL49" s="115">
        <v>0</v>
      </c>
      <c r="AM49" s="115">
        <v>-0.02</v>
      </c>
      <c r="AN49" s="115">
        <v>0</v>
      </c>
      <c r="AO49" s="115">
        <v>0</v>
      </c>
      <c r="AP49" s="115">
        <v>0</v>
      </c>
      <c r="AQ49" s="115">
        <f t="shared" si="10"/>
        <v>0</v>
      </c>
      <c r="AR49" s="115">
        <f t="shared" si="11"/>
        <v>-0.02</v>
      </c>
      <c r="AS49" s="116">
        <f t="shared" si="12"/>
        <v>-0.02</v>
      </c>
      <c r="AT49" s="881">
        <f t="shared" si="33"/>
        <v>1962361</v>
      </c>
      <c r="AU49" s="535">
        <f t="shared" si="34"/>
        <v>1434804</v>
      </c>
      <c r="AV49" s="113">
        <f t="shared" si="35"/>
        <v>0</v>
      </c>
      <c r="AW49" s="535">
        <f t="shared" si="36"/>
        <v>484963</v>
      </c>
      <c r="AX49" s="535">
        <f t="shared" si="36"/>
        <v>28696</v>
      </c>
      <c r="AY49" s="535">
        <f t="shared" si="37"/>
        <v>13898</v>
      </c>
      <c r="AZ49" s="556">
        <f t="shared" si="38"/>
        <v>4.8900000000000006</v>
      </c>
      <c r="BA49" s="556">
        <f t="shared" si="39"/>
        <v>0</v>
      </c>
      <c r="BB49" s="557">
        <f t="shared" si="39"/>
        <v>4.8900000000000006</v>
      </c>
    </row>
    <row r="50" spans="1:54" ht="12.95" customHeight="1" x14ac:dyDescent="0.25">
      <c r="A50" s="549">
        <v>8</v>
      </c>
      <c r="B50" s="649">
        <v>5410</v>
      </c>
      <c r="C50" s="650">
        <v>600099318</v>
      </c>
      <c r="D50" s="549">
        <v>854778</v>
      </c>
      <c r="E50" s="700" t="s">
        <v>450</v>
      </c>
      <c r="F50" s="649">
        <v>3143</v>
      </c>
      <c r="G50" s="552" t="s">
        <v>633</v>
      </c>
      <c r="H50" s="552" t="s">
        <v>281</v>
      </c>
      <c r="I50" s="529">
        <v>839691</v>
      </c>
      <c r="J50" s="554">
        <v>618329</v>
      </c>
      <c r="K50" s="554">
        <v>0</v>
      </c>
      <c r="L50" s="554">
        <v>208995</v>
      </c>
      <c r="M50" s="554">
        <v>12367</v>
      </c>
      <c r="N50" s="554">
        <v>0</v>
      </c>
      <c r="O50" s="555">
        <v>1.2942</v>
      </c>
      <c r="P50" s="744">
        <v>1.2942</v>
      </c>
      <c r="Q50" s="837">
        <v>0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0"/>
        <v>0</v>
      </c>
      <c r="AR50" s="115">
        <f t="shared" si="11"/>
        <v>0</v>
      </c>
      <c r="AS50" s="116">
        <f t="shared" si="12"/>
        <v>0</v>
      </c>
      <c r="AT50" s="881">
        <f t="shared" si="33"/>
        <v>839691</v>
      </c>
      <c r="AU50" s="535">
        <f t="shared" si="34"/>
        <v>618329</v>
      </c>
      <c r="AV50" s="113">
        <f t="shared" si="35"/>
        <v>0</v>
      </c>
      <c r="AW50" s="535">
        <f t="shared" si="36"/>
        <v>208995</v>
      </c>
      <c r="AX50" s="535">
        <f t="shared" si="36"/>
        <v>12367</v>
      </c>
      <c r="AY50" s="535">
        <f t="shared" si="37"/>
        <v>0</v>
      </c>
      <c r="AZ50" s="556">
        <f t="shared" si="38"/>
        <v>1.2942</v>
      </c>
      <c r="BA50" s="556">
        <f t="shared" si="39"/>
        <v>1.2942</v>
      </c>
      <c r="BB50" s="557">
        <f t="shared" si="39"/>
        <v>0</v>
      </c>
    </row>
    <row r="51" spans="1:54" ht="12.95" customHeight="1" x14ac:dyDescent="0.25">
      <c r="A51" s="549">
        <v>8</v>
      </c>
      <c r="B51" s="649">
        <v>5410</v>
      </c>
      <c r="C51" s="650">
        <v>600099318</v>
      </c>
      <c r="D51" s="549">
        <v>854778</v>
      </c>
      <c r="E51" s="700" t="s">
        <v>450</v>
      </c>
      <c r="F51" s="649">
        <v>3143</v>
      </c>
      <c r="G51" s="552" t="s">
        <v>634</v>
      </c>
      <c r="H51" s="552" t="s">
        <v>282</v>
      </c>
      <c r="I51" s="529">
        <v>25279</v>
      </c>
      <c r="J51" s="554">
        <v>17820</v>
      </c>
      <c r="K51" s="554">
        <v>0</v>
      </c>
      <c r="L51" s="344">
        <v>6023</v>
      </c>
      <c r="M51" s="554">
        <v>356</v>
      </c>
      <c r="N51" s="554">
        <v>1080</v>
      </c>
      <c r="O51" s="555">
        <v>0.08</v>
      </c>
      <c r="P51" s="744">
        <v>0</v>
      </c>
      <c r="Q51" s="837">
        <v>0.08</v>
      </c>
      <c r="R51" s="112">
        <f t="shared" si="2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3"/>
        <v>0</v>
      </c>
      <c r="X51" s="113">
        <v>0</v>
      </c>
      <c r="Y51" s="113">
        <v>0</v>
      </c>
      <c r="Z51" s="113">
        <v>0</v>
      </c>
      <c r="AA51" s="113">
        <f t="shared" si="4"/>
        <v>0</v>
      </c>
      <c r="AB51" s="113">
        <f t="shared" si="5"/>
        <v>0</v>
      </c>
      <c r="AC51" s="114">
        <f t="shared" si="6"/>
        <v>0</v>
      </c>
      <c r="AD51" s="114">
        <f t="shared" si="7"/>
        <v>0</v>
      </c>
      <c r="AE51" s="113">
        <v>0</v>
      </c>
      <c r="AF51" s="113">
        <v>0</v>
      </c>
      <c r="AG51" s="113">
        <f t="shared" si="8"/>
        <v>0</v>
      </c>
      <c r="AH51" s="113">
        <f t="shared" si="9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10"/>
        <v>0</v>
      </c>
      <c r="AR51" s="115">
        <f t="shared" si="11"/>
        <v>0</v>
      </c>
      <c r="AS51" s="116">
        <f t="shared" si="12"/>
        <v>0</v>
      </c>
      <c r="AT51" s="881">
        <f t="shared" si="33"/>
        <v>25279</v>
      </c>
      <c r="AU51" s="535">
        <f t="shared" si="34"/>
        <v>17820</v>
      </c>
      <c r="AV51" s="113">
        <f t="shared" si="35"/>
        <v>0</v>
      </c>
      <c r="AW51" s="535">
        <f t="shared" si="36"/>
        <v>6023</v>
      </c>
      <c r="AX51" s="535">
        <f t="shared" si="36"/>
        <v>356</v>
      </c>
      <c r="AY51" s="535">
        <f t="shared" si="37"/>
        <v>1080</v>
      </c>
      <c r="AZ51" s="556">
        <f t="shared" si="38"/>
        <v>0.08</v>
      </c>
      <c r="BA51" s="556">
        <f t="shared" si="39"/>
        <v>0</v>
      </c>
      <c r="BB51" s="557">
        <f t="shared" si="39"/>
        <v>0.08</v>
      </c>
    </row>
    <row r="52" spans="1:54" ht="12.95" customHeight="1" x14ac:dyDescent="0.25">
      <c r="A52" s="566">
        <v>8</v>
      </c>
      <c r="B52" s="653">
        <v>5410</v>
      </c>
      <c r="C52" s="654">
        <v>600099318</v>
      </c>
      <c r="D52" s="653">
        <v>854778</v>
      </c>
      <c r="E52" s="701" t="s">
        <v>451</v>
      </c>
      <c r="F52" s="653"/>
      <c r="G52" s="702"/>
      <c r="H52" s="703"/>
      <c r="I52" s="542">
        <v>19212297</v>
      </c>
      <c r="J52" s="543">
        <v>13873417</v>
      </c>
      <c r="K52" s="543">
        <v>60000</v>
      </c>
      <c r="L52" s="543">
        <v>4709494</v>
      </c>
      <c r="M52" s="543">
        <v>277468</v>
      </c>
      <c r="N52" s="543">
        <v>291918</v>
      </c>
      <c r="O52" s="544">
        <v>31.110399999999995</v>
      </c>
      <c r="P52" s="544">
        <v>19.289900000000003</v>
      </c>
      <c r="Q52" s="757">
        <v>11.820500000000001</v>
      </c>
      <c r="R52" s="542">
        <f t="shared" ref="R52:BB52" si="40">SUM(R46:R51)</f>
        <v>0</v>
      </c>
      <c r="S52" s="543">
        <f t="shared" si="40"/>
        <v>0</v>
      </c>
      <c r="T52" s="543">
        <f t="shared" si="40"/>
        <v>-5611</v>
      </c>
      <c r="U52" s="543">
        <f t="shared" si="40"/>
        <v>0</v>
      </c>
      <c r="V52" s="543">
        <f t="shared" si="40"/>
        <v>0</v>
      </c>
      <c r="W52" s="543">
        <f t="shared" si="40"/>
        <v>-5611</v>
      </c>
      <c r="X52" s="543">
        <f t="shared" si="40"/>
        <v>0</v>
      </c>
      <c r="Y52" s="543">
        <f t="shared" si="40"/>
        <v>0</v>
      </c>
      <c r="Z52" s="543">
        <f t="shared" si="40"/>
        <v>0</v>
      </c>
      <c r="AA52" s="543">
        <f t="shared" si="40"/>
        <v>0</v>
      </c>
      <c r="AB52" s="543">
        <f t="shared" si="40"/>
        <v>-5611</v>
      </c>
      <c r="AC52" s="543">
        <f t="shared" si="40"/>
        <v>-1897</v>
      </c>
      <c r="AD52" s="543">
        <f t="shared" si="40"/>
        <v>-112</v>
      </c>
      <c r="AE52" s="543">
        <f t="shared" si="40"/>
        <v>0</v>
      </c>
      <c r="AF52" s="543">
        <f t="shared" si="40"/>
        <v>0</v>
      </c>
      <c r="AG52" s="543">
        <f t="shared" si="40"/>
        <v>0</v>
      </c>
      <c r="AH52" s="543">
        <f t="shared" si="40"/>
        <v>-7620</v>
      </c>
      <c r="AI52" s="544">
        <f t="shared" si="40"/>
        <v>0</v>
      </c>
      <c r="AJ52" s="544">
        <f t="shared" si="40"/>
        <v>0</v>
      </c>
      <c r="AK52" s="544">
        <f t="shared" si="40"/>
        <v>0</v>
      </c>
      <c r="AL52" s="544">
        <f t="shared" si="40"/>
        <v>0</v>
      </c>
      <c r="AM52" s="544">
        <f t="shared" si="40"/>
        <v>-0.02</v>
      </c>
      <c r="AN52" s="544">
        <f t="shared" si="40"/>
        <v>0</v>
      </c>
      <c r="AO52" s="544">
        <f t="shared" si="40"/>
        <v>0</v>
      </c>
      <c r="AP52" s="544">
        <f t="shared" si="40"/>
        <v>0</v>
      </c>
      <c r="AQ52" s="544">
        <f t="shared" si="40"/>
        <v>0</v>
      </c>
      <c r="AR52" s="544">
        <f t="shared" si="40"/>
        <v>-0.02</v>
      </c>
      <c r="AS52" s="545">
        <f t="shared" si="40"/>
        <v>-0.02</v>
      </c>
      <c r="AT52" s="546">
        <f t="shared" si="40"/>
        <v>19204677</v>
      </c>
      <c r="AU52" s="543">
        <f t="shared" si="40"/>
        <v>13867806</v>
      </c>
      <c r="AV52" s="543">
        <f t="shared" si="40"/>
        <v>60000</v>
      </c>
      <c r="AW52" s="543">
        <f t="shared" si="40"/>
        <v>4707597</v>
      </c>
      <c r="AX52" s="543">
        <f t="shared" si="40"/>
        <v>277356</v>
      </c>
      <c r="AY52" s="543">
        <f t="shared" si="40"/>
        <v>291918</v>
      </c>
      <c r="AZ52" s="544">
        <f t="shared" si="40"/>
        <v>31.090399999999995</v>
      </c>
      <c r="BA52" s="544">
        <f t="shared" si="40"/>
        <v>19.289900000000003</v>
      </c>
      <c r="BB52" s="545">
        <f t="shared" si="40"/>
        <v>11.800500000000001</v>
      </c>
    </row>
    <row r="53" spans="1:54" ht="12.95" customHeight="1" x14ac:dyDescent="0.25">
      <c r="A53" s="549">
        <v>9</v>
      </c>
      <c r="B53" s="649">
        <v>5476</v>
      </c>
      <c r="C53" s="650">
        <v>650046072</v>
      </c>
      <c r="D53" s="549">
        <v>71002723</v>
      </c>
      <c r="E53" s="700" t="s">
        <v>452</v>
      </c>
      <c r="F53" s="649">
        <v>3111</v>
      </c>
      <c r="G53" s="696" t="s">
        <v>329</v>
      </c>
      <c r="H53" s="552" t="s">
        <v>281</v>
      </c>
      <c r="I53" s="529">
        <v>2626446</v>
      </c>
      <c r="J53" s="554">
        <v>1905690</v>
      </c>
      <c r="K53" s="554">
        <v>15000</v>
      </c>
      <c r="L53" s="554">
        <v>649193</v>
      </c>
      <c r="M53" s="554">
        <v>38113</v>
      </c>
      <c r="N53" s="554">
        <v>18450</v>
      </c>
      <c r="O53" s="555">
        <v>4.3117999999999999</v>
      </c>
      <c r="P53" s="744">
        <v>3.39</v>
      </c>
      <c r="Q53" s="837">
        <v>0.92179999999999995</v>
      </c>
      <c r="R53" s="112">
        <f t="shared" si="2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3"/>
        <v>0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0</v>
      </c>
      <c r="AC53" s="114">
        <f t="shared" si="6"/>
        <v>0</v>
      </c>
      <c r="AD53" s="114">
        <f t="shared" si="7"/>
        <v>0</v>
      </c>
      <c r="AE53" s="113">
        <v>0</v>
      </c>
      <c r="AF53" s="113">
        <v>0</v>
      </c>
      <c r="AG53" s="113">
        <f t="shared" si="8"/>
        <v>0</v>
      </c>
      <c r="AH53" s="113">
        <f t="shared" si="9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10"/>
        <v>0</v>
      </c>
      <c r="AR53" s="115">
        <f t="shared" si="11"/>
        <v>0</v>
      </c>
      <c r="AS53" s="116">
        <f t="shared" si="12"/>
        <v>0</v>
      </c>
      <c r="AT53" s="881">
        <f t="shared" ref="AT53:AT59" si="41">I53+AH53</f>
        <v>2626446</v>
      </c>
      <c r="AU53" s="535">
        <f t="shared" ref="AU53:AU59" si="42">J53+W53</f>
        <v>1905690</v>
      </c>
      <c r="AV53" s="113">
        <f t="shared" ref="AV53:AV59" si="43">K53+AA53</f>
        <v>15000</v>
      </c>
      <c r="AW53" s="535">
        <f t="shared" ref="AW53:AX59" si="44">L53+AC53</f>
        <v>649193</v>
      </c>
      <c r="AX53" s="535">
        <f t="shared" si="44"/>
        <v>38113</v>
      </c>
      <c r="AY53" s="535">
        <f t="shared" ref="AY53:AY59" si="45">N53+AG53</f>
        <v>18450</v>
      </c>
      <c r="AZ53" s="556">
        <f t="shared" ref="AZ53:AZ59" si="46">O53+AS53</f>
        <v>4.3117999999999999</v>
      </c>
      <c r="BA53" s="556">
        <f t="shared" ref="BA53:BB59" si="47">P53+AQ53</f>
        <v>3.39</v>
      </c>
      <c r="BB53" s="557">
        <f t="shared" si="47"/>
        <v>0.92179999999999995</v>
      </c>
    </row>
    <row r="54" spans="1:54" ht="12.95" customHeight="1" x14ac:dyDescent="0.25">
      <c r="A54" s="549">
        <v>9</v>
      </c>
      <c r="B54" s="649">
        <v>5476</v>
      </c>
      <c r="C54" s="650">
        <v>650046072</v>
      </c>
      <c r="D54" s="549">
        <v>71002723</v>
      </c>
      <c r="E54" s="700" t="s">
        <v>452</v>
      </c>
      <c r="F54" s="649">
        <v>3113</v>
      </c>
      <c r="G54" s="696" t="s">
        <v>333</v>
      </c>
      <c r="H54" s="552" t="s">
        <v>281</v>
      </c>
      <c r="I54" s="529">
        <v>10930790</v>
      </c>
      <c r="J54" s="554">
        <v>7884919</v>
      </c>
      <c r="K54" s="554">
        <v>45000</v>
      </c>
      <c r="L54" s="554">
        <v>2680313</v>
      </c>
      <c r="M54" s="554">
        <v>157698</v>
      </c>
      <c r="N54" s="554">
        <v>162860</v>
      </c>
      <c r="O54" s="555">
        <v>15.6754</v>
      </c>
      <c r="P54" s="744">
        <v>12.0466</v>
      </c>
      <c r="Q54" s="837">
        <v>3.6287999999999996</v>
      </c>
      <c r="R54" s="112">
        <f t="shared" si="2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3"/>
        <v>0</v>
      </c>
      <c r="X54" s="113">
        <v>0</v>
      </c>
      <c r="Y54" s="113">
        <v>0</v>
      </c>
      <c r="Z54" s="113">
        <v>0</v>
      </c>
      <c r="AA54" s="113">
        <f t="shared" si="4"/>
        <v>0</v>
      </c>
      <c r="AB54" s="113">
        <f t="shared" si="5"/>
        <v>0</v>
      </c>
      <c r="AC54" s="114">
        <f t="shared" si="6"/>
        <v>0</v>
      </c>
      <c r="AD54" s="114">
        <f t="shared" si="7"/>
        <v>0</v>
      </c>
      <c r="AE54" s="113">
        <v>0</v>
      </c>
      <c r="AF54" s="113">
        <v>0</v>
      </c>
      <c r="AG54" s="113">
        <f t="shared" si="8"/>
        <v>0</v>
      </c>
      <c r="AH54" s="113">
        <f t="shared" si="9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10"/>
        <v>0</v>
      </c>
      <c r="AR54" s="115">
        <f t="shared" si="11"/>
        <v>0</v>
      </c>
      <c r="AS54" s="116">
        <f t="shared" si="12"/>
        <v>0</v>
      </c>
      <c r="AT54" s="881">
        <f t="shared" si="41"/>
        <v>10930790</v>
      </c>
      <c r="AU54" s="535">
        <f t="shared" si="42"/>
        <v>7884919</v>
      </c>
      <c r="AV54" s="113">
        <f t="shared" si="43"/>
        <v>45000</v>
      </c>
      <c r="AW54" s="535">
        <f t="shared" si="44"/>
        <v>2680313</v>
      </c>
      <c r="AX54" s="535">
        <f t="shared" si="44"/>
        <v>157698</v>
      </c>
      <c r="AY54" s="535">
        <f t="shared" si="45"/>
        <v>162860</v>
      </c>
      <c r="AZ54" s="556">
        <f t="shared" si="46"/>
        <v>15.6754</v>
      </c>
      <c r="BA54" s="556">
        <f t="shared" si="47"/>
        <v>12.0466</v>
      </c>
      <c r="BB54" s="557">
        <f t="shared" si="47"/>
        <v>3.6287999999999996</v>
      </c>
    </row>
    <row r="55" spans="1:54" ht="12.95" customHeight="1" x14ac:dyDescent="0.25">
      <c r="A55" s="549">
        <v>9</v>
      </c>
      <c r="B55" s="649">
        <v>5476</v>
      </c>
      <c r="C55" s="650">
        <v>650046072</v>
      </c>
      <c r="D55" s="549">
        <v>71002723</v>
      </c>
      <c r="E55" s="700" t="s">
        <v>452</v>
      </c>
      <c r="F55" s="649">
        <v>3113</v>
      </c>
      <c r="G55" s="552" t="s">
        <v>316</v>
      </c>
      <c r="H55" s="552" t="s">
        <v>282</v>
      </c>
      <c r="I55" s="529">
        <v>464749</v>
      </c>
      <c r="J55" s="554">
        <v>341494</v>
      </c>
      <c r="K55" s="554">
        <v>0</v>
      </c>
      <c r="L55" s="554">
        <v>115425</v>
      </c>
      <c r="M55" s="554">
        <v>6830</v>
      </c>
      <c r="N55" s="554">
        <v>1000</v>
      </c>
      <c r="O55" s="555">
        <v>0.91</v>
      </c>
      <c r="P55" s="744">
        <v>0.91</v>
      </c>
      <c r="Q55" s="837">
        <v>0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0"/>
        <v>0</v>
      </c>
      <c r="AR55" s="115">
        <f t="shared" si="11"/>
        <v>0</v>
      </c>
      <c r="AS55" s="116">
        <f t="shared" si="12"/>
        <v>0</v>
      </c>
      <c r="AT55" s="881">
        <f t="shared" si="41"/>
        <v>464749</v>
      </c>
      <c r="AU55" s="535">
        <f t="shared" si="42"/>
        <v>341494</v>
      </c>
      <c r="AV55" s="113">
        <f t="shared" si="43"/>
        <v>0</v>
      </c>
      <c r="AW55" s="535">
        <f t="shared" si="44"/>
        <v>115425</v>
      </c>
      <c r="AX55" s="535">
        <f t="shared" si="44"/>
        <v>6830</v>
      </c>
      <c r="AY55" s="535">
        <f t="shared" si="45"/>
        <v>1000</v>
      </c>
      <c r="AZ55" s="556">
        <f t="shared" si="46"/>
        <v>0.91</v>
      </c>
      <c r="BA55" s="556">
        <f t="shared" si="47"/>
        <v>0.91</v>
      </c>
      <c r="BB55" s="557">
        <f t="shared" si="47"/>
        <v>0</v>
      </c>
    </row>
    <row r="56" spans="1:54" ht="12.95" customHeight="1" x14ac:dyDescent="0.25">
      <c r="A56" s="549">
        <v>9</v>
      </c>
      <c r="B56" s="649">
        <v>5476</v>
      </c>
      <c r="C56" s="650">
        <v>650046072</v>
      </c>
      <c r="D56" s="549">
        <v>71002723</v>
      </c>
      <c r="E56" s="700" t="s">
        <v>452</v>
      </c>
      <c r="F56" s="649">
        <v>3141</v>
      </c>
      <c r="G56" s="696" t="s">
        <v>319</v>
      </c>
      <c r="H56" s="552" t="s">
        <v>282</v>
      </c>
      <c r="I56" s="529">
        <v>1450964</v>
      </c>
      <c r="J56" s="554">
        <v>1061922</v>
      </c>
      <c r="K56" s="554">
        <v>0</v>
      </c>
      <c r="L56" s="344">
        <v>358930</v>
      </c>
      <c r="M56" s="554">
        <v>21238</v>
      </c>
      <c r="N56" s="554">
        <v>8874</v>
      </c>
      <c r="O56" s="555">
        <v>3.61</v>
      </c>
      <c r="P56" s="744">
        <v>0</v>
      </c>
      <c r="Q56" s="837">
        <v>3.61</v>
      </c>
      <c r="R56" s="112">
        <f t="shared" si="2"/>
        <v>0</v>
      </c>
      <c r="S56" s="113">
        <v>0</v>
      </c>
      <c r="T56" s="113">
        <f>5958+6768</f>
        <v>12726</v>
      </c>
      <c r="U56" s="113">
        <v>0</v>
      </c>
      <c r="V56" s="113">
        <v>0</v>
      </c>
      <c r="W56" s="113">
        <f t="shared" si="3"/>
        <v>12726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12726</v>
      </c>
      <c r="AC56" s="114">
        <f t="shared" si="6"/>
        <v>4301</v>
      </c>
      <c r="AD56" s="114">
        <f t="shared" si="7"/>
        <v>255</v>
      </c>
      <c r="AE56" s="113">
        <v>0</v>
      </c>
      <c r="AF56" s="113">
        <v>0</v>
      </c>
      <c r="AG56" s="113">
        <f t="shared" si="8"/>
        <v>0</v>
      </c>
      <c r="AH56" s="113">
        <f t="shared" si="9"/>
        <v>17282</v>
      </c>
      <c r="AI56" s="115">
        <v>0</v>
      </c>
      <c r="AJ56" s="115">
        <v>0</v>
      </c>
      <c r="AK56" s="115">
        <v>0</v>
      </c>
      <c r="AL56" s="115">
        <v>0</v>
      </c>
      <c r="AM56" s="115">
        <v>0.04</v>
      </c>
      <c r="AN56" s="115">
        <v>0</v>
      </c>
      <c r="AO56" s="115">
        <v>0</v>
      </c>
      <c r="AP56" s="115">
        <v>0</v>
      </c>
      <c r="AQ56" s="115">
        <f t="shared" si="10"/>
        <v>0</v>
      </c>
      <c r="AR56" s="115">
        <f t="shared" si="11"/>
        <v>0.04</v>
      </c>
      <c r="AS56" s="116">
        <f t="shared" si="12"/>
        <v>0.04</v>
      </c>
      <c r="AT56" s="881">
        <f t="shared" si="41"/>
        <v>1468246</v>
      </c>
      <c r="AU56" s="535">
        <f t="shared" si="42"/>
        <v>1074648</v>
      </c>
      <c r="AV56" s="113">
        <f t="shared" si="43"/>
        <v>0</v>
      </c>
      <c r="AW56" s="535">
        <f t="shared" si="44"/>
        <v>363231</v>
      </c>
      <c r="AX56" s="535">
        <f t="shared" si="44"/>
        <v>21493</v>
      </c>
      <c r="AY56" s="535">
        <f t="shared" si="45"/>
        <v>8874</v>
      </c>
      <c r="AZ56" s="556">
        <f t="shared" si="46"/>
        <v>3.65</v>
      </c>
      <c r="BA56" s="556">
        <f t="shared" si="47"/>
        <v>0</v>
      </c>
      <c r="BB56" s="557">
        <f t="shared" si="47"/>
        <v>3.65</v>
      </c>
    </row>
    <row r="57" spans="1:54" ht="12.95" customHeight="1" x14ac:dyDescent="0.25">
      <c r="A57" s="549">
        <v>9</v>
      </c>
      <c r="B57" s="649">
        <v>5476</v>
      </c>
      <c r="C57" s="650">
        <v>650046072</v>
      </c>
      <c r="D57" s="549">
        <v>71002723</v>
      </c>
      <c r="E57" s="700" t="s">
        <v>452</v>
      </c>
      <c r="F57" s="649">
        <v>3143</v>
      </c>
      <c r="G57" s="552" t="s">
        <v>633</v>
      </c>
      <c r="H57" s="552" t="s">
        <v>281</v>
      </c>
      <c r="I57" s="529">
        <v>744803</v>
      </c>
      <c r="J57" s="554">
        <v>543529</v>
      </c>
      <c r="K57" s="554">
        <v>5000</v>
      </c>
      <c r="L57" s="554">
        <v>185403</v>
      </c>
      <c r="M57" s="554">
        <v>10871</v>
      </c>
      <c r="N57" s="554">
        <v>0</v>
      </c>
      <c r="O57" s="555">
        <v>1.3</v>
      </c>
      <c r="P57" s="744">
        <v>1.3</v>
      </c>
      <c r="Q57" s="837">
        <v>0</v>
      </c>
      <c r="R57" s="112">
        <f t="shared" si="2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0"/>
        <v>0</v>
      </c>
      <c r="AR57" s="115">
        <f t="shared" si="11"/>
        <v>0</v>
      </c>
      <c r="AS57" s="116">
        <f t="shared" si="12"/>
        <v>0</v>
      </c>
      <c r="AT57" s="881">
        <f t="shared" si="41"/>
        <v>744803</v>
      </c>
      <c r="AU57" s="535">
        <f t="shared" si="42"/>
        <v>543529</v>
      </c>
      <c r="AV57" s="113">
        <f t="shared" si="43"/>
        <v>5000</v>
      </c>
      <c r="AW57" s="535">
        <f t="shared" si="44"/>
        <v>185403</v>
      </c>
      <c r="AX57" s="535">
        <f t="shared" si="44"/>
        <v>10871</v>
      </c>
      <c r="AY57" s="535">
        <f t="shared" si="45"/>
        <v>0</v>
      </c>
      <c r="AZ57" s="556">
        <f t="shared" si="46"/>
        <v>1.3</v>
      </c>
      <c r="BA57" s="556">
        <f t="shared" si="47"/>
        <v>1.3</v>
      </c>
      <c r="BB57" s="557">
        <f t="shared" si="47"/>
        <v>0</v>
      </c>
    </row>
    <row r="58" spans="1:54" ht="12.95" customHeight="1" x14ac:dyDescent="0.25">
      <c r="A58" s="549">
        <v>9</v>
      </c>
      <c r="B58" s="649">
        <v>5476</v>
      </c>
      <c r="C58" s="650">
        <v>650046072</v>
      </c>
      <c r="D58" s="549">
        <v>71002723</v>
      </c>
      <c r="E58" s="700" t="s">
        <v>452</v>
      </c>
      <c r="F58" s="649">
        <v>3143</v>
      </c>
      <c r="G58" s="552" t="s">
        <v>634</v>
      </c>
      <c r="H58" s="552" t="s">
        <v>282</v>
      </c>
      <c r="I58" s="529">
        <v>23173</v>
      </c>
      <c r="J58" s="554">
        <v>16335</v>
      </c>
      <c r="K58" s="554">
        <v>0</v>
      </c>
      <c r="L58" s="344">
        <v>5521</v>
      </c>
      <c r="M58" s="554">
        <v>327</v>
      </c>
      <c r="N58" s="554">
        <v>990</v>
      </c>
      <c r="O58" s="555">
        <v>7.0000000000000007E-2</v>
      </c>
      <c r="P58" s="744">
        <v>0</v>
      </c>
      <c r="Q58" s="837">
        <v>7.0000000000000007E-2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10"/>
        <v>0</v>
      </c>
      <c r="AR58" s="115">
        <f t="shared" si="11"/>
        <v>0</v>
      </c>
      <c r="AS58" s="116">
        <f t="shared" si="12"/>
        <v>0</v>
      </c>
      <c r="AT58" s="881">
        <f t="shared" si="41"/>
        <v>23173</v>
      </c>
      <c r="AU58" s="535">
        <f t="shared" si="42"/>
        <v>16335</v>
      </c>
      <c r="AV58" s="113">
        <f t="shared" si="43"/>
        <v>0</v>
      </c>
      <c r="AW58" s="535">
        <f t="shared" si="44"/>
        <v>5521</v>
      </c>
      <c r="AX58" s="535">
        <f t="shared" si="44"/>
        <v>327</v>
      </c>
      <c r="AY58" s="535">
        <f t="shared" si="45"/>
        <v>990</v>
      </c>
      <c r="AZ58" s="556">
        <f t="shared" si="46"/>
        <v>7.0000000000000007E-2</v>
      </c>
      <c r="BA58" s="556">
        <f t="shared" si="47"/>
        <v>0</v>
      </c>
      <c r="BB58" s="557">
        <f t="shared" si="47"/>
        <v>7.0000000000000007E-2</v>
      </c>
    </row>
    <row r="59" spans="1:54" ht="12.95" customHeight="1" x14ac:dyDescent="0.25">
      <c r="A59" s="549">
        <v>9</v>
      </c>
      <c r="B59" s="649">
        <v>5476</v>
      </c>
      <c r="C59" s="650">
        <v>650046072</v>
      </c>
      <c r="D59" s="549">
        <v>71002723</v>
      </c>
      <c r="E59" s="700" t="s">
        <v>452</v>
      </c>
      <c r="F59" s="649">
        <v>3231</v>
      </c>
      <c r="G59" s="696" t="s">
        <v>320</v>
      </c>
      <c r="H59" s="552" t="s">
        <v>281</v>
      </c>
      <c r="I59" s="529">
        <v>6380459</v>
      </c>
      <c r="J59" s="554">
        <v>4675330</v>
      </c>
      <c r="K59" s="554">
        <v>5000</v>
      </c>
      <c r="L59" s="554">
        <v>1581952</v>
      </c>
      <c r="M59" s="554">
        <v>93507</v>
      </c>
      <c r="N59" s="554">
        <v>24670</v>
      </c>
      <c r="O59" s="555">
        <v>9.0973000000000006</v>
      </c>
      <c r="P59" s="744">
        <v>8.0061</v>
      </c>
      <c r="Q59" s="837">
        <v>1.0911999999999999</v>
      </c>
      <c r="R59" s="112">
        <f t="shared" si="2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8"/>
        <v>0</v>
      </c>
      <c r="AH59" s="113">
        <f t="shared" si="9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10"/>
        <v>0</v>
      </c>
      <c r="AR59" s="115">
        <f t="shared" si="11"/>
        <v>0</v>
      </c>
      <c r="AS59" s="116">
        <f t="shared" si="12"/>
        <v>0</v>
      </c>
      <c r="AT59" s="881">
        <f t="shared" si="41"/>
        <v>6380459</v>
      </c>
      <c r="AU59" s="535">
        <f t="shared" si="42"/>
        <v>4675330</v>
      </c>
      <c r="AV59" s="113">
        <f t="shared" si="43"/>
        <v>5000</v>
      </c>
      <c r="AW59" s="535">
        <f t="shared" si="44"/>
        <v>1581952</v>
      </c>
      <c r="AX59" s="535">
        <f t="shared" si="44"/>
        <v>93507</v>
      </c>
      <c r="AY59" s="535">
        <f t="shared" si="45"/>
        <v>24670</v>
      </c>
      <c r="AZ59" s="556">
        <f t="shared" si="46"/>
        <v>9.0973000000000006</v>
      </c>
      <c r="BA59" s="556">
        <f t="shared" si="47"/>
        <v>8.0061</v>
      </c>
      <c r="BB59" s="557">
        <f t="shared" si="47"/>
        <v>1.0911999999999999</v>
      </c>
    </row>
    <row r="60" spans="1:54" ht="12.95" customHeight="1" x14ac:dyDescent="0.25">
      <c r="A60" s="566">
        <v>9</v>
      </c>
      <c r="B60" s="653">
        <v>5476</v>
      </c>
      <c r="C60" s="654">
        <v>650046072</v>
      </c>
      <c r="D60" s="653">
        <v>71002723</v>
      </c>
      <c r="E60" s="701" t="s">
        <v>453</v>
      </c>
      <c r="F60" s="653"/>
      <c r="G60" s="702"/>
      <c r="H60" s="703"/>
      <c r="I60" s="542">
        <v>22621384</v>
      </c>
      <c r="J60" s="543">
        <v>16429219</v>
      </c>
      <c r="K60" s="543">
        <v>70000</v>
      </c>
      <c r="L60" s="543">
        <v>5576737</v>
      </c>
      <c r="M60" s="543">
        <v>328584</v>
      </c>
      <c r="N60" s="543">
        <v>216844</v>
      </c>
      <c r="O60" s="544">
        <v>34.974500000000006</v>
      </c>
      <c r="P60" s="544">
        <v>25.652699999999999</v>
      </c>
      <c r="Q60" s="757">
        <v>9.3217999999999996</v>
      </c>
      <c r="R60" s="542">
        <f t="shared" ref="R60:BB60" si="48">SUM(R53:R59)</f>
        <v>0</v>
      </c>
      <c r="S60" s="543">
        <f t="shared" si="48"/>
        <v>0</v>
      </c>
      <c r="T60" s="543">
        <f t="shared" si="48"/>
        <v>12726</v>
      </c>
      <c r="U60" s="543">
        <f t="shared" si="48"/>
        <v>0</v>
      </c>
      <c r="V60" s="543">
        <f t="shared" si="48"/>
        <v>0</v>
      </c>
      <c r="W60" s="543">
        <f t="shared" si="48"/>
        <v>12726</v>
      </c>
      <c r="X60" s="543">
        <f t="shared" si="48"/>
        <v>0</v>
      </c>
      <c r="Y60" s="543">
        <f t="shared" si="48"/>
        <v>0</v>
      </c>
      <c r="Z60" s="543">
        <f t="shared" si="48"/>
        <v>0</v>
      </c>
      <c r="AA60" s="543">
        <f t="shared" si="48"/>
        <v>0</v>
      </c>
      <c r="AB60" s="543">
        <f t="shared" si="48"/>
        <v>12726</v>
      </c>
      <c r="AC60" s="543">
        <f t="shared" si="48"/>
        <v>4301</v>
      </c>
      <c r="AD60" s="543">
        <f t="shared" si="48"/>
        <v>255</v>
      </c>
      <c r="AE60" s="543">
        <f t="shared" si="48"/>
        <v>0</v>
      </c>
      <c r="AF60" s="543">
        <f t="shared" si="48"/>
        <v>0</v>
      </c>
      <c r="AG60" s="543">
        <f t="shared" si="48"/>
        <v>0</v>
      </c>
      <c r="AH60" s="543">
        <f t="shared" si="48"/>
        <v>17282</v>
      </c>
      <c r="AI60" s="544">
        <f t="shared" si="48"/>
        <v>0</v>
      </c>
      <c r="AJ60" s="544">
        <f t="shared" si="48"/>
        <v>0</v>
      </c>
      <c r="AK60" s="544">
        <f t="shared" si="48"/>
        <v>0</v>
      </c>
      <c r="AL60" s="544">
        <f t="shared" si="48"/>
        <v>0</v>
      </c>
      <c r="AM60" s="544">
        <f t="shared" si="48"/>
        <v>0.04</v>
      </c>
      <c r="AN60" s="544">
        <f t="shared" si="48"/>
        <v>0</v>
      </c>
      <c r="AO60" s="544">
        <f t="shared" si="48"/>
        <v>0</v>
      </c>
      <c r="AP60" s="544">
        <f t="shared" si="48"/>
        <v>0</v>
      </c>
      <c r="AQ60" s="544">
        <f t="shared" si="48"/>
        <v>0</v>
      </c>
      <c r="AR60" s="544">
        <f t="shared" si="48"/>
        <v>0.04</v>
      </c>
      <c r="AS60" s="545">
        <f t="shared" si="48"/>
        <v>0.04</v>
      </c>
      <c r="AT60" s="546">
        <f t="shared" si="48"/>
        <v>22638666</v>
      </c>
      <c r="AU60" s="543">
        <f t="shared" si="48"/>
        <v>16441945</v>
      </c>
      <c r="AV60" s="543">
        <f t="shared" si="48"/>
        <v>70000</v>
      </c>
      <c r="AW60" s="543">
        <f t="shared" si="48"/>
        <v>5581038</v>
      </c>
      <c r="AX60" s="543">
        <f t="shared" si="48"/>
        <v>328839</v>
      </c>
      <c r="AY60" s="543">
        <f t="shared" si="48"/>
        <v>216844</v>
      </c>
      <c r="AZ60" s="544">
        <f t="shared" si="48"/>
        <v>35.014499999999998</v>
      </c>
      <c r="BA60" s="544">
        <f t="shared" si="48"/>
        <v>25.652699999999999</v>
      </c>
      <c r="BB60" s="545">
        <f t="shared" si="48"/>
        <v>9.3618000000000006</v>
      </c>
    </row>
    <row r="61" spans="1:54" ht="12.95" customHeight="1" x14ac:dyDescent="0.25">
      <c r="A61" s="549">
        <v>10</v>
      </c>
      <c r="B61" s="649">
        <v>5414</v>
      </c>
      <c r="C61" s="650">
        <v>600099008</v>
      </c>
      <c r="D61" s="549">
        <v>70695555</v>
      </c>
      <c r="E61" s="700" t="s">
        <v>454</v>
      </c>
      <c r="F61" s="649">
        <v>3111</v>
      </c>
      <c r="G61" s="696" t="s">
        <v>329</v>
      </c>
      <c r="H61" s="552" t="s">
        <v>281</v>
      </c>
      <c r="I61" s="529">
        <v>1773713</v>
      </c>
      <c r="J61" s="554">
        <v>1298831</v>
      </c>
      <c r="K61" s="554">
        <v>0</v>
      </c>
      <c r="L61" s="554">
        <v>439005</v>
      </c>
      <c r="M61" s="554">
        <v>25977</v>
      </c>
      <c r="N61" s="554">
        <v>9900</v>
      </c>
      <c r="O61" s="555">
        <v>2.8349000000000002</v>
      </c>
      <c r="P61" s="744">
        <v>2</v>
      </c>
      <c r="Q61" s="837">
        <v>0.83489999999999998</v>
      </c>
      <c r="R61" s="112">
        <f t="shared" si="2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3"/>
        <v>0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0</v>
      </c>
      <c r="AC61" s="114">
        <f t="shared" si="6"/>
        <v>0</v>
      </c>
      <c r="AD61" s="114">
        <f t="shared" si="7"/>
        <v>0</v>
      </c>
      <c r="AE61" s="113">
        <v>0</v>
      </c>
      <c r="AF61" s="113">
        <v>0</v>
      </c>
      <c r="AG61" s="113">
        <f t="shared" si="8"/>
        <v>0</v>
      </c>
      <c r="AH61" s="113">
        <f t="shared" si="9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10"/>
        <v>0</v>
      </c>
      <c r="AR61" s="115">
        <f t="shared" si="11"/>
        <v>0</v>
      </c>
      <c r="AS61" s="116">
        <f t="shared" si="12"/>
        <v>0</v>
      </c>
      <c r="AT61" s="881">
        <f>I61+AH61</f>
        <v>1773713</v>
      </c>
      <c r="AU61" s="535">
        <f>J61+W61</f>
        <v>1298831</v>
      </c>
      <c r="AV61" s="113">
        <f>K61+AA61</f>
        <v>0</v>
      </c>
      <c r="AW61" s="535">
        <f>L61+AC61</f>
        <v>439005</v>
      </c>
      <c r="AX61" s="535">
        <f>M61+AD61</f>
        <v>25977</v>
      </c>
      <c r="AY61" s="535">
        <f>N61+AG61</f>
        <v>9900</v>
      </c>
      <c r="AZ61" s="556">
        <f>O61+AS61</f>
        <v>2.8349000000000002</v>
      </c>
      <c r="BA61" s="556">
        <f>P61+AQ61</f>
        <v>2</v>
      </c>
      <c r="BB61" s="557">
        <f>Q61+AR61</f>
        <v>0.83489999999999998</v>
      </c>
    </row>
    <row r="62" spans="1:54" ht="12.95" customHeight="1" x14ac:dyDescent="0.25">
      <c r="A62" s="549">
        <v>10</v>
      </c>
      <c r="B62" s="649">
        <v>5414</v>
      </c>
      <c r="C62" s="650">
        <v>600099008</v>
      </c>
      <c r="D62" s="549">
        <v>70695555</v>
      </c>
      <c r="E62" s="700" t="s">
        <v>454</v>
      </c>
      <c r="F62" s="649">
        <v>3141</v>
      </c>
      <c r="G62" s="696" t="s">
        <v>319</v>
      </c>
      <c r="H62" s="552" t="s">
        <v>282</v>
      </c>
      <c r="I62" s="529">
        <v>140500</v>
      </c>
      <c r="J62" s="554">
        <v>102845</v>
      </c>
      <c r="K62" s="554">
        <v>0</v>
      </c>
      <c r="L62" s="554">
        <v>34762</v>
      </c>
      <c r="M62" s="554">
        <v>2057</v>
      </c>
      <c r="N62" s="554">
        <v>836</v>
      </c>
      <c r="O62" s="555">
        <v>0.35</v>
      </c>
      <c r="P62" s="744">
        <v>0</v>
      </c>
      <c r="Q62" s="837">
        <v>0.35</v>
      </c>
      <c r="R62" s="112">
        <f t="shared" si="2"/>
        <v>0</v>
      </c>
      <c r="S62" s="113">
        <v>0</v>
      </c>
      <c r="T62" s="113">
        <v>2388</v>
      </c>
      <c r="U62" s="113">
        <v>0</v>
      </c>
      <c r="V62" s="113">
        <v>0</v>
      </c>
      <c r="W62" s="113">
        <f t="shared" si="3"/>
        <v>2388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2388</v>
      </c>
      <c r="AC62" s="114">
        <f t="shared" si="6"/>
        <v>807</v>
      </c>
      <c r="AD62" s="114">
        <f t="shared" si="7"/>
        <v>48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3243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10"/>
        <v>0</v>
      </c>
      <c r="AR62" s="115">
        <f t="shared" si="11"/>
        <v>0</v>
      </c>
      <c r="AS62" s="116">
        <f t="shared" si="12"/>
        <v>0</v>
      </c>
      <c r="AT62" s="881">
        <f>I62+AH62</f>
        <v>143743</v>
      </c>
      <c r="AU62" s="535">
        <f>J62+W62</f>
        <v>105233</v>
      </c>
      <c r="AV62" s="113">
        <f>K62+AA62</f>
        <v>0</v>
      </c>
      <c r="AW62" s="535">
        <f>L62+AC62</f>
        <v>35569</v>
      </c>
      <c r="AX62" s="535">
        <f>M62+AD62</f>
        <v>2105</v>
      </c>
      <c r="AY62" s="535">
        <f>N62+AG62</f>
        <v>836</v>
      </c>
      <c r="AZ62" s="556">
        <f>O62+AS62</f>
        <v>0.35</v>
      </c>
      <c r="BA62" s="556">
        <f>P62+AQ62</f>
        <v>0</v>
      </c>
      <c r="BB62" s="557">
        <f>Q62+AR62</f>
        <v>0.35</v>
      </c>
    </row>
    <row r="63" spans="1:54" ht="12.95" customHeight="1" x14ac:dyDescent="0.25">
      <c r="A63" s="709">
        <v>10</v>
      </c>
      <c r="B63" s="653">
        <v>5414</v>
      </c>
      <c r="C63" s="654">
        <v>600099008</v>
      </c>
      <c r="D63" s="653">
        <v>70695555</v>
      </c>
      <c r="E63" s="701" t="s">
        <v>455</v>
      </c>
      <c r="F63" s="653"/>
      <c r="G63" s="702"/>
      <c r="H63" s="703"/>
      <c r="I63" s="542">
        <v>1914213</v>
      </c>
      <c r="J63" s="543">
        <v>1401676</v>
      </c>
      <c r="K63" s="543">
        <v>0</v>
      </c>
      <c r="L63" s="543">
        <v>473767</v>
      </c>
      <c r="M63" s="543">
        <v>28034</v>
      </c>
      <c r="N63" s="543">
        <v>10736</v>
      </c>
      <c r="O63" s="544">
        <v>3.1849000000000003</v>
      </c>
      <c r="P63" s="544">
        <v>2</v>
      </c>
      <c r="Q63" s="757">
        <v>1.1848999999999998</v>
      </c>
      <c r="R63" s="542">
        <f t="shared" ref="R63:BB63" si="49">SUM(R61:R62)</f>
        <v>0</v>
      </c>
      <c r="S63" s="543">
        <f t="shared" si="49"/>
        <v>0</v>
      </c>
      <c r="T63" s="543">
        <f t="shared" si="49"/>
        <v>2388</v>
      </c>
      <c r="U63" s="543">
        <f t="shared" si="49"/>
        <v>0</v>
      </c>
      <c r="V63" s="543">
        <f t="shared" si="49"/>
        <v>0</v>
      </c>
      <c r="W63" s="543">
        <f t="shared" si="49"/>
        <v>2388</v>
      </c>
      <c r="X63" s="543">
        <f t="shared" si="49"/>
        <v>0</v>
      </c>
      <c r="Y63" s="543">
        <f t="shared" si="49"/>
        <v>0</v>
      </c>
      <c r="Z63" s="543">
        <f t="shared" si="49"/>
        <v>0</v>
      </c>
      <c r="AA63" s="543">
        <f t="shared" si="49"/>
        <v>0</v>
      </c>
      <c r="AB63" s="543">
        <f t="shared" si="49"/>
        <v>2388</v>
      </c>
      <c r="AC63" s="543">
        <f t="shared" si="49"/>
        <v>807</v>
      </c>
      <c r="AD63" s="543">
        <f t="shared" si="49"/>
        <v>48</v>
      </c>
      <c r="AE63" s="543">
        <f t="shared" si="49"/>
        <v>0</v>
      </c>
      <c r="AF63" s="543">
        <f t="shared" si="49"/>
        <v>0</v>
      </c>
      <c r="AG63" s="543">
        <f t="shared" si="49"/>
        <v>0</v>
      </c>
      <c r="AH63" s="543">
        <f t="shared" si="49"/>
        <v>3243</v>
      </c>
      <c r="AI63" s="544">
        <f t="shared" si="49"/>
        <v>0</v>
      </c>
      <c r="AJ63" s="544">
        <f t="shared" si="49"/>
        <v>0</v>
      </c>
      <c r="AK63" s="544">
        <f t="shared" si="49"/>
        <v>0</v>
      </c>
      <c r="AL63" s="544">
        <f t="shared" si="49"/>
        <v>0</v>
      </c>
      <c r="AM63" s="544">
        <f t="shared" si="49"/>
        <v>0</v>
      </c>
      <c r="AN63" s="544">
        <f t="shared" si="49"/>
        <v>0</v>
      </c>
      <c r="AO63" s="544">
        <f t="shared" si="49"/>
        <v>0</v>
      </c>
      <c r="AP63" s="544">
        <f t="shared" si="49"/>
        <v>0</v>
      </c>
      <c r="AQ63" s="544">
        <f t="shared" si="49"/>
        <v>0</v>
      </c>
      <c r="AR63" s="544">
        <f t="shared" si="49"/>
        <v>0</v>
      </c>
      <c r="AS63" s="545">
        <f t="shared" si="49"/>
        <v>0</v>
      </c>
      <c r="AT63" s="546">
        <f t="shared" si="49"/>
        <v>1917456</v>
      </c>
      <c r="AU63" s="543">
        <f t="shared" si="49"/>
        <v>1404064</v>
      </c>
      <c r="AV63" s="543">
        <f t="shared" si="49"/>
        <v>0</v>
      </c>
      <c r="AW63" s="543">
        <f t="shared" si="49"/>
        <v>474574</v>
      </c>
      <c r="AX63" s="543">
        <f t="shared" si="49"/>
        <v>28082</v>
      </c>
      <c r="AY63" s="543">
        <f t="shared" si="49"/>
        <v>10736</v>
      </c>
      <c r="AZ63" s="544">
        <f t="shared" si="49"/>
        <v>3.1849000000000003</v>
      </c>
      <c r="BA63" s="544">
        <f t="shared" si="49"/>
        <v>2</v>
      </c>
      <c r="BB63" s="545">
        <f t="shared" si="49"/>
        <v>1.1848999999999998</v>
      </c>
    </row>
    <row r="64" spans="1:54" ht="12.95" customHeight="1" x14ac:dyDescent="0.25">
      <c r="A64" s="549">
        <v>11</v>
      </c>
      <c r="B64" s="649">
        <v>5483</v>
      </c>
      <c r="C64" s="650">
        <v>600098460</v>
      </c>
      <c r="D64" s="549">
        <v>72745207</v>
      </c>
      <c r="E64" s="700" t="s">
        <v>456</v>
      </c>
      <c r="F64" s="649">
        <v>3111</v>
      </c>
      <c r="G64" s="696" t="s">
        <v>329</v>
      </c>
      <c r="H64" s="552" t="s">
        <v>281</v>
      </c>
      <c r="I64" s="529">
        <v>1835030</v>
      </c>
      <c r="J64" s="554">
        <v>1289928</v>
      </c>
      <c r="K64" s="554">
        <v>55200</v>
      </c>
      <c r="L64" s="554">
        <v>454653</v>
      </c>
      <c r="M64" s="554">
        <v>25799</v>
      </c>
      <c r="N64" s="554">
        <v>9450</v>
      </c>
      <c r="O64" s="555">
        <v>2.9567000000000005</v>
      </c>
      <c r="P64" s="744">
        <v>2.1718000000000002</v>
      </c>
      <c r="Q64" s="837">
        <v>0.78489999999999993</v>
      </c>
      <c r="R64" s="112">
        <f t="shared" si="2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3"/>
        <v>0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0</v>
      </c>
      <c r="AC64" s="114">
        <f t="shared" si="6"/>
        <v>0</v>
      </c>
      <c r="AD64" s="114">
        <f t="shared" si="7"/>
        <v>0</v>
      </c>
      <c r="AE64" s="113">
        <v>0</v>
      </c>
      <c r="AF64" s="113">
        <v>0</v>
      </c>
      <c r="AG64" s="113">
        <f t="shared" si="8"/>
        <v>0</v>
      </c>
      <c r="AH64" s="113">
        <f t="shared" si="9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10"/>
        <v>0</v>
      </c>
      <c r="AR64" s="115">
        <f t="shared" si="11"/>
        <v>0</v>
      </c>
      <c r="AS64" s="116">
        <f t="shared" si="12"/>
        <v>0</v>
      </c>
      <c r="AT64" s="881">
        <f>I64+AH64</f>
        <v>1835030</v>
      </c>
      <c r="AU64" s="535">
        <f>J64+W64</f>
        <v>1289928</v>
      </c>
      <c r="AV64" s="113">
        <f>K64+AA64</f>
        <v>55200</v>
      </c>
      <c r="AW64" s="535">
        <f t="shared" ref="AW64:AX66" si="50">L64+AC64</f>
        <v>454653</v>
      </c>
      <c r="AX64" s="535">
        <f t="shared" si="50"/>
        <v>25799</v>
      </c>
      <c r="AY64" s="535">
        <f>N64+AG64</f>
        <v>9450</v>
      </c>
      <c r="AZ64" s="556">
        <f>O64+AS64</f>
        <v>2.9567000000000005</v>
      </c>
      <c r="BA64" s="556">
        <f t="shared" ref="BA64:BB66" si="51">P64+AQ64</f>
        <v>2.1718000000000002</v>
      </c>
      <c r="BB64" s="557">
        <f t="shared" si="51"/>
        <v>0.78489999999999993</v>
      </c>
    </row>
    <row r="65" spans="1:54" ht="12.95" customHeight="1" x14ac:dyDescent="0.25">
      <c r="A65" s="549">
        <v>11</v>
      </c>
      <c r="B65" s="649">
        <v>5483</v>
      </c>
      <c r="C65" s="650">
        <v>600098460</v>
      </c>
      <c r="D65" s="549">
        <v>72745207</v>
      </c>
      <c r="E65" s="700" t="s">
        <v>456</v>
      </c>
      <c r="F65" s="649">
        <v>3111</v>
      </c>
      <c r="G65" s="552" t="s">
        <v>316</v>
      </c>
      <c r="H65" s="552" t="s">
        <v>282</v>
      </c>
      <c r="I65" s="529">
        <v>0</v>
      </c>
      <c r="J65" s="554">
        <v>0</v>
      </c>
      <c r="K65" s="554">
        <v>0</v>
      </c>
      <c r="L65" s="554">
        <v>0</v>
      </c>
      <c r="M65" s="554">
        <v>0</v>
      </c>
      <c r="N65" s="554">
        <v>0</v>
      </c>
      <c r="O65" s="555">
        <v>0</v>
      </c>
      <c r="P65" s="744">
        <v>0</v>
      </c>
      <c r="Q65" s="837">
        <v>0</v>
      </c>
      <c r="R65" s="112">
        <f t="shared" si="2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 t="shared" si="8"/>
        <v>0</v>
      </c>
      <c r="AH65" s="113">
        <f t="shared" si="9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0"/>
        <v>0</v>
      </c>
      <c r="AR65" s="115">
        <f t="shared" si="11"/>
        <v>0</v>
      </c>
      <c r="AS65" s="116">
        <f t="shared" si="12"/>
        <v>0</v>
      </c>
      <c r="AT65" s="881">
        <f>I65+AH65</f>
        <v>0</v>
      </c>
      <c r="AU65" s="535">
        <f>J65+W65</f>
        <v>0</v>
      </c>
      <c r="AV65" s="113">
        <f>K65+AA65</f>
        <v>0</v>
      </c>
      <c r="AW65" s="535">
        <f t="shared" si="50"/>
        <v>0</v>
      </c>
      <c r="AX65" s="535">
        <f t="shared" si="50"/>
        <v>0</v>
      </c>
      <c r="AY65" s="535">
        <f>N65+AG65</f>
        <v>0</v>
      </c>
      <c r="AZ65" s="556">
        <f>O65+AS65</f>
        <v>0</v>
      </c>
      <c r="BA65" s="556">
        <f t="shared" si="51"/>
        <v>0</v>
      </c>
      <c r="BB65" s="557">
        <f t="shared" si="51"/>
        <v>0</v>
      </c>
    </row>
    <row r="66" spans="1:54" ht="12.95" customHeight="1" x14ac:dyDescent="0.25">
      <c r="A66" s="549">
        <v>11</v>
      </c>
      <c r="B66" s="649">
        <v>5483</v>
      </c>
      <c r="C66" s="650">
        <v>600098460</v>
      </c>
      <c r="D66" s="549">
        <v>72745207</v>
      </c>
      <c r="E66" s="700" t="s">
        <v>456</v>
      </c>
      <c r="F66" s="649">
        <v>3141</v>
      </c>
      <c r="G66" s="696" t="s">
        <v>319</v>
      </c>
      <c r="H66" s="552" t="s">
        <v>282</v>
      </c>
      <c r="I66" s="529">
        <v>337886</v>
      </c>
      <c r="J66" s="554">
        <v>247915</v>
      </c>
      <c r="K66" s="554">
        <v>0</v>
      </c>
      <c r="L66" s="344">
        <v>83795</v>
      </c>
      <c r="M66" s="554">
        <v>4958</v>
      </c>
      <c r="N66" s="554">
        <v>1218</v>
      </c>
      <c r="O66" s="555">
        <v>0.84</v>
      </c>
      <c r="P66" s="744">
        <v>0</v>
      </c>
      <c r="Q66" s="837">
        <v>0.84</v>
      </c>
      <c r="R66" s="112">
        <f t="shared" si="2"/>
        <v>0</v>
      </c>
      <c r="S66" s="113">
        <v>0</v>
      </c>
      <c r="T66" s="113">
        <v>3066</v>
      </c>
      <c r="U66" s="113">
        <v>0</v>
      </c>
      <c r="V66" s="113">
        <v>0</v>
      </c>
      <c r="W66" s="113">
        <f t="shared" si="3"/>
        <v>3066</v>
      </c>
      <c r="X66" s="113">
        <v>0</v>
      </c>
      <c r="Y66" s="113">
        <v>0</v>
      </c>
      <c r="Z66" s="113">
        <v>0</v>
      </c>
      <c r="AA66" s="113">
        <f t="shared" si="4"/>
        <v>0</v>
      </c>
      <c r="AB66" s="113">
        <f t="shared" si="5"/>
        <v>3066</v>
      </c>
      <c r="AC66" s="114">
        <f t="shared" si="6"/>
        <v>1036</v>
      </c>
      <c r="AD66" s="114">
        <f t="shared" si="7"/>
        <v>61</v>
      </c>
      <c r="AE66" s="113">
        <v>0</v>
      </c>
      <c r="AF66" s="113">
        <v>0</v>
      </c>
      <c r="AG66" s="113">
        <f t="shared" si="8"/>
        <v>0</v>
      </c>
      <c r="AH66" s="113">
        <f t="shared" si="9"/>
        <v>4163</v>
      </c>
      <c r="AI66" s="115">
        <v>0</v>
      </c>
      <c r="AJ66" s="115">
        <v>0</v>
      </c>
      <c r="AK66" s="115">
        <v>0</v>
      </c>
      <c r="AL66" s="115">
        <v>0</v>
      </c>
      <c r="AM66" s="115">
        <v>0.01</v>
      </c>
      <c r="AN66" s="115">
        <v>0</v>
      </c>
      <c r="AO66" s="115">
        <v>0</v>
      </c>
      <c r="AP66" s="115">
        <v>0</v>
      </c>
      <c r="AQ66" s="115">
        <f t="shared" si="10"/>
        <v>0</v>
      </c>
      <c r="AR66" s="115">
        <f t="shared" si="11"/>
        <v>0.01</v>
      </c>
      <c r="AS66" s="116">
        <f t="shared" si="12"/>
        <v>0.01</v>
      </c>
      <c r="AT66" s="881">
        <f>I66+AH66</f>
        <v>342049</v>
      </c>
      <c r="AU66" s="535">
        <f>J66+W66</f>
        <v>250981</v>
      </c>
      <c r="AV66" s="113">
        <f>K66+AA66</f>
        <v>0</v>
      </c>
      <c r="AW66" s="535">
        <f t="shared" si="50"/>
        <v>84831</v>
      </c>
      <c r="AX66" s="535">
        <f t="shared" si="50"/>
        <v>5019</v>
      </c>
      <c r="AY66" s="535">
        <f>N66+AG66</f>
        <v>1218</v>
      </c>
      <c r="AZ66" s="556">
        <f>O66+AS66</f>
        <v>0.85</v>
      </c>
      <c r="BA66" s="556">
        <f t="shared" si="51"/>
        <v>0</v>
      </c>
      <c r="BB66" s="557">
        <f t="shared" si="51"/>
        <v>0.85</v>
      </c>
    </row>
    <row r="67" spans="1:54" ht="12.95" customHeight="1" x14ac:dyDescent="0.25">
      <c r="A67" s="566">
        <v>11</v>
      </c>
      <c r="B67" s="653">
        <v>5483</v>
      </c>
      <c r="C67" s="654">
        <v>600098460</v>
      </c>
      <c r="D67" s="653">
        <v>72745207</v>
      </c>
      <c r="E67" s="701" t="s">
        <v>457</v>
      </c>
      <c r="F67" s="653"/>
      <c r="G67" s="702"/>
      <c r="H67" s="703"/>
      <c r="I67" s="542">
        <v>2172916</v>
      </c>
      <c r="J67" s="543">
        <v>1537843</v>
      </c>
      <c r="K67" s="543">
        <v>55200</v>
      </c>
      <c r="L67" s="543">
        <v>538448</v>
      </c>
      <c r="M67" s="543">
        <v>30757</v>
      </c>
      <c r="N67" s="543">
        <v>10668</v>
      </c>
      <c r="O67" s="544">
        <v>3.7967000000000004</v>
      </c>
      <c r="P67" s="544">
        <v>2.1718000000000002</v>
      </c>
      <c r="Q67" s="757">
        <v>1.6248999999999998</v>
      </c>
      <c r="R67" s="542">
        <f t="shared" ref="R67:BB67" si="52">SUM(R64:R66)</f>
        <v>0</v>
      </c>
      <c r="S67" s="543">
        <f t="shared" si="52"/>
        <v>0</v>
      </c>
      <c r="T67" s="543">
        <f t="shared" si="52"/>
        <v>3066</v>
      </c>
      <c r="U67" s="543">
        <f t="shared" si="52"/>
        <v>0</v>
      </c>
      <c r="V67" s="543">
        <f t="shared" si="52"/>
        <v>0</v>
      </c>
      <c r="W67" s="543">
        <f t="shared" si="52"/>
        <v>3066</v>
      </c>
      <c r="X67" s="543">
        <f t="shared" si="52"/>
        <v>0</v>
      </c>
      <c r="Y67" s="543">
        <f t="shared" si="52"/>
        <v>0</v>
      </c>
      <c r="Z67" s="543">
        <f t="shared" si="52"/>
        <v>0</v>
      </c>
      <c r="AA67" s="543">
        <f t="shared" si="52"/>
        <v>0</v>
      </c>
      <c r="AB67" s="543">
        <f t="shared" si="52"/>
        <v>3066</v>
      </c>
      <c r="AC67" s="543">
        <f t="shared" si="52"/>
        <v>1036</v>
      </c>
      <c r="AD67" s="543">
        <f t="shared" si="52"/>
        <v>61</v>
      </c>
      <c r="AE67" s="543">
        <f t="shared" si="52"/>
        <v>0</v>
      </c>
      <c r="AF67" s="543">
        <f t="shared" si="52"/>
        <v>0</v>
      </c>
      <c r="AG67" s="543">
        <f t="shared" si="52"/>
        <v>0</v>
      </c>
      <c r="AH67" s="543">
        <f t="shared" si="52"/>
        <v>4163</v>
      </c>
      <c r="AI67" s="544">
        <f t="shared" si="52"/>
        <v>0</v>
      </c>
      <c r="AJ67" s="544">
        <f t="shared" si="52"/>
        <v>0</v>
      </c>
      <c r="AK67" s="544">
        <f t="shared" si="52"/>
        <v>0</v>
      </c>
      <c r="AL67" s="544">
        <f t="shared" si="52"/>
        <v>0</v>
      </c>
      <c r="AM67" s="544">
        <f t="shared" si="52"/>
        <v>0.01</v>
      </c>
      <c r="AN67" s="544">
        <f t="shared" si="52"/>
        <v>0</v>
      </c>
      <c r="AO67" s="544">
        <f t="shared" si="52"/>
        <v>0</v>
      </c>
      <c r="AP67" s="544">
        <f t="shared" si="52"/>
        <v>0</v>
      </c>
      <c r="AQ67" s="544">
        <f t="shared" si="52"/>
        <v>0</v>
      </c>
      <c r="AR67" s="544">
        <f t="shared" si="52"/>
        <v>0.01</v>
      </c>
      <c r="AS67" s="545">
        <f t="shared" si="52"/>
        <v>0.01</v>
      </c>
      <c r="AT67" s="546">
        <f t="shared" si="52"/>
        <v>2177079</v>
      </c>
      <c r="AU67" s="543">
        <f t="shared" si="52"/>
        <v>1540909</v>
      </c>
      <c r="AV67" s="543">
        <f t="shared" si="52"/>
        <v>55200</v>
      </c>
      <c r="AW67" s="543">
        <f t="shared" si="52"/>
        <v>539484</v>
      </c>
      <c r="AX67" s="543">
        <f t="shared" si="52"/>
        <v>30818</v>
      </c>
      <c r="AY67" s="543">
        <f t="shared" si="52"/>
        <v>10668</v>
      </c>
      <c r="AZ67" s="544">
        <f t="shared" si="52"/>
        <v>3.8067000000000006</v>
      </c>
      <c r="BA67" s="544">
        <f t="shared" si="52"/>
        <v>2.1718000000000002</v>
      </c>
      <c r="BB67" s="545">
        <f t="shared" si="52"/>
        <v>1.6349</v>
      </c>
    </row>
    <row r="68" spans="1:54" ht="12.95" customHeight="1" x14ac:dyDescent="0.25">
      <c r="A68" s="549">
        <v>12</v>
      </c>
      <c r="B68" s="649">
        <v>5430</v>
      </c>
      <c r="C68" s="650">
        <v>650026144</v>
      </c>
      <c r="D68" s="549">
        <v>70695148</v>
      </c>
      <c r="E68" s="700" t="s">
        <v>458</v>
      </c>
      <c r="F68" s="649">
        <v>3111</v>
      </c>
      <c r="G68" s="696" t="s">
        <v>329</v>
      </c>
      <c r="H68" s="552" t="s">
        <v>281</v>
      </c>
      <c r="I68" s="529">
        <v>2140650</v>
      </c>
      <c r="J68" s="554">
        <v>1567379</v>
      </c>
      <c r="K68" s="554">
        <v>0</v>
      </c>
      <c r="L68" s="554">
        <v>529774</v>
      </c>
      <c r="M68" s="554">
        <v>31347</v>
      </c>
      <c r="N68" s="554">
        <v>12150</v>
      </c>
      <c r="O68" s="555">
        <v>3.9218000000000002</v>
      </c>
      <c r="P68" s="744">
        <v>3</v>
      </c>
      <c r="Q68" s="837">
        <v>0.92179999999999995</v>
      </c>
      <c r="R68" s="112">
        <f t="shared" si="2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0"/>
        <v>0</v>
      </c>
      <c r="AR68" s="115">
        <f t="shared" si="11"/>
        <v>0</v>
      </c>
      <c r="AS68" s="116">
        <f t="shared" si="12"/>
        <v>0</v>
      </c>
      <c r="AT68" s="881">
        <f t="shared" ref="AT68:AT73" si="53">I68+AH68</f>
        <v>2140650</v>
      </c>
      <c r="AU68" s="535">
        <f t="shared" ref="AU68:AU73" si="54">J68+W68</f>
        <v>1567379</v>
      </c>
      <c r="AV68" s="113">
        <f t="shared" ref="AV68:AV73" si="55">K68+AA68</f>
        <v>0</v>
      </c>
      <c r="AW68" s="535">
        <f t="shared" ref="AW68:AX73" si="56">L68+AC68</f>
        <v>529774</v>
      </c>
      <c r="AX68" s="535">
        <f t="shared" si="56"/>
        <v>31347</v>
      </c>
      <c r="AY68" s="535">
        <f t="shared" ref="AY68:AY73" si="57">N68+AG68</f>
        <v>12150</v>
      </c>
      <c r="AZ68" s="556">
        <f t="shared" ref="AZ68:AZ73" si="58">O68+AS68</f>
        <v>3.9218000000000002</v>
      </c>
      <c r="BA68" s="556">
        <f t="shared" ref="BA68:BB73" si="59">P68+AQ68</f>
        <v>3</v>
      </c>
      <c r="BB68" s="557">
        <f t="shared" si="59"/>
        <v>0.92179999999999995</v>
      </c>
    </row>
    <row r="69" spans="1:54" ht="12.95" customHeight="1" x14ac:dyDescent="0.25">
      <c r="A69" s="549">
        <v>12</v>
      </c>
      <c r="B69" s="649">
        <v>5430</v>
      </c>
      <c r="C69" s="650">
        <v>650026144</v>
      </c>
      <c r="D69" s="549">
        <v>70695148</v>
      </c>
      <c r="E69" s="700" t="s">
        <v>458</v>
      </c>
      <c r="F69" s="649">
        <v>3117</v>
      </c>
      <c r="G69" s="696" t="s">
        <v>333</v>
      </c>
      <c r="H69" s="552" t="s">
        <v>281</v>
      </c>
      <c r="I69" s="529">
        <v>3337239</v>
      </c>
      <c r="J69" s="554">
        <v>2419690</v>
      </c>
      <c r="K69" s="554">
        <v>0</v>
      </c>
      <c r="L69" s="554">
        <v>817855</v>
      </c>
      <c r="M69" s="554">
        <v>48394</v>
      </c>
      <c r="N69" s="554">
        <v>51300</v>
      </c>
      <c r="O69" s="555">
        <v>4.6796999999999995</v>
      </c>
      <c r="P69" s="744">
        <v>2.8561999999999999</v>
      </c>
      <c r="Q69" s="837">
        <v>1.8234999999999999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10"/>
        <v>0</v>
      </c>
      <c r="AR69" s="115">
        <f t="shared" si="11"/>
        <v>0</v>
      </c>
      <c r="AS69" s="116">
        <f t="shared" si="12"/>
        <v>0</v>
      </c>
      <c r="AT69" s="881">
        <f t="shared" si="53"/>
        <v>3337239</v>
      </c>
      <c r="AU69" s="535">
        <f t="shared" si="54"/>
        <v>2419690</v>
      </c>
      <c r="AV69" s="113">
        <f t="shared" si="55"/>
        <v>0</v>
      </c>
      <c r="AW69" s="535">
        <f t="shared" si="56"/>
        <v>817855</v>
      </c>
      <c r="AX69" s="535">
        <f t="shared" si="56"/>
        <v>48394</v>
      </c>
      <c r="AY69" s="535">
        <f t="shared" si="57"/>
        <v>51300</v>
      </c>
      <c r="AZ69" s="556">
        <f t="shared" si="58"/>
        <v>4.6796999999999995</v>
      </c>
      <c r="BA69" s="556">
        <f t="shared" si="59"/>
        <v>2.8561999999999999</v>
      </c>
      <c r="BB69" s="557">
        <f t="shared" si="59"/>
        <v>1.8234999999999999</v>
      </c>
    </row>
    <row r="70" spans="1:54" ht="12.95" customHeight="1" x14ac:dyDescent="0.25">
      <c r="A70" s="549">
        <v>12</v>
      </c>
      <c r="B70" s="649">
        <v>5430</v>
      </c>
      <c r="C70" s="650">
        <v>650026144</v>
      </c>
      <c r="D70" s="549">
        <v>70695148</v>
      </c>
      <c r="E70" s="700" t="s">
        <v>458</v>
      </c>
      <c r="F70" s="649">
        <v>3117</v>
      </c>
      <c r="G70" s="552" t="s">
        <v>316</v>
      </c>
      <c r="H70" s="552" t="s">
        <v>282</v>
      </c>
      <c r="I70" s="529">
        <v>332002</v>
      </c>
      <c r="J70" s="554">
        <v>244478</v>
      </c>
      <c r="K70" s="554">
        <v>0</v>
      </c>
      <c r="L70" s="554">
        <v>82634</v>
      </c>
      <c r="M70" s="554">
        <v>4890</v>
      </c>
      <c r="N70" s="554">
        <v>0</v>
      </c>
      <c r="O70" s="555">
        <v>0.69</v>
      </c>
      <c r="P70" s="744">
        <v>0.69</v>
      </c>
      <c r="Q70" s="837">
        <v>0</v>
      </c>
      <c r="R70" s="112">
        <f t="shared" si="2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10"/>
        <v>0</v>
      </c>
      <c r="AR70" s="115">
        <f t="shared" si="11"/>
        <v>0</v>
      </c>
      <c r="AS70" s="116">
        <f t="shared" si="12"/>
        <v>0</v>
      </c>
      <c r="AT70" s="881">
        <f t="shared" si="53"/>
        <v>332002</v>
      </c>
      <c r="AU70" s="535">
        <f t="shared" si="54"/>
        <v>244478</v>
      </c>
      <c r="AV70" s="113">
        <f t="shared" si="55"/>
        <v>0</v>
      </c>
      <c r="AW70" s="535">
        <f t="shared" si="56"/>
        <v>82634</v>
      </c>
      <c r="AX70" s="535">
        <f t="shared" si="56"/>
        <v>4890</v>
      </c>
      <c r="AY70" s="535">
        <f t="shared" si="57"/>
        <v>0</v>
      </c>
      <c r="AZ70" s="556">
        <f t="shared" si="58"/>
        <v>0.69</v>
      </c>
      <c r="BA70" s="556">
        <f t="shared" si="59"/>
        <v>0.69</v>
      </c>
      <c r="BB70" s="557">
        <f t="shared" si="59"/>
        <v>0</v>
      </c>
    </row>
    <row r="71" spans="1:54" ht="12.95" customHeight="1" x14ac:dyDescent="0.25">
      <c r="A71" s="549">
        <v>12</v>
      </c>
      <c r="B71" s="549">
        <v>5430</v>
      </c>
      <c r="C71" s="662">
        <v>650026144</v>
      </c>
      <c r="D71" s="549">
        <v>70695148</v>
      </c>
      <c r="E71" s="551" t="s">
        <v>458</v>
      </c>
      <c r="F71" s="549">
        <v>3141</v>
      </c>
      <c r="G71" s="696" t="s">
        <v>319</v>
      </c>
      <c r="H71" s="552" t="s">
        <v>282</v>
      </c>
      <c r="I71" s="529">
        <v>757828</v>
      </c>
      <c r="J71" s="554">
        <v>555570</v>
      </c>
      <c r="K71" s="554">
        <v>0</v>
      </c>
      <c r="L71" s="344">
        <v>187783</v>
      </c>
      <c r="M71" s="554">
        <v>11111</v>
      </c>
      <c r="N71" s="554">
        <v>3364</v>
      </c>
      <c r="O71" s="555">
        <v>1.89</v>
      </c>
      <c r="P71" s="744">
        <v>0</v>
      </c>
      <c r="Q71" s="837">
        <v>1.89</v>
      </c>
      <c r="R71" s="112">
        <f t="shared" si="2"/>
        <v>0</v>
      </c>
      <c r="S71" s="113">
        <v>0</v>
      </c>
      <c r="T71" s="113">
        <v>-8227</v>
      </c>
      <c r="U71" s="113">
        <v>0</v>
      </c>
      <c r="V71" s="113">
        <v>0</v>
      </c>
      <c r="W71" s="113">
        <f t="shared" si="3"/>
        <v>-8227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-8227</v>
      </c>
      <c r="AC71" s="114">
        <f t="shared" si="6"/>
        <v>-2781</v>
      </c>
      <c r="AD71" s="114">
        <f t="shared" si="7"/>
        <v>-165</v>
      </c>
      <c r="AE71" s="113">
        <v>0</v>
      </c>
      <c r="AF71" s="113">
        <v>0</v>
      </c>
      <c r="AG71" s="113">
        <f t="shared" si="8"/>
        <v>0</v>
      </c>
      <c r="AH71" s="113">
        <f t="shared" si="9"/>
        <v>-11173</v>
      </c>
      <c r="AI71" s="115">
        <v>0</v>
      </c>
      <c r="AJ71" s="115">
        <v>0</v>
      </c>
      <c r="AK71" s="115">
        <v>0</v>
      </c>
      <c r="AL71" s="115">
        <v>0</v>
      </c>
      <c r="AM71" s="115">
        <v>-0.03</v>
      </c>
      <c r="AN71" s="115">
        <v>0</v>
      </c>
      <c r="AO71" s="115">
        <v>0</v>
      </c>
      <c r="AP71" s="115">
        <v>0</v>
      </c>
      <c r="AQ71" s="115">
        <f t="shared" si="10"/>
        <v>0</v>
      </c>
      <c r="AR71" s="115">
        <f t="shared" si="11"/>
        <v>-0.03</v>
      </c>
      <c r="AS71" s="116">
        <f t="shared" si="12"/>
        <v>-0.03</v>
      </c>
      <c r="AT71" s="881">
        <f t="shared" si="53"/>
        <v>746655</v>
      </c>
      <c r="AU71" s="535">
        <f t="shared" si="54"/>
        <v>547343</v>
      </c>
      <c r="AV71" s="113">
        <f t="shared" si="55"/>
        <v>0</v>
      </c>
      <c r="AW71" s="535">
        <f t="shared" si="56"/>
        <v>185002</v>
      </c>
      <c r="AX71" s="535">
        <f t="shared" si="56"/>
        <v>10946</v>
      </c>
      <c r="AY71" s="535">
        <f t="shared" si="57"/>
        <v>3364</v>
      </c>
      <c r="AZ71" s="556">
        <f t="shared" si="58"/>
        <v>1.8599999999999999</v>
      </c>
      <c r="BA71" s="556">
        <f t="shared" si="59"/>
        <v>0</v>
      </c>
      <c r="BB71" s="557">
        <f t="shared" si="59"/>
        <v>1.8599999999999999</v>
      </c>
    </row>
    <row r="72" spans="1:54" ht="12.95" customHeight="1" x14ac:dyDescent="0.25">
      <c r="A72" s="549">
        <v>12</v>
      </c>
      <c r="B72" s="649">
        <v>5430</v>
      </c>
      <c r="C72" s="650">
        <v>650026144</v>
      </c>
      <c r="D72" s="549">
        <v>70695148</v>
      </c>
      <c r="E72" s="700" t="s">
        <v>458</v>
      </c>
      <c r="F72" s="649">
        <v>3143</v>
      </c>
      <c r="G72" s="552" t="s">
        <v>633</v>
      </c>
      <c r="H72" s="552" t="s">
        <v>281</v>
      </c>
      <c r="I72" s="529">
        <v>614558</v>
      </c>
      <c r="J72" s="554">
        <v>452546</v>
      </c>
      <c r="K72" s="554">
        <v>0</v>
      </c>
      <c r="L72" s="554">
        <v>152961</v>
      </c>
      <c r="M72" s="554">
        <v>9051</v>
      </c>
      <c r="N72" s="554">
        <v>0</v>
      </c>
      <c r="O72" s="555">
        <v>0.88070000000000004</v>
      </c>
      <c r="P72" s="744">
        <v>0.88070000000000004</v>
      </c>
      <c r="Q72" s="837">
        <v>0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3"/>
        <v>0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0</v>
      </c>
      <c r="AC72" s="114">
        <f t="shared" si="6"/>
        <v>0</v>
      </c>
      <c r="AD72" s="114">
        <f t="shared" si="7"/>
        <v>0</v>
      </c>
      <c r="AE72" s="113">
        <v>0</v>
      </c>
      <c r="AF72" s="113">
        <v>0</v>
      </c>
      <c r="AG72" s="113">
        <f t="shared" si="8"/>
        <v>0</v>
      </c>
      <c r="AH72" s="113">
        <f t="shared" si="9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0"/>
        <v>0</v>
      </c>
      <c r="AR72" s="115">
        <f t="shared" si="11"/>
        <v>0</v>
      </c>
      <c r="AS72" s="116">
        <f t="shared" si="12"/>
        <v>0</v>
      </c>
      <c r="AT72" s="881">
        <f t="shared" si="53"/>
        <v>614558</v>
      </c>
      <c r="AU72" s="535">
        <f t="shared" si="54"/>
        <v>452546</v>
      </c>
      <c r="AV72" s="113">
        <f t="shared" si="55"/>
        <v>0</v>
      </c>
      <c r="AW72" s="535">
        <f t="shared" si="56"/>
        <v>152961</v>
      </c>
      <c r="AX72" s="535">
        <f t="shared" si="56"/>
        <v>9051</v>
      </c>
      <c r="AY72" s="535">
        <f t="shared" si="57"/>
        <v>0</v>
      </c>
      <c r="AZ72" s="556">
        <f t="shared" si="58"/>
        <v>0.88070000000000004</v>
      </c>
      <c r="BA72" s="556">
        <f t="shared" si="59"/>
        <v>0.88070000000000004</v>
      </c>
      <c r="BB72" s="557">
        <f t="shared" si="59"/>
        <v>0</v>
      </c>
    </row>
    <row r="73" spans="1:54" ht="12.95" customHeight="1" x14ac:dyDescent="0.25">
      <c r="A73" s="549">
        <v>12</v>
      </c>
      <c r="B73" s="649">
        <v>5430</v>
      </c>
      <c r="C73" s="650">
        <v>650026144</v>
      </c>
      <c r="D73" s="549">
        <v>70695148</v>
      </c>
      <c r="E73" s="700" t="s">
        <v>458</v>
      </c>
      <c r="F73" s="649">
        <v>3143</v>
      </c>
      <c r="G73" s="552" t="s">
        <v>634</v>
      </c>
      <c r="H73" s="552" t="s">
        <v>282</v>
      </c>
      <c r="I73" s="529">
        <v>18257</v>
      </c>
      <c r="J73" s="554">
        <v>12870</v>
      </c>
      <c r="K73" s="554">
        <v>0</v>
      </c>
      <c r="L73" s="344">
        <v>4350</v>
      </c>
      <c r="M73" s="554">
        <v>257</v>
      </c>
      <c r="N73" s="554">
        <v>780</v>
      </c>
      <c r="O73" s="555">
        <v>0.05</v>
      </c>
      <c r="P73" s="744">
        <v>0</v>
      </c>
      <c r="Q73" s="837">
        <v>0.05</v>
      </c>
      <c r="R73" s="112">
        <f t="shared" si="2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3"/>
        <v>0</v>
      </c>
      <c r="X73" s="113">
        <v>0</v>
      </c>
      <c r="Y73" s="113">
        <v>0</v>
      </c>
      <c r="Z73" s="113">
        <v>0</v>
      </c>
      <c r="AA73" s="113">
        <f t="shared" si="4"/>
        <v>0</v>
      </c>
      <c r="AB73" s="113">
        <f t="shared" si="5"/>
        <v>0</v>
      </c>
      <c r="AC73" s="114">
        <f t="shared" si="6"/>
        <v>0</v>
      </c>
      <c r="AD73" s="114">
        <f t="shared" si="7"/>
        <v>0</v>
      </c>
      <c r="AE73" s="113">
        <v>0</v>
      </c>
      <c r="AF73" s="113">
        <v>0</v>
      </c>
      <c r="AG73" s="113">
        <f t="shared" si="8"/>
        <v>0</v>
      </c>
      <c r="AH73" s="113">
        <f t="shared" si="9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10"/>
        <v>0</v>
      </c>
      <c r="AR73" s="115">
        <f t="shared" si="11"/>
        <v>0</v>
      </c>
      <c r="AS73" s="116">
        <f t="shared" si="12"/>
        <v>0</v>
      </c>
      <c r="AT73" s="881">
        <f t="shared" si="53"/>
        <v>18257</v>
      </c>
      <c r="AU73" s="535">
        <f t="shared" si="54"/>
        <v>12870</v>
      </c>
      <c r="AV73" s="113">
        <f t="shared" si="55"/>
        <v>0</v>
      </c>
      <c r="AW73" s="535">
        <f t="shared" si="56"/>
        <v>4350</v>
      </c>
      <c r="AX73" s="535">
        <f t="shared" si="56"/>
        <v>257</v>
      </c>
      <c r="AY73" s="535">
        <f t="shared" si="57"/>
        <v>780</v>
      </c>
      <c r="AZ73" s="556">
        <f t="shared" si="58"/>
        <v>0.05</v>
      </c>
      <c r="BA73" s="556">
        <f t="shared" si="59"/>
        <v>0</v>
      </c>
      <c r="BB73" s="557">
        <f t="shared" si="59"/>
        <v>0.05</v>
      </c>
    </row>
    <row r="74" spans="1:54" ht="12.95" customHeight="1" x14ac:dyDescent="0.25">
      <c r="A74" s="566">
        <v>12</v>
      </c>
      <c r="B74" s="653">
        <v>5430</v>
      </c>
      <c r="C74" s="654">
        <v>650026144</v>
      </c>
      <c r="D74" s="653">
        <v>70695148</v>
      </c>
      <c r="E74" s="701" t="s">
        <v>459</v>
      </c>
      <c r="F74" s="653"/>
      <c r="G74" s="702"/>
      <c r="H74" s="703"/>
      <c r="I74" s="542">
        <v>7200534</v>
      </c>
      <c r="J74" s="543">
        <v>5252533</v>
      </c>
      <c r="K74" s="543">
        <v>0</v>
      </c>
      <c r="L74" s="543">
        <v>1775357</v>
      </c>
      <c r="M74" s="543">
        <v>105050</v>
      </c>
      <c r="N74" s="543">
        <v>67594</v>
      </c>
      <c r="O74" s="544">
        <v>12.112200000000001</v>
      </c>
      <c r="P74" s="544">
        <v>7.4268999999999989</v>
      </c>
      <c r="Q74" s="757">
        <v>4.6852999999999998</v>
      </c>
      <c r="R74" s="542">
        <f t="shared" ref="R74:BB74" si="60">SUM(R68:R73)</f>
        <v>0</v>
      </c>
      <c r="S74" s="543">
        <f t="shared" si="60"/>
        <v>0</v>
      </c>
      <c r="T74" s="543">
        <f t="shared" si="60"/>
        <v>-8227</v>
      </c>
      <c r="U74" s="543">
        <f t="shared" si="60"/>
        <v>0</v>
      </c>
      <c r="V74" s="543">
        <f t="shared" si="60"/>
        <v>0</v>
      </c>
      <c r="W74" s="543">
        <f t="shared" si="60"/>
        <v>-8227</v>
      </c>
      <c r="X74" s="543">
        <f t="shared" si="60"/>
        <v>0</v>
      </c>
      <c r="Y74" s="543">
        <f t="shared" si="60"/>
        <v>0</v>
      </c>
      <c r="Z74" s="543">
        <f t="shared" si="60"/>
        <v>0</v>
      </c>
      <c r="AA74" s="543">
        <f t="shared" si="60"/>
        <v>0</v>
      </c>
      <c r="AB74" s="543">
        <f t="shared" si="60"/>
        <v>-8227</v>
      </c>
      <c r="AC74" s="543">
        <f t="shared" si="60"/>
        <v>-2781</v>
      </c>
      <c r="AD74" s="543">
        <f t="shared" si="60"/>
        <v>-165</v>
      </c>
      <c r="AE74" s="543">
        <f t="shared" si="60"/>
        <v>0</v>
      </c>
      <c r="AF74" s="543">
        <f t="shared" si="60"/>
        <v>0</v>
      </c>
      <c r="AG74" s="543">
        <f t="shared" si="60"/>
        <v>0</v>
      </c>
      <c r="AH74" s="543">
        <f t="shared" si="60"/>
        <v>-11173</v>
      </c>
      <c r="AI74" s="544">
        <f t="shared" si="60"/>
        <v>0</v>
      </c>
      <c r="AJ74" s="544">
        <f t="shared" si="60"/>
        <v>0</v>
      </c>
      <c r="AK74" s="544">
        <f t="shared" si="60"/>
        <v>0</v>
      </c>
      <c r="AL74" s="544">
        <f t="shared" si="60"/>
        <v>0</v>
      </c>
      <c r="AM74" s="544">
        <f t="shared" si="60"/>
        <v>-0.03</v>
      </c>
      <c r="AN74" s="544">
        <f t="shared" si="60"/>
        <v>0</v>
      </c>
      <c r="AO74" s="544">
        <f t="shared" si="60"/>
        <v>0</v>
      </c>
      <c r="AP74" s="544">
        <f t="shared" si="60"/>
        <v>0</v>
      </c>
      <c r="AQ74" s="544">
        <f t="shared" si="60"/>
        <v>0</v>
      </c>
      <c r="AR74" s="544">
        <f t="shared" si="60"/>
        <v>-0.03</v>
      </c>
      <c r="AS74" s="545">
        <f t="shared" si="60"/>
        <v>-0.03</v>
      </c>
      <c r="AT74" s="546">
        <f t="shared" si="60"/>
        <v>7189361</v>
      </c>
      <c r="AU74" s="543">
        <f t="shared" si="60"/>
        <v>5244306</v>
      </c>
      <c r="AV74" s="543">
        <f t="shared" si="60"/>
        <v>0</v>
      </c>
      <c r="AW74" s="543">
        <f t="shared" si="60"/>
        <v>1772576</v>
      </c>
      <c r="AX74" s="543">
        <f t="shared" si="60"/>
        <v>104885</v>
      </c>
      <c r="AY74" s="543">
        <f t="shared" si="60"/>
        <v>67594</v>
      </c>
      <c r="AZ74" s="544">
        <f t="shared" si="60"/>
        <v>12.0822</v>
      </c>
      <c r="BA74" s="544">
        <f t="shared" si="60"/>
        <v>7.4268999999999989</v>
      </c>
      <c r="BB74" s="545">
        <f t="shared" si="60"/>
        <v>4.6552999999999995</v>
      </c>
    </row>
    <row r="75" spans="1:54" ht="12.95" customHeight="1" x14ac:dyDescent="0.25">
      <c r="A75" s="549">
        <v>13</v>
      </c>
      <c r="B75" s="649">
        <v>5431</v>
      </c>
      <c r="C75" s="650">
        <v>600099016</v>
      </c>
      <c r="D75" s="549">
        <v>70698112</v>
      </c>
      <c r="E75" s="700" t="s">
        <v>460</v>
      </c>
      <c r="F75" s="649">
        <v>3111</v>
      </c>
      <c r="G75" s="696" t="s">
        <v>329</v>
      </c>
      <c r="H75" s="552" t="s">
        <v>281</v>
      </c>
      <c r="I75" s="529">
        <v>1643287</v>
      </c>
      <c r="J75" s="554">
        <v>1202126</v>
      </c>
      <c r="K75" s="554">
        <v>0</v>
      </c>
      <c r="L75" s="554">
        <v>406318</v>
      </c>
      <c r="M75" s="554">
        <v>24043</v>
      </c>
      <c r="N75" s="554">
        <v>10800</v>
      </c>
      <c r="O75" s="555">
        <v>2.5108999999999999</v>
      </c>
      <c r="P75" s="744">
        <v>2</v>
      </c>
      <c r="Q75" s="837">
        <v>0.51090000000000002</v>
      </c>
      <c r="R75" s="112">
        <f t="shared" si="2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3"/>
        <v>0</v>
      </c>
      <c r="X75" s="113">
        <v>0</v>
      </c>
      <c r="Y75" s="113">
        <v>0</v>
      </c>
      <c r="Z75" s="113">
        <v>0</v>
      </c>
      <c r="AA75" s="113">
        <f t="shared" si="4"/>
        <v>0</v>
      </c>
      <c r="AB75" s="113">
        <f t="shared" si="5"/>
        <v>0</v>
      </c>
      <c r="AC75" s="114">
        <f t="shared" si="6"/>
        <v>0</v>
      </c>
      <c r="AD75" s="114">
        <f t="shared" si="7"/>
        <v>0</v>
      </c>
      <c r="AE75" s="113">
        <v>0</v>
      </c>
      <c r="AF75" s="113">
        <v>0</v>
      </c>
      <c r="AG75" s="113">
        <f t="shared" si="8"/>
        <v>0</v>
      </c>
      <c r="AH75" s="113">
        <f t="shared" si="9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10"/>
        <v>0</v>
      </c>
      <c r="AR75" s="115">
        <f t="shared" si="11"/>
        <v>0</v>
      </c>
      <c r="AS75" s="116">
        <f t="shared" si="12"/>
        <v>0</v>
      </c>
      <c r="AT75" s="881">
        <f t="shared" ref="AT75:AT80" si="61">I75+AH75</f>
        <v>1643287</v>
      </c>
      <c r="AU75" s="535">
        <f t="shared" ref="AU75:AU80" si="62">J75+W75</f>
        <v>1202126</v>
      </c>
      <c r="AV75" s="113">
        <f t="shared" ref="AV75:AV80" si="63">K75+AA75</f>
        <v>0</v>
      </c>
      <c r="AW75" s="535">
        <f t="shared" ref="AW75:AX80" si="64">L75+AC75</f>
        <v>406318</v>
      </c>
      <c r="AX75" s="535">
        <f t="shared" si="64"/>
        <v>24043</v>
      </c>
      <c r="AY75" s="535">
        <f t="shared" ref="AY75:AY80" si="65">N75+AG75</f>
        <v>10800</v>
      </c>
      <c r="AZ75" s="556">
        <f t="shared" ref="AZ75:AZ80" si="66">O75+AS75</f>
        <v>2.5108999999999999</v>
      </c>
      <c r="BA75" s="556">
        <f t="shared" ref="BA75:BB80" si="67">P75+AQ75</f>
        <v>2</v>
      </c>
      <c r="BB75" s="557">
        <f t="shared" si="67"/>
        <v>0.51090000000000002</v>
      </c>
    </row>
    <row r="76" spans="1:54" ht="12.95" customHeight="1" x14ac:dyDescent="0.25">
      <c r="A76" s="549">
        <v>13</v>
      </c>
      <c r="B76" s="649">
        <v>5431</v>
      </c>
      <c r="C76" s="650">
        <v>600099016</v>
      </c>
      <c r="D76" s="549">
        <v>70698112</v>
      </c>
      <c r="E76" s="700" t="s">
        <v>460</v>
      </c>
      <c r="F76" s="649">
        <v>3117</v>
      </c>
      <c r="G76" s="696" t="s">
        <v>333</v>
      </c>
      <c r="H76" s="552" t="s">
        <v>281</v>
      </c>
      <c r="I76" s="529">
        <v>3399882</v>
      </c>
      <c r="J76" s="554">
        <v>2447262</v>
      </c>
      <c r="K76" s="554">
        <v>15000</v>
      </c>
      <c r="L76" s="554">
        <v>832245</v>
      </c>
      <c r="M76" s="554">
        <v>48945</v>
      </c>
      <c r="N76" s="554">
        <v>56430</v>
      </c>
      <c r="O76" s="555">
        <v>5.0603999999999996</v>
      </c>
      <c r="P76" s="744">
        <v>3.6360999999999999</v>
      </c>
      <c r="Q76" s="837">
        <v>1.4243000000000001</v>
      </c>
      <c r="R76" s="112">
        <f t="shared" si="2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8"/>
        <v>0</v>
      </c>
      <c r="AH76" s="113">
        <f t="shared" si="9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10"/>
        <v>0</v>
      </c>
      <c r="AR76" s="115">
        <f t="shared" si="11"/>
        <v>0</v>
      </c>
      <c r="AS76" s="116">
        <f t="shared" si="12"/>
        <v>0</v>
      </c>
      <c r="AT76" s="881">
        <f t="shared" si="61"/>
        <v>3399882</v>
      </c>
      <c r="AU76" s="535">
        <f t="shared" si="62"/>
        <v>2447262</v>
      </c>
      <c r="AV76" s="113">
        <f t="shared" si="63"/>
        <v>15000</v>
      </c>
      <c r="AW76" s="535">
        <f t="shared" si="64"/>
        <v>832245</v>
      </c>
      <c r="AX76" s="535">
        <f t="shared" si="64"/>
        <v>48945</v>
      </c>
      <c r="AY76" s="535">
        <f t="shared" si="65"/>
        <v>56430</v>
      </c>
      <c r="AZ76" s="556">
        <f t="shared" si="66"/>
        <v>5.0603999999999996</v>
      </c>
      <c r="BA76" s="556">
        <f t="shared" si="67"/>
        <v>3.6360999999999999</v>
      </c>
      <c r="BB76" s="557">
        <f t="shared" si="67"/>
        <v>1.4243000000000001</v>
      </c>
    </row>
    <row r="77" spans="1:54" ht="12.95" customHeight="1" x14ac:dyDescent="0.25">
      <c r="A77" s="549">
        <v>13</v>
      </c>
      <c r="B77" s="649">
        <v>5431</v>
      </c>
      <c r="C77" s="650">
        <v>600099016</v>
      </c>
      <c r="D77" s="549">
        <v>70698112</v>
      </c>
      <c r="E77" s="700" t="s">
        <v>460</v>
      </c>
      <c r="F77" s="649">
        <v>3117</v>
      </c>
      <c r="G77" s="552" t="s">
        <v>316</v>
      </c>
      <c r="H77" s="552" t="s">
        <v>282</v>
      </c>
      <c r="I77" s="529">
        <v>235235</v>
      </c>
      <c r="J77" s="554">
        <v>173222</v>
      </c>
      <c r="K77" s="554">
        <v>0</v>
      </c>
      <c r="L77" s="554">
        <v>58549</v>
      </c>
      <c r="M77" s="554">
        <v>3464</v>
      </c>
      <c r="N77" s="554">
        <v>0</v>
      </c>
      <c r="O77" s="555">
        <v>0.5</v>
      </c>
      <c r="P77" s="744">
        <v>0.5</v>
      </c>
      <c r="Q77" s="837">
        <v>0</v>
      </c>
      <c r="R77" s="112">
        <f t="shared" ref="R77:R140" si="68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69">SUM(R77:V77)</f>
        <v>0</v>
      </c>
      <c r="X77" s="113">
        <v>0</v>
      </c>
      <c r="Y77" s="113">
        <v>0</v>
      </c>
      <c r="Z77" s="113">
        <v>0</v>
      </c>
      <c r="AA77" s="113">
        <f t="shared" ref="AA77:AA140" si="70">SUM(X77:Z77)</f>
        <v>0</v>
      </c>
      <c r="AB77" s="113">
        <f t="shared" ref="AB77:AB140" si="71">W77+AA77</f>
        <v>0</v>
      </c>
      <c r="AC77" s="114">
        <f t="shared" ref="AC77:AC140" si="72">ROUND((W77+X77+Y77)*33.8%,0)</f>
        <v>0</v>
      </c>
      <c r="AD77" s="114">
        <f t="shared" ref="AD77:AD140" si="73">ROUND(W77*2%,0)</f>
        <v>0</v>
      </c>
      <c r="AE77" s="113">
        <v>700</v>
      </c>
      <c r="AF77" s="113">
        <v>0</v>
      </c>
      <c r="AG77" s="113">
        <f t="shared" ref="AG77:AG140" si="74">SUM(AE77:AF77)</f>
        <v>700</v>
      </c>
      <c r="AH77" s="113">
        <f t="shared" ref="AH77:AH140" si="75">AB77+AC77+AD77+AG77</f>
        <v>700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140" si="76">AI77+AK77+AL77+AN77+AO77</f>
        <v>0</v>
      </c>
      <c r="AR77" s="115">
        <f t="shared" ref="AR77:AR140" si="77">AJ77+AM77+AP77</f>
        <v>0</v>
      </c>
      <c r="AS77" s="116">
        <f t="shared" ref="AS77:AS140" si="78">SUM(AQ77:AR77)</f>
        <v>0</v>
      </c>
      <c r="AT77" s="881">
        <f t="shared" si="61"/>
        <v>235935</v>
      </c>
      <c r="AU77" s="535">
        <f t="shared" si="62"/>
        <v>173222</v>
      </c>
      <c r="AV77" s="113">
        <f t="shared" si="63"/>
        <v>0</v>
      </c>
      <c r="AW77" s="535">
        <f t="shared" si="64"/>
        <v>58549</v>
      </c>
      <c r="AX77" s="535">
        <f t="shared" si="64"/>
        <v>3464</v>
      </c>
      <c r="AY77" s="535">
        <f t="shared" si="65"/>
        <v>700</v>
      </c>
      <c r="AZ77" s="556">
        <f t="shared" si="66"/>
        <v>0.5</v>
      </c>
      <c r="BA77" s="556">
        <f t="shared" si="67"/>
        <v>0.5</v>
      </c>
      <c r="BB77" s="557">
        <f t="shared" si="67"/>
        <v>0</v>
      </c>
    </row>
    <row r="78" spans="1:54" ht="12.95" customHeight="1" x14ac:dyDescent="0.25">
      <c r="A78" s="549">
        <v>13</v>
      </c>
      <c r="B78" s="649">
        <v>5431</v>
      </c>
      <c r="C78" s="650">
        <v>600099016</v>
      </c>
      <c r="D78" s="549">
        <v>70698112</v>
      </c>
      <c r="E78" s="700" t="s">
        <v>460</v>
      </c>
      <c r="F78" s="649">
        <v>3141</v>
      </c>
      <c r="G78" s="696" t="s">
        <v>319</v>
      </c>
      <c r="H78" s="552" t="s">
        <v>282</v>
      </c>
      <c r="I78" s="529">
        <v>725653</v>
      </c>
      <c r="J78" s="554">
        <v>527036</v>
      </c>
      <c r="K78" s="554">
        <v>5000</v>
      </c>
      <c r="L78" s="344">
        <v>179828</v>
      </c>
      <c r="M78" s="554">
        <v>10541</v>
      </c>
      <c r="N78" s="554">
        <v>3248</v>
      </c>
      <c r="O78" s="555">
        <v>1.81</v>
      </c>
      <c r="P78" s="744">
        <v>0</v>
      </c>
      <c r="Q78" s="837">
        <v>1.81</v>
      </c>
      <c r="R78" s="112">
        <f t="shared" si="68"/>
        <v>0</v>
      </c>
      <c r="S78" s="113">
        <v>0</v>
      </c>
      <c r="T78" s="113">
        <v>-8987</v>
      </c>
      <c r="U78" s="113">
        <v>0</v>
      </c>
      <c r="V78" s="113">
        <v>0</v>
      </c>
      <c r="W78" s="113">
        <f t="shared" si="69"/>
        <v>-8987</v>
      </c>
      <c r="X78" s="113">
        <v>0</v>
      </c>
      <c r="Y78" s="113">
        <v>0</v>
      </c>
      <c r="Z78" s="113">
        <v>0</v>
      </c>
      <c r="AA78" s="113">
        <f t="shared" si="70"/>
        <v>0</v>
      </c>
      <c r="AB78" s="113">
        <f t="shared" si="71"/>
        <v>-8987</v>
      </c>
      <c r="AC78" s="114">
        <f t="shared" si="72"/>
        <v>-3038</v>
      </c>
      <c r="AD78" s="114">
        <f t="shared" si="73"/>
        <v>-180</v>
      </c>
      <c r="AE78" s="113">
        <v>0</v>
      </c>
      <c r="AF78" s="113">
        <v>0</v>
      </c>
      <c r="AG78" s="113">
        <f t="shared" si="74"/>
        <v>0</v>
      </c>
      <c r="AH78" s="113">
        <f t="shared" si="75"/>
        <v>-12205</v>
      </c>
      <c r="AI78" s="115">
        <v>0</v>
      </c>
      <c r="AJ78" s="115">
        <v>0</v>
      </c>
      <c r="AK78" s="115">
        <v>0</v>
      </c>
      <c r="AL78" s="115">
        <v>0</v>
      </c>
      <c r="AM78" s="115">
        <v>-0.03</v>
      </c>
      <c r="AN78" s="115">
        <v>0</v>
      </c>
      <c r="AO78" s="115">
        <v>0</v>
      </c>
      <c r="AP78" s="115">
        <v>0</v>
      </c>
      <c r="AQ78" s="115">
        <f t="shared" si="76"/>
        <v>0</v>
      </c>
      <c r="AR78" s="115">
        <f t="shared" si="77"/>
        <v>-0.03</v>
      </c>
      <c r="AS78" s="116">
        <f t="shared" si="78"/>
        <v>-0.03</v>
      </c>
      <c r="AT78" s="881">
        <f t="shared" si="61"/>
        <v>713448</v>
      </c>
      <c r="AU78" s="535">
        <f t="shared" si="62"/>
        <v>518049</v>
      </c>
      <c r="AV78" s="113">
        <f t="shared" si="63"/>
        <v>5000</v>
      </c>
      <c r="AW78" s="535">
        <f t="shared" si="64"/>
        <v>176790</v>
      </c>
      <c r="AX78" s="535">
        <f t="shared" si="64"/>
        <v>10361</v>
      </c>
      <c r="AY78" s="535">
        <f t="shared" si="65"/>
        <v>3248</v>
      </c>
      <c r="AZ78" s="556">
        <f t="shared" si="66"/>
        <v>1.78</v>
      </c>
      <c r="BA78" s="556">
        <f t="shared" si="67"/>
        <v>0</v>
      </c>
      <c r="BB78" s="557">
        <f t="shared" si="67"/>
        <v>1.78</v>
      </c>
    </row>
    <row r="79" spans="1:54" ht="12.95" customHeight="1" x14ac:dyDescent="0.25">
      <c r="A79" s="549">
        <v>13</v>
      </c>
      <c r="B79" s="649">
        <v>5431</v>
      </c>
      <c r="C79" s="650">
        <v>600099016</v>
      </c>
      <c r="D79" s="549">
        <v>70698112</v>
      </c>
      <c r="E79" s="700" t="s">
        <v>460</v>
      </c>
      <c r="F79" s="649">
        <v>3143</v>
      </c>
      <c r="G79" s="552" t="s">
        <v>633</v>
      </c>
      <c r="H79" s="552" t="s">
        <v>281</v>
      </c>
      <c r="I79" s="529">
        <v>442293</v>
      </c>
      <c r="J79" s="554">
        <v>325694</v>
      </c>
      <c r="K79" s="554">
        <v>0</v>
      </c>
      <c r="L79" s="554">
        <v>110085</v>
      </c>
      <c r="M79" s="554">
        <v>6514</v>
      </c>
      <c r="N79" s="554">
        <v>0</v>
      </c>
      <c r="O79" s="555">
        <v>0.67800000000000005</v>
      </c>
      <c r="P79" s="744">
        <v>0.67800000000000005</v>
      </c>
      <c r="Q79" s="837">
        <v>0</v>
      </c>
      <c r="R79" s="112">
        <f t="shared" si="68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69"/>
        <v>0</v>
      </c>
      <c r="X79" s="113">
        <v>0</v>
      </c>
      <c r="Y79" s="113">
        <v>0</v>
      </c>
      <c r="Z79" s="113">
        <v>0</v>
      </c>
      <c r="AA79" s="113">
        <f t="shared" si="70"/>
        <v>0</v>
      </c>
      <c r="AB79" s="113">
        <f t="shared" si="71"/>
        <v>0</v>
      </c>
      <c r="AC79" s="114">
        <f t="shared" si="72"/>
        <v>0</v>
      </c>
      <c r="AD79" s="114">
        <f t="shared" si="73"/>
        <v>0</v>
      </c>
      <c r="AE79" s="113">
        <v>0</v>
      </c>
      <c r="AF79" s="113">
        <v>0</v>
      </c>
      <c r="AG79" s="113">
        <f t="shared" si="74"/>
        <v>0</v>
      </c>
      <c r="AH79" s="113">
        <f t="shared" si="75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76"/>
        <v>0</v>
      </c>
      <c r="AR79" s="115">
        <f t="shared" si="77"/>
        <v>0</v>
      </c>
      <c r="AS79" s="116">
        <f t="shared" si="78"/>
        <v>0</v>
      </c>
      <c r="AT79" s="881">
        <f t="shared" si="61"/>
        <v>442293</v>
      </c>
      <c r="AU79" s="535">
        <f t="shared" si="62"/>
        <v>325694</v>
      </c>
      <c r="AV79" s="113">
        <f t="shared" si="63"/>
        <v>0</v>
      </c>
      <c r="AW79" s="535">
        <f t="shared" si="64"/>
        <v>110085</v>
      </c>
      <c r="AX79" s="535">
        <f t="shared" si="64"/>
        <v>6514</v>
      </c>
      <c r="AY79" s="535">
        <f t="shared" si="65"/>
        <v>0</v>
      </c>
      <c r="AZ79" s="556">
        <f t="shared" si="66"/>
        <v>0.67800000000000005</v>
      </c>
      <c r="BA79" s="556">
        <f t="shared" si="67"/>
        <v>0.67800000000000005</v>
      </c>
      <c r="BB79" s="557">
        <f t="shared" si="67"/>
        <v>0</v>
      </c>
    </row>
    <row r="80" spans="1:54" ht="12.95" customHeight="1" x14ac:dyDescent="0.25">
      <c r="A80" s="549">
        <v>13</v>
      </c>
      <c r="B80" s="649">
        <v>5431</v>
      </c>
      <c r="C80" s="650">
        <v>600099016</v>
      </c>
      <c r="D80" s="549">
        <v>70698112</v>
      </c>
      <c r="E80" s="700" t="s">
        <v>460</v>
      </c>
      <c r="F80" s="649">
        <v>3143</v>
      </c>
      <c r="G80" s="552" t="s">
        <v>634</v>
      </c>
      <c r="H80" s="552" t="s">
        <v>282</v>
      </c>
      <c r="I80" s="529">
        <v>14044</v>
      </c>
      <c r="J80" s="554">
        <v>9900</v>
      </c>
      <c r="K80" s="554">
        <v>0</v>
      </c>
      <c r="L80" s="344">
        <v>3346</v>
      </c>
      <c r="M80" s="554">
        <v>198</v>
      </c>
      <c r="N80" s="554">
        <v>600</v>
      </c>
      <c r="O80" s="555">
        <v>0.04</v>
      </c>
      <c r="P80" s="744">
        <v>0</v>
      </c>
      <c r="Q80" s="837">
        <v>0.04</v>
      </c>
      <c r="R80" s="112">
        <f t="shared" si="68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69"/>
        <v>0</v>
      </c>
      <c r="X80" s="113">
        <v>0</v>
      </c>
      <c r="Y80" s="113">
        <v>0</v>
      </c>
      <c r="Z80" s="113">
        <v>0</v>
      </c>
      <c r="AA80" s="113">
        <f t="shared" si="70"/>
        <v>0</v>
      </c>
      <c r="AB80" s="113">
        <f t="shared" si="71"/>
        <v>0</v>
      </c>
      <c r="AC80" s="114">
        <f t="shared" si="72"/>
        <v>0</v>
      </c>
      <c r="AD80" s="114">
        <f t="shared" si="73"/>
        <v>0</v>
      </c>
      <c r="AE80" s="113">
        <v>0</v>
      </c>
      <c r="AF80" s="113">
        <v>0</v>
      </c>
      <c r="AG80" s="113">
        <f t="shared" si="74"/>
        <v>0</v>
      </c>
      <c r="AH80" s="113">
        <f t="shared" si="75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76"/>
        <v>0</v>
      </c>
      <c r="AR80" s="115">
        <f t="shared" si="77"/>
        <v>0</v>
      </c>
      <c r="AS80" s="116">
        <f t="shared" si="78"/>
        <v>0</v>
      </c>
      <c r="AT80" s="881">
        <f t="shared" si="61"/>
        <v>14044</v>
      </c>
      <c r="AU80" s="535">
        <f t="shared" si="62"/>
        <v>9900</v>
      </c>
      <c r="AV80" s="113">
        <f t="shared" si="63"/>
        <v>0</v>
      </c>
      <c r="AW80" s="535">
        <f t="shared" si="64"/>
        <v>3346</v>
      </c>
      <c r="AX80" s="535">
        <f t="shared" si="64"/>
        <v>198</v>
      </c>
      <c r="AY80" s="535">
        <f t="shared" si="65"/>
        <v>600</v>
      </c>
      <c r="AZ80" s="556">
        <f t="shared" si="66"/>
        <v>0.04</v>
      </c>
      <c r="BA80" s="556">
        <f t="shared" si="67"/>
        <v>0</v>
      </c>
      <c r="BB80" s="557">
        <f t="shared" si="67"/>
        <v>0.04</v>
      </c>
    </row>
    <row r="81" spans="1:54" ht="12.95" customHeight="1" x14ac:dyDescent="0.25">
      <c r="A81" s="566">
        <v>13</v>
      </c>
      <c r="B81" s="653">
        <v>5431</v>
      </c>
      <c r="C81" s="654">
        <v>600099016</v>
      </c>
      <c r="D81" s="653">
        <v>70698112</v>
      </c>
      <c r="E81" s="701" t="s">
        <v>461</v>
      </c>
      <c r="F81" s="709"/>
      <c r="G81" s="710"/>
      <c r="H81" s="711"/>
      <c r="I81" s="704">
        <v>6460394</v>
      </c>
      <c r="J81" s="705">
        <v>4685240</v>
      </c>
      <c r="K81" s="705">
        <v>20000</v>
      </c>
      <c r="L81" s="705">
        <v>1590371</v>
      </c>
      <c r="M81" s="705">
        <v>93705</v>
      </c>
      <c r="N81" s="705">
        <v>71078</v>
      </c>
      <c r="O81" s="706">
        <v>10.599299999999999</v>
      </c>
      <c r="P81" s="706">
        <v>6.8140999999999998</v>
      </c>
      <c r="Q81" s="774">
        <v>3.7852000000000001</v>
      </c>
      <c r="R81" s="704">
        <f t="shared" ref="R81:BB81" si="79">SUM(R75:R80)</f>
        <v>0</v>
      </c>
      <c r="S81" s="705">
        <f t="shared" si="79"/>
        <v>0</v>
      </c>
      <c r="T81" s="705">
        <f t="shared" si="79"/>
        <v>-8987</v>
      </c>
      <c r="U81" s="705">
        <f t="shared" si="79"/>
        <v>0</v>
      </c>
      <c r="V81" s="705">
        <f t="shared" si="79"/>
        <v>0</v>
      </c>
      <c r="W81" s="705">
        <f t="shared" si="79"/>
        <v>-8987</v>
      </c>
      <c r="X81" s="705">
        <f t="shared" si="79"/>
        <v>0</v>
      </c>
      <c r="Y81" s="705">
        <f t="shared" si="79"/>
        <v>0</v>
      </c>
      <c r="Z81" s="705">
        <f t="shared" si="79"/>
        <v>0</v>
      </c>
      <c r="AA81" s="705">
        <f t="shared" si="79"/>
        <v>0</v>
      </c>
      <c r="AB81" s="705">
        <f t="shared" si="79"/>
        <v>-8987</v>
      </c>
      <c r="AC81" s="705">
        <f t="shared" si="79"/>
        <v>-3038</v>
      </c>
      <c r="AD81" s="705">
        <f t="shared" si="79"/>
        <v>-180</v>
      </c>
      <c r="AE81" s="705">
        <f t="shared" si="79"/>
        <v>700</v>
      </c>
      <c r="AF81" s="705">
        <f t="shared" si="79"/>
        <v>0</v>
      </c>
      <c r="AG81" s="705">
        <f t="shared" si="79"/>
        <v>700</v>
      </c>
      <c r="AH81" s="705">
        <f t="shared" si="79"/>
        <v>-11505</v>
      </c>
      <c r="AI81" s="706">
        <f t="shared" si="79"/>
        <v>0</v>
      </c>
      <c r="AJ81" s="706">
        <f t="shared" si="79"/>
        <v>0</v>
      </c>
      <c r="AK81" s="706">
        <f t="shared" si="79"/>
        <v>0</v>
      </c>
      <c r="AL81" s="706">
        <f t="shared" si="79"/>
        <v>0</v>
      </c>
      <c r="AM81" s="706">
        <f t="shared" si="79"/>
        <v>-0.03</v>
      </c>
      <c r="AN81" s="706">
        <f t="shared" si="79"/>
        <v>0</v>
      </c>
      <c r="AO81" s="706">
        <f t="shared" si="79"/>
        <v>0</v>
      </c>
      <c r="AP81" s="706">
        <f t="shared" si="79"/>
        <v>0</v>
      </c>
      <c r="AQ81" s="706">
        <f t="shared" si="79"/>
        <v>0</v>
      </c>
      <c r="AR81" s="706">
        <f t="shared" si="79"/>
        <v>-0.03</v>
      </c>
      <c r="AS81" s="708">
        <f t="shared" si="79"/>
        <v>-0.03</v>
      </c>
      <c r="AT81" s="707">
        <f t="shared" si="79"/>
        <v>6448889</v>
      </c>
      <c r="AU81" s="705">
        <f t="shared" si="79"/>
        <v>4676253</v>
      </c>
      <c r="AV81" s="705">
        <f t="shared" si="79"/>
        <v>20000</v>
      </c>
      <c r="AW81" s="705">
        <f t="shared" si="79"/>
        <v>1587333</v>
      </c>
      <c r="AX81" s="705">
        <f t="shared" si="79"/>
        <v>93525</v>
      </c>
      <c r="AY81" s="705">
        <f t="shared" si="79"/>
        <v>71778</v>
      </c>
      <c r="AZ81" s="706">
        <f t="shared" si="79"/>
        <v>10.569299999999998</v>
      </c>
      <c r="BA81" s="706">
        <f t="shared" si="79"/>
        <v>6.8140999999999998</v>
      </c>
      <c r="BB81" s="708">
        <f t="shared" si="79"/>
        <v>3.7552000000000003</v>
      </c>
    </row>
    <row r="82" spans="1:54" ht="12.95" customHeight="1" x14ac:dyDescent="0.25">
      <c r="A82" s="549">
        <v>14</v>
      </c>
      <c r="B82" s="649">
        <v>5487</v>
      </c>
      <c r="C82" s="650">
        <v>600098796</v>
      </c>
      <c r="D82" s="549">
        <v>71006753</v>
      </c>
      <c r="E82" s="700" t="s">
        <v>462</v>
      </c>
      <c r="F82" s="649">
        <v>3111</v>
      </c>
      <c r="G82" s="696" t="s">
        <v>329</v>
      </c>
      <c r="H82" s="552" t="s">
        <v>281</v>
      </c>
      <c r="I82" s="529">
        <v>1325602</v>
      </c>
      <c r="J82" s="554">
        <v>972829</v>
      </c>
      <c r="K82" s="554">
        <v>0</v>
      </c>
      <c r="L82" s="554">
        <v>328816</v>
      </c>
      <c r="M82" s="554">
        <v>19457</v>
      </c>
      <c r="N82" s="554">
        <v>4500</v>
      </c>
      <c r="O82" s="555">
        <v>2.4541000000000004</v>
      </c>
      <c r="P82" s="744">
        <v>1.7755000000000001</v>
      </c>
      <c r="Q82" s="837">
        <v>0.67860000000000009</v>
      </c>
      <c r="R82" s="112">
        <f t="shared" si="68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69"/>
        <v>0</v>
      </c>
      <c r="X82" s="113">
        <v>0</v>
      </c>
      <c r="Y82" s="113">
        <v>0</v>
      </c>
      <c r="Z82" s="113">
        <v>0</v>
      </c>
      <c r="AA82" s="113">
        <f t="shared" si="70"/>
        <v>0</v>
      </c>
      <c r="AB82" s="113">
        <f t="shared" si="71"/>
        <v>0</v>
      </c>
      <c r="AC82" s="114">
        <f t="shared" si="72"/>
        <v>0</v>
      </c>
      <c r="AD82" s="114">
        <f t="shared" si="73"/>
        <v>0</v>
      </c>
      <c r="AE82" s="113">
        <v>0</v>
      </c>
      <c r="AF82" s="113">
        <v>0</v>
      </c>
      <c r="AG82" s="113">
        <f t="shared" si="74"/>
        <v>0</v>
      </c>
      <c r="AH82" s="113">
        <f t="shared" si="75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76"/>
        <v>0</v>
      </c>
      <c r="AR82" s="115">
        <f t="shared" si="77"/>
        <v>0</v>
      </c>
      <c r="AS82" s="116">
        <f t="shared" si="78"/>
        <v>0</v>
      </c>
      <c r="AT82" s="881">
        <f>I82+AH82</f>
        <v>1325602</v>
      </c>
      <c r="AU82" s="535">
        <f>J82+W82</f>
        <v>972829</v>
      </c>
      <c r="AV82" s="113">
        <f>K82+AA82</f>
        <v>0</v>
      </c>
      <c r="AW82" s="535">
        <f t="shared" ref="AW82:AX84" si="80">L82+AC82</f>
        <v>328816</v>
      </c>
      <c r="AX82" s="535">
        <f t="shared" si="80"/>
        <v>19457</v>
      </c>
      <c r="AY82" s="535">
        <f>N82+AG82</f>
        <v>4500</v>
      </c>
      <c r="AZ82" s="556">
        <f>O82+AS82</f>
        <v>2.4541000000000004</v>
      </c>
      <c r="BA82" s="556">
        <f t="shared" ref="BA82:BB84" si="81">P82+AQ82</f>
        <v>1.7755000000000001</v>
      </c>
      <c r="BB82" s="557">
        <f t="shared" si="81"/>
        <v>0.67860000000000009</v>
      </c>
    </row>
    <row r="83" spans="1:54" ht="12.95" customHeight="1" x14ac:dyDescent="0.25">
      <c r="A83" s="549">
        <v>14</v>
      </c>
      <c r="B83" s="649">
        <v>5487</v>
      </c>
      <c r="C83" s="650">
        <v>600098796</v>
      </c>
      <c r="D83" s="549">
        <v>71006753</v>
      </c>
      <c r="E83" s="700" t="s">
        <v>462</v>
      </c>
      <c r="F83" s="649">
        <v>3111</v>
      </c>
      <c r="G83" s="552" t="s">
        <v>316</v>
      </c>
      <c r="H83" s="552" t="s">
        <v>282</v>
      </c>
      <c r="I83" s="529">
        <v>235235</v>
      </c>
      <c r="J83" s="554">
        <v>173222</v>
      </c>
      <c r="K83" s="554">
        <v>0</v>
      </c>
      <c r="L83" s="554">
        <v>58549</v>
      </c>
      <c r="M83" s="554">
        <v>3464</v>
      </c>
      <c r="N83" s="554">
        <v>0</v>
      </c>
      <c r="O83" s="555">
        <v>0.5</v>
      </c>
      <c r="P83" s="744">
        <v>0.5</v>
      </c>
      <c r="Q83" s="837">
        <v>0</v>
      </c>
      <c r="R83" s="112">
        <f t="shared" si="68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69"/>
        <v>0</v>
      </c>
      <c r="X83" s="113">
        <v>0</v>
      </c>
      <c r="Y83" s="113">
        <v>0</v>
      </c>
      <c r="Z83" s="113">
        <v>0</v>
      </c>
      <c r="AA83" s="113">
        <f t="shared" si="70"/>
        <v>0</v>
      </c>
      <c r="AB83" s="113">
        <f t="shared" si="71"/>
        <v>0</v>
      </c>
      <c r="AC83" s="114">
        <f t="shared" si="72"/>
        <v>0</v>
      </c>
      <c r="AD83" s="114">
        <f t="shared" si="73"/>
        <v>0</v>
      </c>
      <c r="AE83" s="113">
        <v>0</v>
      </c>
      <c r="AF83" s="113">
        <v>0</v>
      </c>
      <c r="AG83" s="113">
        <f t="shared" si="74"/>
        <v>0</v>
      </c>
      <c r="AH83" s="113">
        <f t="shared" si="75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76"/>
        <v>0</v>
      </c>
      <c r="AR83" s="115">
        <f t="shared" si="77"/>
        <v>0</v>
      </c>
      <c r="AS83" s="116">
        <f t="shared" si="78"/>
        <v>0</v>
      </c>
      <c r="AT83" s="881">
        <f>I83+AH83</f>
        <v>235235</v>
      </c>
      <c r="AU83" s="535">
        <f>J83+W83</f>
        <v>173222</v>
      </c>
      <c r="AV83" s="113">
        <f>K83+AA83</f>
        <v>0</v>
      </c>
      <c r="AW83" s="535">
        <f t="shared" si="80"/>
        <v>58549</v>
      </c>
      <c r="AX83" s="535">
        <f t="shared" si="80"/>
        <v>3464</v>
      </c>
      <c r="AY83" s="535">
        <f>N83+AG83</f>
        <v>0</v>
      </c>
      <c r="AZ83" s="556">
        <f>O83+AS83</f>
        <v>0.5</v>
      </c>
      <c r="BA83" s="556">
        <f t="shared" si="81"/>
        <v>0.5</v>
      </c>
      <c r="BB83" s="557">
        <f t="shared" si="81"/>
        <v>0</v>
      </c>
    </row>
    <row r="84" spans="1:54" ht="12.95" customHeight="1" x14ac:dyDescent="0.25">
      <c r="A84" s="549">
        <v>14</v>
      </c>
      <c r="B84" s="649">
        <v>5487</v>
      </c>
      <c r="C84" s="650">
        <v>600098796</v>
      </c>
      <c r="D84" s="549">
        <v>71006753</v>
      </c>
      <c r="E84" s="700" t="s">
        <v>462</v>
      </c>
      <c r="F84" s="649">
        <v>3141</v>
      </c>
      <c r="G84" s="696" t="s">
        <v>319</v>
      </c>
      <c r="H84" s="552" t="s">
        <v>282</v>
      </c>
      <c r="I84" s="529">
        <v>321734</v>
      </c>
      <c r="J84" s="554">
        <v>236490</v>
      </c>
      <c r="K84" s="554">
        <v>0</v>
      </c>
      <c r="L84" s="344">
        <v>79934</v>
      </c>
      <c r="M84" s="554">
        <v>4730</v>
      </c>
      <c r="N84" s="554">
        <v>580</v>
      </c>
      <c r="O84" s="555">
        <v>1.17</v>
      </c>
      <c r="P84" s="744">
        <v>0</v>
      </c>
      <c r="Q84" s="837">
        <v>1.17</v>
      </c>
      <c r="R84" s="112">
        <f t="shared" si="68"/>
        <v>0</v>
      </c>
      <c r="S84" s="113">
        <v>0</v>
      </c>
      <c r="T84" s="113">
        <v>4257</v>
      </c>
      <c r="U84" s="113">
        <v>0</v>
      </c>
      <c r="V84" s="113">
        <v>0</v>
      </c>
      <c r="W84" s="113">
        <f t="shared" si="69"/>
        <v>4257</v>
      </c>
      <c r="X84" s="113">
        <v>0</v>
      </c>
      <c r="Y84" s="113">
        <v>0</v>
      </c>
      <c r="Z84" s="113">
        <v>0</v>
      </c>
      <c r="AA84" s="113">
        <f t="shared" si="70"/>
        <v>0</v>
      </c>
      <c r="AB84" s="113">
        <f t="shared" si="71"/>
        <v>4257</v>
      </c>
      <c r="AC84" s="114">
        <f t="shared" si="72"/>
        <v>1439</v>
      </c>
      <c r="AD84" s="114">
        <f t="shared" si="73"/>
        <v>85</v>
      </c>
      <c r="AE84" s="113">
        <v>0</v>
      </c>
      <c r="AF84" s="113">
        <v>0</v>
      </c>
      <c r="AG84" s="113">
        <f t="shared" si="74"/>
        <v>0</v>
      </c>
      <c r="AH84" s="113">
        <f t="shared" si="75"/>
        <v>5781</v>
      </c>
      <c r="AI84" s="115">
        <v>0</v>
      </c>
      <c r="AJ84" s="115">
        <v>0</v>
      </c>
      <c r="AK84" s="115">
        <v>0</v>
      </c>
      <c r="AL84" s="115">
        <v>0</v>
      </c>
      <c r="AM84" s="115">
        <v>0.02</v>
      </c>
      <c r="AN84" s="115">
        <v>0</v>
      </c>
      <c r="AO84" s="115">
        <v>0</v>
      </c>
      <c r="AP84" s="115">
        <v>0</v>
      </c>
      <c r="AQ84" s="115">
        <f t="shared" si="76"/>
        <v>0</v>
      </c>
      <c r="AR84" s="115">
        <f t="shared" si="77"/>
        <v>0.02</v>
      </c>
      <c r="AS84" s="116">
        <f t="shared" si="78"/>
        <v>0.02</v>
      </c>
      <c r="AT84" s="881">
        <f>I84+AH84</f>
        <v>327515</v>
      </c>
      <c r="AU84" s="535">
        <f>J84+W84</f>
        <v>240747</v>
      </c>
      <c r="AV84" s="113">
        <f>K84+AA84</f>
        <v>0</v>
      </c>
      <c r="AW84" s="535">
        <f t="shared" si="80"/>
        <v>81373</v>
      </c>
      <c r="AX84" s="535">
        <f t="shared" si="80"/>
        <v>4815</v>
      </c>
      <c r="AY84" s="535">
        <f>N84+AG84</f>
        <v>580</v>
      </c>
      <c r="AZ84" s="556">
        <f>O84+AS84</f>
        <v>1.19</v>
      </c>
      <c r="BA84" s="556">
        <f t="shared" si="81"/>
        <v>0</v>
      </c>
      <c r="BB84" s="557">
        <f t="shared" si="81"/>
        <v>1.19</v>
      </c>
    </row>
    <row r="85" spans="1:54" ht="12.95" customHeight="1" x14ac:dyDescent="0.25">
      <c r="A85" s="566">
        <v>14</v>
      </c>
      <c r="B85" s="653">
        <v>5487</v>
      </c>
      <c r="C85" s="654">
        <v>600098796</v>
      </c>
      <c r="D85" s="653">
        <v>71006753</v>
      </c>
      <c r="E85" s="701" t="s">
        <v>463</v>
      </c>
      <c r="F85" s="653"/>
      <c r="G85" s="702"/>
      <c r="H85" s="703"/>
      <c r="I85" s="542">
        <v>1882571</v>
      </c>
      <c r="J85" s="543">
        <v>1382541</v>
      </c>
      <c r="K85" s="543">
        <v>0</v>
      </c>
      <c r="L85" s="543">
        <v>467299</v>
      </c>
      <c r="M85" s="543">
        <v>27651</v>
      </c>
      <c r="N85" s="543">
        <v>5080</v>
      </c>
      <c r="O85" s="544">
        <v>4.1241000000000003</v>
      </c>
      <c r="P85" s="544">
        <v>2.2755000000000001</v>
      </c>
      <c r="Q85" s="757">
        <v>1.8486</v>
      </c>
      <c r="R85" s="542">
        <f t="shared" ref="R85:BB85" si="82">SUM(R82:R84)</f>
        <v>0</v>
      </c>
      <c r="S85" s="543">
        <f t="shared" si="82"/>
        <v>0</v>
      </c>
      <c r="T85" s="543">
        <f t="shared" si="82"/>
        <v>4257</v>
      </c>
      <c r="U85" s="543">
        <f t="shared" si="82"/>
        <v>0</v>
      </c>
      <c r="V85" s="543">
        <f t="shared" si="82"/>
        <v>0</v>
      </c>
      <c r="W85" s="543">
        <f t="shared" si="82"/>
        <v>4257</v>
      </c>
      <c r="X85" s="543">
        <f t="shared" si="82"/>
        <v>0</v>
      </c>
      <c r="Y85" s="543">
        <f t="shared" si="82"/>
        <v>0</v>
      </c>
      <c r="Z85" s="543">
        <f t="shared" si="82"/>
        <v>0</v>
      </c>
      <c r="AA85" s="543">
        <f t="shared" si="82"/>
        <v>0</v>
      </c>
      <c r="AB85" s="543">
        <f t="shared" si="82"/>
        <v>4257</v>
      </c>
      <c r="AC85" s="543">
        <f t="shared" si="82"/>
        <v>1439</v>
      </c>
      <c r="AD85" s="543">
        <f t="shared" si="82"/>
        <v>85</v>
      </c>
      <c r="AE85" s="543">
        <f t="shared" si="82"/>
        <v>0</v>
      </c>
      <c r="AF85" s="543">
        <f t="shared" si="82"/>
        <v>0</v>
      </c>
      <c r="AG85" s="543">
        <f t="shared" si="82"/>
        <v>0</v>
      </c>
      <c r="AH85" s="543">
        <f t="shared" si="82"/>
        <v>5781</v>
      </c>
      <c r="AI85" s="544">
        <f t="shared" si="82"/>
        <v>0</v>
      </c>
      <c r="AJ85" s="544">
        <f t="shared" si="82"/>
        <v>0</v>
      </c>
      <c r="AK85" s="544">
        <f t="shared" si="82"/>
        <v>0</v>
      </c>
      <c r="AL85" s="544">
        <f t="shared" si="82"/>
        <v>0</v>
      </c>
      <c r="AM85" s="544">
        <f t="shared" si="82"/>
        <v>0.02</v>
      </c>
      <c r="AN85" s="544">
        <f t="shared" si="82"/>
        <v>0</v>
      </c>
      <c r="AO85" s="544">
        <f t="shared" si="82"/>
        <v>0</v>
      </c>
      <c r="AP85" s="544">
        <f t="shared" si="82"/>
        <v>0</v>
      </c>
      <c r="AQ85" s="544">
        <f t="shared" si="82"/>
        <v>0</v>
      </c>
      <c r="AR85" s="544">
        <f t="shared" si="82"/>
        <v>0.02</v>
      </c>
      <c r="AS85" s="545">
        <f t="shared" si="82"/>
        <v>0.02</v>
      </c>
      <c r="AT85" s="546">
        <f t="shared" si="82"/>
        <v>1888352</v>
      </c>
      <c r="AU85" s="543">
        <f t="shared" si="82"/>
        <v>1386798</v>
      </c>
      <c r="AV85" s="543">
        <f t="shared" si="82"/>
        <v>0</v>
      </c>
      <c r="AW85" s="543">
        <f t="shared" si="82"/>
        <v>468738</v>
      </c>
      <c r="AX85" s="543">
        <f t="shared" si="82"/>
        <v>27736</v>
      </c>
      <c r="AY85" s="543">
        <f t="shared" si="82"/>
        <v>5080</v>
      </c>
      <c r="AZ85" s="544">
        <f t="shared" si="82"/>
        <v>4.1440999999999999</v>
      </c>
      <c r="BA85" s="544">
        <f t="shared" si="82"/>
        <v>2.2755000000000001</v>
      </c>
      <c r="BB85" s="545">
        <f t="shared" si="82"/>
        <v>1.8686</v>
      </c>
    </row>
    <row r="86" spans="1:54" ht="12.95" customHeight="1" x14ac:dyDescent="0.25">
      <c r="A86" s="549">
        <v>15</v>
      </c>
      <c r="B86" s="649">
        <v>5436</v>
      </c>
      <c r="C86" s="650">
        <v>600098800</v>
      </c>
      <c r="D86" s="549">
        <v>72742992</v>
      </c>
      <c r="E86" s="700" t="s">
        <v>464</v>
      </c>
      <c r="F86" s="649">
        <v>3111</v>
      </c>
      <c r="G86" s="696" t="s">
        <v>329</v>
      </c>
      <c r="H86" s="552" t="s">
        <v>281</v>
      </c>
      <c r="I86" s="529">
        <v>3406944</v>
      </c>
      <c r="J86" s="554">
        <v>2438905</v>
      </c>
      <c r="K86" s="554">
        <v>24000</v>
      </c>
      <c r="L86" s="554">
        <v>832462</v>
      </c>
      <c r="M86" s="554">
        <v>48778</v>
      </c>
      <c r="N86" s="554">
        <v>62799</v>
      </c>
      <c r="O86" s="555">
        <v>5.5570000000000004</v>
      </c>
      <c r="P86" s="744">
        <v>4.1772</v>
      </c>
      <c r="Q86" s="837">
        <v>1.3797999999999999</v>
      </c>
      <c r="R86" s="112">
        <f t="shared" si="68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69"/>
        <v>0</v>
      </c>
      <c r="X86" s="113">
        <v>0</v>
      </c>
      <c r="Y86" s="113">
        <v>0</v>
      </c>
      <c r="Z86" s="113">
        <v>0</v>
      </c>
      <c r="AA86" s="113">
        <f t="shared" si="70"/>
        <v>0</v>
      </c>
      <c r="AB86" s="113">
        <f t="shared" si="71"/>
        <v>0</v>
      </c>
      <c r="AC86" s="114">
        <f t="shared" si="72"/>
        <v>0</v>
      </c>
      <c r="AD86" s="114">
        <f t="shared" si="73"/>
        <v>0</v>
      </c>
      <c r="AE86" s="113">
        <v>0</v>
      </c>
      <c r="AF86" s="113">
        <v>0</v>
      </c>
      <c r="AG86" s="113">
        <f t="shared" si="74"/>
        <v>0</v>
      </c>
      <c r="AH86" s="113">
        <f t="shared" si="75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76"/>
        <v>0</v>
      </c>
      <c r="AR86" s="115">
        <f t="shared" si="77"/>
        <v>0</v>
      </c>
      <c r="AS86" s="116">
        <f t="shared" si="78"/>
        <v>0</v>
      </c>
      <c r="AT86" s="881">
        <f>I86+AH86</f>
        <v>3406944</v>
      </c>
      <c r="AU86" s="535">
        <f>J86+W86</f>
        <v>2438905</v>
      </c>
      <c r="AV86" s="113">
        <f>K86+AA86</f>
        <v>24000</v>
      </c>
      <c r="AW86" s="535">
        <f t="shared" ref="AW86:AX88" si="83">L86+AC86</f>
        <v>832462</v>
      </c>
      <c r="AX86" s="535">
        <f t="shared" si="83"/>
        <v>48778</v>
      </c>
      <c r="AY86" s="535">
        <f>N86+AG86</f>
        <v>62799</v>
      </c>
      <c r="AZ86" s="556">
        <f>O86+AS86</f>
        <v>5.5570000000000004</v>
      </c>
      <c r="BA86" s="556">
        <f t="shared" ref="BA86:BB88" si="84">P86+AQ86</f>
        <v>4.1772</v>
      </c>
      <c r="BB86" s="557">
        <f t="shared" si="84"/>
        <v>1.3797999999999999</v>
      </c>
    </row>
    <row r="87" spans="1:54" ht="12.95" customHeight="1" x14ac:dyDescent="0.25">
      <c r="A87" s="549">
        <v>15</v>
      </c>
      <c r="B87" s="649">
        <v>5436</v>
      </c>
      <c r="C87" s="650">
        <v>600098800</v>
      </c>
      <c r="D87" s="549">
        <v>72742992</v>
      </c>
      <c r="E87" s="700" t="s">
        <v>464</v>
      </c>
      <c r="F87" s="649">
        <v>3111</v>
      </c>
      <c r="G87" s="696" t="s">
        <v>316</v>
      </c>
      <c r="H87" s="552" t="s">
        <v>282</v>
      </c>
      <c r="I87" s="529">
        <v>117618</v>
      </c>
      <c r="J87" s="554">
        <v>86611</v>
      </c>
      <c r="K87" s="554">
        <v>0</v>
      </c>
      <c r="L87" s="554">
        <v>29275</v>
      </c>
      <c r="M87" s="554">
        <v>1732</v>
      </c>
      <c r="N87" s="554">
        <v>0</v>
      </c>
      <c r="O87" s="555">
        <v>0.25</v>
      </c>
      <c r="P87" s="744">
        <v>0.25</v>
      </c>
      <c r="Q87" s="837">
        <v>0</v>
      </c>
      <c r="R87" s="112">
        <f t="shared" si="68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69"/>
        <v>0</v>
      </c>
      <c r="X87" s="113">
        <v>0</v>
      </c>
      <c r="Y87" s="113">
        <v>0</v>
      </c>
      <c r="Z87" s="113">
        <v>0</v>
      </c>
      <c r="AA87" s="113">
        <f t="shared" si="70"/>
        <v>0</v>
      </c>
      <c r="AB87" s="113">
        <f t="shared" si="71"/>
        <v>0</v>
      </c>
      <c r="AC87" s="114">
        <f t="shared" si="72"/>
        <v>0</v>
      </c>
      <c r="AD87" s="114">
        <f t="shared" si="73"/>
        <v>0</v>
      </c>
      <c r="AE87" s="113">
        <v>0</v>
      </c>
      <c r="AF87" s="113">
        <v>0</v>
      </c>
      <c r="AG87" s="113">
        <f t="shared" si="74"/>
        <v>0</v>
      </c>
      <c r="AH87" s="113">
        <f t="shared" si="75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76"/>
        <v>0</v>
      </c>
      <c r="AR87" s="115">
        <f t="shared" si="77"/>
        <v>0</v>
      </c>
      <c r="AS87" s="116">
        <f t="shared" si="78"/>
        <v>0</v>
      </c>
      <c r="AT87" s="881">
        <f>I87+AH87</f>
        <v>117618</v>
      </c>
      <c r="AU87" s="535">
        <f>J87+W87</f>
        <v>86611</v>
      </c>
      <c r="AV87" s="113">
        <f>K87+AA87</f>
        <v>0</v>
      </c>
      <c r="AW87" s="535">
        <f t="shared" si="83"/>
        <v>29275</v>
      </c>
      <c r="AX87" s="535">
        <f t="shared" si="83"/>
        <v>1732</v>
      </c>
      <c r="AY87" s="535">
        <f>N87+AG87</f>
        <v>0</v>
      </c>
      <c r="AZ87" s="556">
        <f>O87+AS87</f>
        <v>0.25</v>
      </c>
      <c r="BA87" s="556">
        <f t="shared" si="84"/>
        <v>0.25</v>
      </c>
      <c r="BB87" s="557">
        <f t="shared" si="84"/>
        <v>0</v>
      </c>
    </row>
    <row r="88" spans="1:54" ht="12.95" customHeight="1" x14ac:dyDescent="0.25">
      <c r="A88" s="549">
        <v>15</v>
      </c>
      <c r="B88" s="549">
        <v>5436</v>
      </c>
      <c r="C88" s="662">
        <v>600098800</v>
      </c>
      <c r="D88" s="549">
        <v>72742992</v>
      </c>
      <c r="E88" s="551" t="s">
        <v>464</v>
      </c>
      <c r="F88" s="549">
        <v>3141</v>
      </c>
      <c r="G88" s="696" t="s">
        <v>319</v>
      </c>
      <c r="H88" s="552" t="s">
        <v>282</v>
      </c>
      <c r="I88" s="529">
        <v>583322</v>
      </c>
      <c r="J88" s="554">
        <v>427666</v>
      </c>
      <c r="K88" s="554">
        <v>0</v>
      </c>
      <c r="L88" s="344">
        <v>144551</v>
      </c>
      <c r="M88" s="554">
        <v>8553</v>
      </c>
      <c r="N88" s="554">
        <v>2552</v>
      </c>
      <c r="O88" s="555">
        <v>1.45</v>
      </c>
      <c r="P88" s="744">
        <v>0</v>
      </c>
      <c r="Q88" s="837">
        <v>1.45</v>
      </c>
      <c r="R88" s="112">
        <f t="shared" si="68"/>
        <v>0</v>
      </c>
      <c r="S88" s="113">
        <v>0</v>
      </c>
      <c r="T88" s="113">
        <v>6635</v>
      </c>
      <c r="U88" s="113">
        <v>0</v>
      </c>
      <c r="V88" s="113">
        <v>0</v>
      </c>
      <c r="W88" s="113">
        <f t="shared" si="69"/>
        <v>6635</v>
      </c>
      <c r="X88" s="113">
        <v>0</v>
      </c>
      <c r="Y88" s="113">
        <v>0</v>
      </c>
      <c r="Z88" s="113">
        <v>0</v>
      </c>
      <c r="AA88" s="113">
        <f t="shared" si="70"/>
        <v>0</v>
      </c>
      <c r="AB88" s="113">
        <f t="shared" si="71"/>
        <v>6635</v>
      </c>
      <c r="AC88" s="114">
        <f t="shared" si="72"/>
        <v>2243</v>
      </c>
      <c r="AD88" s="114">
        <f t="shared" si="73"/>
        <v>133</v>
      </c>
      <c r="AE88" s="113">
        <v>0</v>
      </c>
      <c r="AF88" s="113">
        <v>0</v>
      </c>
      <c r="AG88" s="113">
        <f t="shared" si="74"/>
        <v>0</v>
      </c>
      <c r="AH88" s="113">
        <f t="shared" si="75"/>
        <v>9011</v>
      </c>
      <c r="AI88" s="115">
        <v>0</v>
      </c>
      <c r="AJ88" s="115">
        <v>0</v>
      </c>
      <c r="AK88" s="115">
        <v>0</v>
      </c>
      <c r="AL88" s="115">
        <v>0</v>
      </c>
      <c r="AM88" s="115">
        <v>0.03</v>
      </c>
      <c r="AN88" s="115">
        <v>0</v>
      </c>
      <c r="AO88" s="115">
        <v>0</v>
      </c>
      <c r="AP88" s="115">
        <v>0</v>
      </c>
      <c r="AQ88" s="115">
        <f t="shared" si="76"/>
        <v>0</v>
      </c>
      <c r="AR88" s="115">
        <f t="shared" si="77"/>
        <v>0.03</v>
      </c>
      <c r="AS88" s="116">
        <f t="shared" si="78"/>
        <v>0.03</v>
      </c>
      <c r="AT88" s="881">
        <f>I88+AH88</f>
        <v>592333</v>
      </c>
      <c r="AU88" s="535">
        <f>J88+W88</f>
        <v>434301</v>
      </c>
      <c r="AV88" s="113">
        <f>K88+AA88</f>
        <v>0</v>
      </c>
      <c r="AW88" s="535">
        <f t="shared" si="83"/>
        <v>146794</v>
      </c>
      <c r="AX88" s="535">
        <f t="shared" si="83"/>
        <v>8686</v>
      </c>
      <c r="AY88" s="535">
        <f>N88+AG88</f>
        <v>2552</v>
      </c>
      <c r="AZ88" s="556">
        <f>O88+AS88</f>
        <v>1.48</v>
      </c>
      <c r="BA88" s="556">
        <f t="shared" si="84"/>
        <v>0</v>
      </c>
      <c r="BB88" s="557">
        <f t="shared" si="84"/>
        <v>1.48</v>
      </c>
    </row>
    <row r="89" spans="1:54" ht="12.95" customHeight="1" x14ac:dyDescent="0.25">
      <c r="A89" s="566">
        <v>15</v>
      </c>
      <c r="B89" s="538">
        <v>5436</v>
      </c>
      <c r="C89" s="697">
        <v>600098800</v>
      </c>
      <c r="D89" s="538">
        <v>72742992</v>
      </c>
      <c r="E89" s="560" t="s">
        <v>465</v>
      </c>
      <c r="F89" s="538"/>
      <c r="G89" s="698"/>
      <c r="H89" s="699"/>
      <c r="I89" s="542">
        <v>4107884</v>
      </c>
      <c r="J89" s="543">
        <v>2953182</v>
      </c>
      <c r="K89" s="543">
        <v>24000</v>
      </c>
      <c r="L89" s="543">
        <v>1006288</v>
      </c>
      <c r="M89" s="543">
        <v>59063</v>
      </c>
      <c r="N89" s="543">
        <v>65351</v>
      </c>
      <c r="O89" s="544">
        <v>7.2570000000000006</v>
      </c>
      <c r="P89" s="544">
        <v>4.4272</v>
      </c>
      <c r="Q89" s="757">
        <v>2.8297999999999996</v>
      </c>
      <c r="R89" s="542">
        <f t="shared" ref="R89:BB89" si="85">SUM(R86:R88)</f>
        <v>0</v>
      </c>
      <c r="S89" s="543">
        <f t="shared" si="85"/>
        <v>0</v>
      </c>
      <c r="T89" s="543">
        <f t="shared" si="85"/>
        <v>6635</v>
      </c>
      <c r="U89" s="543">
        <f t="shared" si="85"/>
        <v>0</v>
      </c>
      <c r="V89" s="543">
        <f t="shared" si="85"/>
        <v>0</v>
      </c>
      <c r="W89" s="543">
        <f t="shared" si="85"/>
        <v>6635</v>
      </c>
      <c r="X89" s="543">
        <f t="shared" si="85"/>
        <v>0</v>
      </c>
      <c r="Y89" s="543">
        <f t="shared" si="85"/>
        <v>0</v>
      </c>
      <c r="Z89" s="543">
        <f t="shared" si="85"/>
        <v>0</v>
      </c>
      <c r="AA89" s="543">
        <f t="shared" si="85"/>
        <v>0</v>
      </c>
      <c r="AB89" s="543">
        <f t="shared" si="85"/>
        <v>6635</v>
      </c>
      <c r="AC89" s="543">
        <f t="shared" si="85"/>
        <v>2243</v>
      </c>
      <c r="AD89" s="543">
        <f t="shared" si="85"/>
        <v>133</v>
      </c>
      <c r="AE89" s="543">
        <f t="shared" si="85"/>
        <v>0</v>
      </c>
      <c r="AF89" s="543">
        <f t="shared" si="85"/>
        <v>0</v>
      </c>
      <c r="AG89" s="543">
        <f t="shared" si="85"/>
        <v>0</v>
      </c>
      <c r="AH89" s="543">
        <f t="shared" si="85"/>
        <v>9011</v>
      </c>
      <c r="AI89" s="544">
        <f t="shared" si="85"/>
        <v>0</v>
      </c>
      <c r="AJ89" s="544">
        <f t="shared" si="85"/>
        <v>0</v>
      </c>
      <c r="AK89" s="544">
        <f t="shared" si="85"/>
        <v>0</v>
      </c>
      <c r="AL89" s="544">
        <f t="shared" si="85"/>
        <v>0</v>
      </c>
      <c r="AM89" s="544">
        <f t="shared" si="85"/>
        <v>0.03</v>
      </c>
      <c r="AN89" s="544">
        <f t="shared" si="85"/>
        <v>0</v>
      </c>
      <c r="AO89" s="544">
        <f t="shared" si="85"/>
        <v>0</v>
      </c>
      <c r="AP89" s="544">
        <f t="shared" si="85"/>
        <v>0</v>
      </c>
      <c r="AQ89" s="544">
        <f t="shared" si="85"/>
        <v>0</v>
      </c>
      <c r="AR89" s="544">
        <f t="shared" si="85"/>
        <v>0.03</v>
      </c>
      <c r="AS89" s="545">
        <f t="shared" si="85"/>
        <v>0.03</v>
      </c>
      <c r="AT89" s="546">
        <f t="shared" si="85"/>
        <v>4116895</v>
      </c>
      <c r="AU89" s="543">
        <f t="shared" si="85"/>
        <v>2959817</v>
      </c>
      <c r="AV89" s="543">
        <f t="shared" si="85"/>
        <v>24000</v>
      </c>
      <c r="AW89" s="543">
        <f t="shared" si="85"/>
        <v>1008531</v>
      </c>
      <c r="AX89" s="543">
        <f t="shared" si="85"/>
        <v>59196</v>
      </c>
      <c r="AY89" s="543">
        <f t="shared" si="85"/>
        <v>65351</v>
      </c>
      <c r="AZ89" s="544">
        <f t="shared" si="85"/>
        <v>7.2870000000000008</v>
      </c>
      <c r="BA89" s="544">
        <f t="shared" si="85"/>
        <v>4.4272</v>
      </c>
      <c r="BB89" s="545">
        <f t="shared" si="85"/>
        <v>2.8597999999999999</v>
      </c>
    </row>
    <row r="90" spans="1:54" ht="12.95" customHeight="1" x14ac:dyDescent="0.25">
      <c r="A90" s="549">
        <v>16</v>
      </c>
      <c r="B90" s="649">
        <v>5435</v>
      </c>
      <c r="C90" s="650">
        <v>600099199</v>
      </c>
      <c r="D90" s="549">
        <v>72743077</v>
      </c>
      <c r="E90" s="700" t="s">
        <v>466</v>
      </c>
      <c r="F90" s="649">
        <v>3113</v>
      </c>
      <c r="G90" s="696" t="s">
        <v>333</v>
      </c>
      <c r="H90" s="552" t="s">
        <v>281</v>
      </c>
      <c r="I90" s="529">
        <v>9143246</v>
      </c>
      <c r="J90" s="554">
        <v>6620490</v>
      </c>
      <c r="K90" s="554">
        <v>0</v>
      </c>
      <c r="L90" s="554">
        <v>2237726</v>
      </c>
      <c r="M90" s="554">
        <v>132410</v>
      </c>
      <c r="N90" s="554">
        <v>152620</v>
      </c>
      <c r="O90" s="555">
        <v>12.869199999999999</v>
      </c>
      <c r="P90" s="744">
        <v>10</v>
      </c>
      <c r="Q90" s="837">
        <v>2.8691999999999998</v>
      </c>
      <c r="R90" s="112">
        <f t="shared" si="68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69"/>
        <v>0</v>
      </c>
      <c r="X90" s="113">
        <v>0</v>
      </c>
      <c r="Y90" s="113">
        <v>0</v>
      </c>
      <c r="Z90" s="113">
        <v>0</v>
      </c>
      <c r="AA90" s="113">
        <f t="shared" si="70"/>
        <v>0</v>
      </c>
      <c r="AB90" s="113">
        <f t="shared" si="71"/>
        <v>0</v>
      </c>
      <c r="AC90" s="114">
        <f t="shared" si="72"/>
        <v>0</v>
      </c>
      <c r="AD90" s="114">
        <f t="shared" si="73"/>
        <v>0</v>
      </c>
      <c r="AE90" s="113">
        <v>0</v>
      </c>
      <c r="AF90" s="113">
        <v>0</v>
      </c>
      <c r="AG90" s="113">
        <f t="shared" si="74"/>
        <v>0</v>
      </c>
      <c r="AH90" s="113">
        <f t="shared" si="75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76"/>
        <v>0</v>
      </c>
      <c r="AR90" s="115">
        <f t="shared" si="77"/>
        <v>0</v>
      </c>
      <c r="AS90" s="116">
        <f t="shared" si="78"/>
        <v>0</v>
      </c>
      <c r="AT90" s="881">
        <f>I90+AH90</f>
        <v>9143246</v>
      </c>
      <c r="AU90" s="535">
        <f>J90+W90</f>
        <v>6620490</v>
      </c>
      <c r="AV90" s="113">
        <f>K90+AA90</f>
        <v>0</v>
      </c>
      <c r="AW90" s="535">
        <f t="shared" ref="AW90:AX94" si="86">L90+AC90</f>
        <v>2237726</v>
      </c>
      <c r="AX90" s="535">
        <f t="shared" si="86"/>
        <v>132410</v>
      </c>
      <c r="AY90" s="535">
        <f>N90+AG90</f>
        <v>152620</v>
      </c>
      <c r="AZ90" s="556">
        <f>O90+AS90</f>
        <v>12.869199999999999</v>
      </c>
      <c r="BA90" s="556">
        <f t="shared" ref="BA90:BB94" si="87">P90+AQ90</f>
        <v>10</v>
      </c>
      <c r="BB90" s="557">
        <f t="shared" si="87"/>
        <v>2.8691999999999998</v>
      </c>
    </row>
    <row r="91" spans="1:54" ht="12.95" customHeight="1" x14ac:dyDescent="0.25">
      <c r="A91" s="549">
        <v>16</v>
      </c>
      <c r="B91" s="649">
        <v>5435</v>
      </c>
      <c r="C91" s="650">
        <v>600099199</v>
      </c>
      <c r="D91" s="549">
        <v>72743077</v>
      </c>
      <c r="E91" s="700" t="s">
        <v>466</v>
      </c>
      <c r="F91" s="649">
        <v>3113</v>
      </c>
      <c r="G91" s="552" t="s">
        <v>316</v>
      </c>
      <c r="H91" s="552" t="s">
        <v>282</v>
      </c>
      <c r="I91" s="529">
        <v>0</v>
      </c>
      <c r="J91" s="554">
        <v>0</v>
      </c>
      <c r="K91" s="554">
        <v>0</v>
      </c>
      <c r="L91" s="554">
        <v>0</v>
      </c>
      <c r="M91" s="554">
        <v>0</v>
      </c>
      <c r="N91" s="554">
        <v>0</v>
      </c>
      <c r="O91" s="555">
        <v>0</v>
      </c>
      <c r="P91" s="744">
        <v>0</v>
      </c>
      <c r="Q91" s="837">
        <v>0</v>
      </c>
      <c r="R91" s="112">
        <f t="shared" si="68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69"/>
        <v>0</v>
      </c>
      <c r="X91" s="113">
        <v>0</v>
      </c>
      <c r="Y91" s="113">
        <v>0</v>
      </c>
      <c r="Z91" s="113">
        <v>0</v>
      </c>
      <c r="AA91" s="113">
        <f t="shared" si="70"/>
        <v>0</v>
      </c>
      <c r="AB91" s="113">
        <f t="shared" si="71"/>
        <v>0</v>
      </c>
      <c r="AC91" s="114">
        <f t="shared" si="72"/>
        <v>0</v>
      </c>
      <c r="AD91" s="114">
        <f t="shared" si="73"/>
        <v>0</v>
      </c>
      <c r="AE91" s="113">
        <v>0</v>
      </c>
      <c r="AF91" s="113">
        <v>0</v>
      </c>
      <c r="AG91" s="113">
        <f t="shared" si="74"/>
        <v>0</v>
      </c>
      <c r="AH91" s="113">
        <f t="shared" si="75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76"/>
        <v>0</v>
      </c>
      <c r="AR91" s="115">
        <f t="shared" si="77"/>
        <v>0</v>
      </c>
      <c r="AS91" s="116">
        <f t="shared" si="78"/>
        <v>0</v>
      </c>
      <c r="AT91" s="881">
        <f>I91+AH91</f>
        <v>0</v>
      </c>
      <c r="AU91" s="535">
        <f>J91+W91</f>
        <v>0</v>
      </c>
      <c r="AV91" s="113">
        <f>K91+AA91</f>
        <v>0</v>
      </c>
      <c r="AW91" s="535">
        <f t="shared" si="86"/>
        <v>0</v>
      </c>
      <c r="AX91" s="535">
        <f t="shared" si="86"/>
        <v>0</v>
      </c>
      <c r="AY91" s="535">
        <f>N91+AG91</f>
        <v>0</v>
      </c>
      <c r="AZ91" s="556">
        <f>O91+AS91</f>
        <v>0</v>
      </c>
      <c r="BA91" s="556">
        <f t="shared" si="87"/>
        <v>0</v>
      </c>
      <c r="BB91" s="557">
        <f t="shared" si="87"/>
        <v>0</v>
      </c>
    </row>
    <row r="92" spans="1:54" ht="12.95" customHeight="1" x14ac:dyDescent="0.25">
      <c r="A92" s="549">
        <v>16</v>
      </c>
      <c r="B92" s="649">
        <v>5435</v>
      </c>
      <c r="C92" s="650">
        <v>600099199</v>
      </c>
      <c r="D92" s="549">
        <v>72743077</v>
      </c>
      <c r="E92" s="700" t="s">
        <v>466</v>
      </c>
      <c r="F92" s="649">
        <v>3141</v>
      </c>
      <c r="G92" s="696" t="s">
        <v>319</v>
      </c>
      <c r="H92" s="552" t="s">
        <v>282</v>
      </c>
      <c r="I92" s="529">
        <v>824274</v>
      </c>
      <c r="J92" s="554">
        <v>602663</v>
      </c>
      <c r="K92" s="554">
        <v>0</v>
      </c>
      <c r="L92" s="344">
        <v>203700</v>
      </c>
      <c r="M92" s="554">
        <v>12053</v>
      </c>
      <c r="N92" s="554">
        <v>5858</v>
      </c>
      <c r="O92" s="555">
        <v>2.0499999999999998</v>
      </c>
      <c r="P92" s="744">
        <v>0</v>
      </c>
      <c r="Q92" s="837">
        <v>2.0499999999999998</v>
      </c>
      <c r="R92" s="112">
        <f t="shared" si="68"/>
        <v>0</v>
      </c>
      <c r="S92" s="113">
        <v>0</v>
      </c>
      <c r="T92" s="113">
        <v>10572</v>
      </c>
      <c r="U92" s="113">
        <v>0</v>
      </c>
      <c r="V92" s="113">
        <v>0</v>
      </c>
      <c r="W92" s="113">
        <f t="shared" si="69"/>
        <v>10572</v>
      </c>
      <c r="X92" s="113">
        <v>0</v>
      </c>
      <c r="Y92" s="113">
        <v>0</v>
      </c>
      <c r="Z92" s="113">
        <v>0</v>
      </c>
      <c r="AA92" s="113">
        <f t="shared" si="70"/>
        <v>0</v>
      </c>
      <c r="AB92" s="113">
        <f t="shared" si="71"/>
        <v>10572</v>
      </c>
      <c r="AC92" s="114">
        <f t="shared" si="72"/>
        <v>3573</v>
      </c>
      <c r="AD92" s="114">
        <f t="shared" si="73"/>
        <v>211</v>
      </c>
      <c r="AE92" s="113">
        <v>0</v>
      </c>
      <c r="AF92" s="113">
        <v>0</v>
      </c>
      <c r="AG92" s="113">
        <f t="shared" si="74"/>
        <v>0</v>
      </c>
      <c r="AH92" s="113">
        <f t="shared" si="75"/>
        <v>14356</v>
      </c>
      <c r="AI92" s="115">
        <v>0</v>
      </c>
      <c r="AJ92" s="115">
        <v>0</v>
      </c>
      <c r="AK92" s="115">
        <v>0</v>
      </c>
      <c r="AL92" s="115">
        <v>0</v>
      </c>
      <c r="AM92" s="115">
        <v>0.04</v>
      </c>
      <c r="AN92" s="115">
        <v>0</v>
      </c>
      <c r="AO92" s="115">
        <v>0</v>
      </c>
      <c r="AP92" s="115">
        <v>0</v>
      </c>
      <c r="AQ92" s="115">
        <f t="shared" si="76"/>
        <v>0</v>
      </c>
      <c r="AR92" s="115">
        <f t="shared" si="77"/>
        <v>0.04</v>
      </c>
      <c r="AS92" s="116">
        <f t="shared" si="78"/>
        <v>0.04</v>
      </c>
      <c r="AT92" s="881">
        <f>I92+AH92</f>
        <v>838630</v>
      </c>
      <c r="AU92" s="535">
        <f>J92+W92</f>
        <v>613235</v>
      </c>
      <c r="AV92" s="113">
        <f>K92+AA92</f>
        <v>0</v>
      </c>
      <c r="AW92" s="535">
        <f t="shared" si="86"/>
        <v>207273</v>
      </c>
      <c r="AX92" s="535">
        <f t="shared" si="86"/>
        <v>12264</v>
      </c>
      <c r="AY92" s="535">
        <f>N92+AG92</f>
        <v>5858</v>
      </c>
      <c r="AZ92" s="556">
        <f>O92+AS92</f>
        <v>2.09</v>
      </c>
      <c r="BA92" s="556">
        <f t="shared" si="87"/>
        <v>0</v>
      </c>
      <c r="BB92" s="557">
        <f t="shared" si="87"/>
        <v>2.09</v>
      </c>
    </row>
    <row r="93" spans="1:54" ht="12.95" customHeight="1" x14ac:dyDescent="0.25">
      <c r="A93" s="549">
        <v>16</v>
      </c>
      <c r="B93" s="649">
        <v>5435</v>
      </c>
      <c r="C93" s="650">
        <v>600099199</v>
      </c>
      <c r="D93" s="549">
        <v>72743077</v>
      </c>
      <c r="E93" s="700" t="s">
        <v>466</v>
      </c>
      <c r="F93" s="649">
        <v>3143</v>
      </c>
      <c r="G93" s="552" t="s">
        <v>633</v>
      </c>
      <c r="H93" s="552" t="s">
        <v>281</v>
      </c>
      <c r="I93" s="529">
        <v>576089</v>
      </c>
      <c r="J93" s="554">
        <v>424219</v>
      </c>
      <c r="K93" s="554">
        <v>0</v>
      </c>
      <c r="L93" s="554">
        <v>143386</v>
      </c>
      <c r="M93" s="554">
        <v>8484</v>
      </c>
      <c r="N93" s="554">
        <v>0</v>
      </c>
      <c r="O93" s="555">
        <v>0.875</v>
      </c>
      <c r="P93" s="744">
        <v>0.875</v>
      </c>
      <c r="Q93" s="837">
        <v>0</v>
      </c>
      <c r="R93" s="112">
        <f t="shared" si="68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69"/>
        <v>0</v>
      </c>
      <c r="X93" s="113">
        <v>0</v>
      </c>
      <c r="Y93" s="113">
        <v>0</v>
      </c>
      <c r="Z93" s="113">
        <v>0</v>
      </c>
      <c r="AA93" s="113">
        <f t="shared" si="70"/>
        <v>0</v>
      </c>
      <c r="AB93" s="113">
        <f t="shared" si="71"/>
        <v>0</v>
      </c>
      <c r="AC93" s="114">
        <f t="shared" si="72"/>
        <v>0</v>
      </c>
      <c r="AD93" s="114">
        <f t="shared" si="73"/>
        <v>0</v>
      </c>
      <c r="AE93" s="113">
        <v>0</v>
      </c>
      <c r="AF93" s="113">
        <v>0</v>
      </c>
      <c r="AG93" s="113">
        <f t="shared" si="74"/>
        <v>0</v>
      </c>
      <c r="AH93" s="113">
        <f t="shared" si="75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76"/>
        <v>0</v>
      </c>
      <c r="AR93" s="115">
        <f t="shared" si="77"/>
        <v>0</v>
      </c>
      <c r="AS93" s="116">
        <f t="shared" si="78"/>
        <v>0</v>
      </c>
      <c r="AT93" s="881">
        <f>I93+AH93</f>
        <v>576089</v>
      </c>
      <c r="AU93" s="535">
        <f>J93+W93</f>
        <v>424219</v>
      </c>
      <c r="AV93" s="113">
        <f>K93+AA93</f>
        <v>0</v>
      </c>
      <c r="AW93" s="535">
        <f t="shared" si="86"/>
        <v>143386</v>
      </c>
      <c r="AX93" s="535">
        <f t="shared" si="86"/>
        <v>8484</v>
      </c>
      <c r="AY93" s="535">
        <f>N93+AG93</f>
        <v>0</v>
      </c>
      <c r="AZ93" s="556">
        <f>O93+AS93</f>
        <v>0.875</v>
      </c>
      <c r="BA93" s="556">
        <f t="shared" si="87"/>
        <v>0.875</v>
      </c>
      <c r="BB93" s="557">
        <f t="shared" si="87"/>
        <v>0</v>
      </c>
    </row>
    <row r="94" spans="1:54" ht="12.95" customHeight="1" x14ac:dyDescent="0.25">
      <c r="A94" s="549">
        <v>16</v>
      </c>
      <c r="B94" s="649">
        <v>5435</v>
      </c>
      <c r="C94" s="650">
        <v>600099199</v>
      </c>
      <c r="D94" s="549">
        <v>72743077</v>
      </c>
      <c r="E94" s="700" t="s">
        <v>466</v>
      </c>
      <c r="F94" s="649">
        <v>3143</v>
      </c>
      <c r="G94" s="552" t="s">
        <v>634</v>
      </c>
      <c r="H94" s="552" t="s">
        <v>282</v>
      </c>
      <c r="I94" s="529">
        <v>21066</v>
      </c>
      <c r="J94" s="554">
        <v>14850</v>
      </c>
      <c r="K94" s="554">
        <v>0</v>
      </c>
      <c r="L94" s="344">
        <v>5019</v>
      </c>
      <c r="M94" s="554">
        <v>297</v>
      </c>
      <c r="N94" s="554">
        <v>900</v>
      </c>
      <c r="O94" s="555">
        <v>0.06</v>
      </c>
      <c r="P94" s="744">
        <v>0</v>
      </c>
      <c r="Q94" s="837">
        <v>0.06</v>
      </c>
      <c r="R94" s="112">
        <f t="shared" si="68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69"/>
        <v>0</v>
      </c>
      <c r="X94" s="113">
        <v>0</v>
      </c>
      <c r="Y94" s="113">
        <v>0</v>
      </c>
      <c r="Z94" s="113">
        <v>0</v>
      </c>
      <c r="AA94" s="113">
        <f t="shared" si="70"/>
        <v>0</v>
      </c>
      <c r="AB94" s="113">
        <f t="shared" si="71"/>
        <v>0</v>
      </c>
      <c r="AC94" s="114">
        <f t="shared" si="72"/>
        <v>0</v>
      </c>
      <c r="AD94" s="114">
        <f t="shared" si="73"/>
        <v>0</v>
      </c>
      <c r="AE94" s="113">
        <v>0</v>
      </c>
      <c r="AF94" s="113">
        <v>0</v>
      </c>
      <c r="AG94" s="113">
        <f t="shared" si="74"/>
        <v>0</v>
      </c>
      <c r="AH94" s="113">
        <f t="shared" si="75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76"/>
        <v>0</v>
      </c>
      <c r="AR94" s="115">
        <f t="shared" si="77"/>
        <v>0</v>
      </c>
      <c r="AS94" s="116">
        <f t="shared" si="78"/>
        <v>0</v>
      </c>
      <c r="AT94" s="881">
        <f>I94+AH94</f>
        <v>21066</v>
      </c>
      <c r="AU94" s="535">
        <f>J94+W94</f>
        <v>14850</v>
      </c>
      <c r="AV94" s="113">
        <f>K94+AA94</f>
        <v>0</v>
      </c>
      <c r="AW94" s="535">
        <f t="shared" si="86"/>
        <v>5019</v>
      </c>
      <c r="AX94" s="535">
        <f t="shared" si="86"/>
        <v>297</v>
      </c>
      <c r="AY94" s="535">
        <f>N94+AG94</f>
        <v>900</v>
      </c>
      <c r="AZ94" s="556">
        <f>O94+AS94</f>
        <v>0.06</v>
      </c>
      <c r="BA94" s="556">
        <f t="shared" si="87"/>
        <v>0</v>
      </c>
      <c r="BB94" s="557">
        <f t="shared" si="87"/>
        <v>0.06</v>
      </c>
    </row>
    <row r="95" spans="1:54" ht="12.95" customHeight="1" x14ac:dyDescent="0.25">
      <c r="A95" s="566">
        <v>16</v>
      </c>
      <c r="B95" s="653">
        <v>5435</v>
      </c>
      <c r="C95" s="654">
        <v>600099199</v>
      </c>
      <c r="D95" s="653">
        <v>72743077</v>
      </c>
      <c r="E95" s="701" t="s">
        <v>467</v>
      </c>
      <c r="F95" s="653"/>
      <c r="G95" s="702"/>
      <c r="H95" s="703"/>
      <c r="I95" s="542">
        <v>10564675</v>
      </c>
      <c r="J95" s="543">
        <v>7662222</v>
      </c>
      <c r="K95" s="543">
        <v>0</v>
      </c>
      <c r="L95" s="543">
        <v>2589831</v>
      </c>
      <c r="M95" s="543">
        <v>153244</v>
      </c>
      <c r="N95" s="543">
        <v>159378</v>
      </c>
      <c r="O95" s="544">
        <v>15.854200000000001</v>
      </c>
      <c r="P95" s="544">
        <v>10.875</v>
      </c>
      <c r="Q95" s="757">
        <v>4.9791999999999996</v>
      </c>
      <c r="R95" s="542">
        <f t="shared" ref="R95:BB95" si="88">SUM(R90:R94)</f>
        <v>0</v>
      </c>
      <c r="S95" s="543">
        <f t="shared" si="88"/>
        <v>0</v>
      </c>
      <c r="T95" s="543">
        <f t="shared" si="88"/>
        <v>10572</v>
      </c>
      <c r="U95" s="543">
        <f t="shared" si="88"/>
        <v>0</v>
      </c>
      <c r="V95" s="543">
        <f t="shared" si="88"/>
        <v>0</v>
      </c>
      <c r="W95" s="543">
        <f t="shared" si="88"/>
        <v>10572</v>
      </c>
      <c r="X95" s="543">
        <f t="shared" si="88"/>
        <v>0</v>
      </c>
      <c r="Y95" s="543">
        <f t="shared" si="88"/>
        <v>0</v>
      </c>
      <c r="Z95" s="543">
        <f t="shared" si="88"/>
        <v>0</v>
      </c>
      <c r="AA95" s="543">
        <f t="shared" si="88"/>
        <v>0</v>
      </c>
      <c r="AB95" s="543">
        <f t="shared" si="88"/>
        <v>10572</v>
      </c>
      <c r="AC95" s="543">
        <f t="shared" si="88"/>
        <v>3573</v>
      </c>
      <c r="AD95" s="543">
        <f t="shared" si="88"/>
        <v>211</v>
      </c>
      <c r="AE95" s="543">
        <f t="shared" si="88"/>
        <v>0</v>
      </c>
      <c r="AF95" s="543">
        <f t="shared" si="88"/>
        <v>0</v>
      </c>
      <c r="AG95" s="543">
        <f t="shared" si="88"/>
        <v>0</v>
      </c>
      <c r="AH95" s="543">
        <f t="shared" si="88"/>
        <v>14356</v>
      </c>
      <c r="AI95" s="544">
        <f t="shared" si="88"/>
        <v>0</v>
      </c>
      <c r="AJ95" s="544">
        <f t="shared" si="88"/>
        <v>0</v>
      </c>
      <c r="AK95" s="544">
        <f t="shared" si="88"/>
        <v>0</v>
      </c>
      <c r="AL95" s="544">
        <f t="shared" si="88"/>
        <v>0</v>
      </c>
      <c r="AM95" s="544">
        <f t="shared" si="88"/>
        <v>0.04</v>
      </c>
      <c r="AN95" s="544">
        <f t="shared" si="88"/>
        <v>0</v>
      </c>
      <c r="AO95" s="544">
        <f t="shared" si="88"/>
        <v>0</v>
      </c>
      <c r="AP95" s="544">
        <f t="shared" si="88"/>
        <v>0</v>
      </c>
      <c r="AQ95" s="544">
        <f t="shared" si="88"/>
        <v>0</v>
      </c>
      <c r="AR95" s="544">
        <f t="shared" si="88"/>
        <v>0.04</v>
      </c>
      <c r="AS95" s="545">
        <f t="shared" si="88"/>
        <v>0.04</v>
      </c>
      <c r="AT95" s="546">
        <f t="shared" si="88"/>
        <v>10579031</v>
      </c>
      <c r="AU95" s="543">
        <f t="shared" si="88"/>
        <v>7672794</v>
      </c>
      <c r="AV95" s="543">
        <f t="shared" si="88"/>
        <v>0</v>
      </c>
      <c r="AW95" s="543">
        <f t="shared" si="88"/>
        <v>2593404</v>
      </c>
      <c r="AX95" s="543">
        <f t="shared" si="88"/>
        <v>153455</v>
      </c>
      <c r="AY95" s="543">
        <f t="shared" si="88"/>
        <v>159378</v>
      </c>
      <c r="AZ95" s="544">
        <f t="shared" si="88"/>
        <v>15.8942</v>
      </c>
      <c r="BA95" s="544">
        <f t="shared" si="88"/>
        <v>10.875</v>
      </c>
      <c r="BB95" s="545">
        <f t="shared" si="88"/>
        <v>5.0191999999999988</v>
      </c>
    </row>
    <row r="96" spans="1:54" ht="12.95" customHeight="1" x14ac:dyDescent="0.25">
      <c r="A96" s="549">
        <v>17</v>
      </c>
      <c r="B96" s="649">
        <v>5474</v>
      </c>
      <c r="C96" s="549">
        <v>600099539</v>
      </c>
      <c r="D96" s="549">
        <v>70151504</v>
      </c>
      <c r="E96" s="700" t="s">
        <v>468</v>
      </c>
      <c r="F96" s="649">
        <v>3233</v>
      </c>
      <c r="G96" s="696" t="s">
        <v>322</v>
      </c>
      <c r="H96" s="552" t="s">
        <v>282</v>
      </c>
      <c r="I96" s="529">
        <v>2506933</v>
      </c>
      <c r="J96" s="554">
        <v>1762599</v>
      </c>
      <c r="K96" s="554">
        <v>70000</v>
      </c>
      <c r="L96" s="344">
        <v>619418</v>
      </c>
      <c r="M96" s="554">
        <v>35252</v>
      </c>
      <c r="N96" s="554">
        <v>19664</v>
      </c>
      <c r="O96" s="555">
        <v>3.9400000000000004</v>
      </c>
      <c r="P96" s="744">
        <v>2.79</v>
      </c>
      <c r="Q96" s="837">
        <v>1.1499999999999999</v>
      </c>
      <c r="R96" s="112">
        <f t="shared" si="68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69"/>
        <v>0</v>
      </c>
      <c r="X96" s="113">
        <v>0</v>
      </c>
      <c r="Y96" s="113">
        <v>0</v>
      </c>
      <c r="Z96" s="113">
        <v>0</v>
      </c>
      <c r="AA96" s="113">
        <f t="shared" si="70"/>
        <v>0</v>
      </c>
      <c r="AB96" s="113">
        <f t="shared" si="71"/>
        <v>0</v>
      </c>
      <c r="AC96" s="114">
        <f t="shared" si="72"/>
        <v>0</v>
      </c>
      <c r="AD96" s="114">
        <f t="shared" si="73"/>
        <v>0</v>
      </c>
      <c r="AE96" s="113">
        <v>0</v>
      </c>
      <c r="AF96" s="113">
        <v>0</v>
      </c>
      <c r="AG96" s="113">
        <f t="shared" si="74"/>
        <v>0</v>
      </c>
      <c r="AH96" s="113">
        <f t="shared" si="75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76"/>
        <v>0</v>
      </c>
      <c r="AR96" s="115">
        <f t="shared" si="77"/>
        <v>0</v>
      </c>
      <c r="AS96" s="116">
        <f t="shared" si="78"/>
        <v>0</v>
      </c>
      <c r="AT96" s="881">
        <f>I96+AH96</f>
        <v>2506933</v>
      </c>
      <c r="AU96" s="535">
        <f>J96+W96</f>
        <v>1762599</v>
      </c>
      <c r="AV96" s="113">
        <f>K96+AA96</f>
        <v>70000</v>
      </c>
      <c r="AW96" s="535">
        <f>L96+AC96</f>
        <v>619418</v>
      </c>
      <c r="AX96" s="535">
        <f>M96+AD96</f>
        <v>35252</v>
      </c>
      <c r="AY96" s="535">
        <f>N96+AG96</f>
        <v>19664</v>
      </c>
      <c r="AZ96" s="556">
        <f>O96+AS96</f>
        <v>3.9400000000000004</v>
      </c>
      <c r="BA96" s="556">
        <f>P96+AQ96</f>
        <v>2.79</v>
      </c>
      <c r="BB96" s="557">
        <f>Q96+AR96</f>
        <v>1.1499999999999999</v>
      </c>
    </row>
    <row r="97" spans="1:54" ht="12.95" customHeight="1" x14ac:dyDescent="0.25">
      <c r="A97" s="566">
        <v>17</v>
      </c>
      <c r="B97" s="653">
        <v>5474</v>
      </c>
      <c r="C97" s="654">
        <v>600099539</v>
      </c>
      <c r="D97" s="653">
        <v>70151504</v>
      </c>
      <c r="E97" s="701" t="s">
        <v>469</v>
      </c>
      <c r="F97" s="653"/>
      <c r="G97" s="702"/>
      <c r="H97" s="703"/>
      <c r="I97" s="704">
        <v>2506933</v>
      </c>
      <c r="J97" s="705">
        <v>1762599</v>
      </c>
      <c r="K97" s="705">
        <v>70000</v>
      </c>
      <c r="L97" s="705">
        <v>619418</v>
      </c>
      <c r="M97" s="705">
        <v>35252</v>
      </c>
      <c r="N97" s="705">
        <v>19664</v>
      </c>
      <c r="O97" s="706">
        <v>3.9400000000000004</v>
      </c>
      <c r="P97" s="706">
        <v>2.79</v>
      </c>
      <c r="Q97" s="774">
        <v>1.1499999999999999</v>
      </c>
      <c r="R97" s="704">
        <f t="shared" ref="R97:BB97" si="89">SUM(R96)</f>
        <v>0</v>
      </c>
      <c r="S97" s="705">
        <f t="shared" si="89"/>
        <v>0</v>
      </c>
      <c r="T97" s="705">
        <f t="shared" si="89"/>
        <v>0</v>
      </c>
      <c r="U97" s="705">
        <f t="shared" si="89"/>
        <v>0</v>
      </c>
      <c r="V97" s="705">
        <f t="shared" si="89"/>
        <v>0</v>
      </c>
      <c r="W97" s="705">
        <f t="shared" si="89"/>
        <v>0</v>
      </c>
      <c r="X97" s="705">
        <f t="shared" si="89"/>
        <v>0</v>
      </c>
      <c r="Y97" s="705">
        <f t="shared" si="89"/>
        <v>0</v>
      </c>
      <c r="Z97" s="705">
        <f t="shared" si="89"/>
        <v>0</v>
      </c>
      <c r="AA97" s="705">
        <f t="shared" si="89"/>
        <v>0</v>
      </c>
      <c r="AB97" s="705">
        <f t="shared" si="89"/>
        <v>0</v>
      </c>
      <c r="AC97" s="705">
        <f t="shared" si="89"/>
        <v>0</v>
      </c>
      <c r="AD97" s="705">
        <f t="shared" si="89"/>
        <v>0</v>
      </c>
      <c r="AE97" s="705">
        <f t="shared" si="89"/>
        <v>0</v>
      </c>
      <c r="AF97" s="705">
        <f t="shared" si="89"/>
        <v>0</v>
      </c>
      <c r="AG97" s="705">
        <f t="shared" si="89"/>
        <v>0</v>
      </c>
      <c r="AH97" s="705">
        <f t="shared" si="89"/>
        <v>0</v>
      </c>
      <c r="AI97" s="706">
        <f t="shared" si="89"/>
        <v>0</v>
      </c>
      <c r="AJ97" s="706">
        <f t="shared" si="89"/>
        <v>0</v>
      </c>
      <c r="AK97" s="706">
        <f t="shared" si="89"/>
        <v>0</v>
      </c>
      <c r="AL97" s="706">
        <f t="shared" si="89"/>
        <v>0</v>
      </c>
      <c r="AM97" s="706">
        <f t="shared" si="89"/>
        <v>0</v>
      </c>
      <c r="AN97" s="706">
        <f t="shared" si="89"/>
        <v>0</v>
      </c>
      <c r="AO97" s="706">
        <f t="shared" si="89"/>
        <v>0</v>
      </c>
      <c r="AP97" s="706">
        <f t="shared" si="89"/>
        <v>0</v>
      </c>
      <c r="AQ97" s="706">
        <f t="shared" si="89"/>
        <v>0</v>
      </c>
      <c r="AR97" s="706">
        <f t="shared" si="89"/>
        <v>0</v>
      </c>
      <c r="AS97" s="708">
        <f t="shared" si="89"/>
        <v>0</v>
      </c>
      <c r="AT97" s="707">
        <f t="shared" si="89"/>
        <v>2506933</v>
      </c>
      <c r="AU97" s="705">
        <f t="shared" si="89"/>
        <v>1762599</v>
      </c>
      <c r="AV97" s="705">
        <f t="shared" si="89"/>
        <v>70000</v>
      </c>
      <c r="AW97" s="705">
        <f t="shared" si="89"/>
        <v>619418</v>
      </c>
      <c r="AX97" s="705">
        <f t="shared" si="89"/>
        <v>35252</v>
      </c>
      <c r="AY97" s="705">
        <f t="shared" si="89"/>
        <v>19664</v>
      </c>
      <c r="AZ97" s="706">
        <f t="shared" si="89"/>
        <v>3.9400000000000004</v>
      </c>
      <c r="BA97" s="706">
        <f t="shared" si="89"/>
        <v>2.79</v>
      </c>
      <c r="BB97" s="708">
        <f t="shared" si="89"/>
        <v>1.1499999999999999</v>
      </c>
    </row>
    <row r="98" spans="1:54" ht="12.95" customHeight="1" x14ac:dyDescent="0.25">
      <c r="A98" s="549">
        <v>18</v>
      </c>
      <c r="B98" s="649">
        <v>5477</v>
      </c>
      <c r="C98" s="650">
        <v>600098541</v>
      </c>
      <c r="D98" s="549">
        <v>70698040</v>
      </c>
      <c r="E98" s="700" t="s">
        <v>470</v>
      </c>
      <c r="F98" s="649">
        <v>3111</v>
      </c>
      <c r="G98" s="696" t="s">
        <v>329</v>
      </c>
      <c r="H98" s="552" t="s">
        <v>281</v>
      </c>
      <c r="I98" s="529">
        <v>4903016</v>
      </c>
      <c r="J98" s="554">
        <v>3557631</v>
      </c>
      <c r="K98" s="554">
        <v>8000</v>
      </c>
      <c r="L98" s="554">
        <v>1205183</v>
      </c>
      <c r="M98" s="554">
        <v>71152</v>
      </c>
      <c r="N98" s="554">
        <v>61050</v>
      </c>
      <c r="O98" s="555">
        <v>8.2792999999999992</v>
      </c>
      <c r="P98" s="744">
        <v>6.1451000000000002</v>
      </c>
      <c r="Q98" s="837">
        <v>2.1341999999999999</v>
      </c>
      <c r="R98" s="112">
        <f t="shared" si="68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69"/>
        <v>0</v>
      </c>
      <c r="X98" s="113">
        <v>0</v>
      </c>
      <c r="Y98" s="113">
        <v>0</v>
      </c>
      <c r="Z98" s="113">
        <v>0</v>
      </c>
      <c r="AA98" s="113">
        <f t="shared" si="70"/>
        <v>0</v>
      </c>
      <c r="AB98" s="113">
        <f t="shared" si="71"/>
        <v>0</v>
      </c>
      <c r="AC98" s="114">
        <f t="shared" si="72"/>
        <v>0</v>
      </c>
      <c r="AD98" s="114">
        <f t="shared" si="73"/>
        <v>0</v>
      </c>
      <c r="AE98" s="113">
        <v>0</v>
      </c>
      <c r="AF98" s="113">
        <v>0</v>
      </c>
      <c r="AG98" s="113">
        <f t="shared" si="74"/>
        <v>0</v>
      </c>
      <c r="AH98" s="113">
        <f t="shared" si="75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76"/>
        <v>0</v>
      </c>
      <c r="AR98" s="115">
        <f t="shared" si="77"/>
        <v>0</v>
      </c>
      <c r="AS98" s="116">
        <f t="shared" si="78"/>
        <v>0</v>
      </c>
      <c r="AT98" s="881">
        <f>I98+AH98</f>
        <v>4903016</v>
      </c>
      <c r="AU98" s="535">
        <f>J98+W98</f>
        <v>3557631</v>
      </c>
      <c r="AV98" s="113">
        <f>K98+AA98</f>
        <v>8000</v>
      </c>
      <c r="AW98" s="535">
        <f t="shared" ref="AW98:AX100" si="90">L98+AC98</f>
        <v>1205183</v>
      </c>
      <c r="AX98" s="535">
        <f t="shared" si="90"/>
        <v>71152</v>
      </c>
      <c r="AY98" s="535">
        <f>N98+AG98</f>
        <v>61050</v>
      </c>
      <c r="AZ98" s="556">
        <f>O98+AS98</f>
        <v>8.2792999999999992</v>
      </c>
      <c r="BA98" s="556">
        <f t="shared" ref="BA98:BB100" si="91">P98+AQ98</f>
        <v>6.1451000000000002</v>
      </c>
      <c r="BB98" s="557">
        <f t="shared" si="91"/>
        <v>2.1341999999999999</v>
      </c>
    </row>
    <row r="99" spans="1:54" ht="12.95" customHeight="1" x14ac:dyDescent="0.25">
      <c r="A99" s="549">
        <v>18</v>
      </c>
      <c r="B99" s="649">
        <v>5477</v>
      </c>
      <c r="C99" s="650">
        <v>600098541</v>
      </c>
      <c r="D99" s="549">
        <v>70698040</v>
      </c>
      <c r="E99" s="700" t="s">
        <v>470</v>
      </c>
      <c r="F99" s="649">
        <v>3111</v>
      </c>
      <c r="G99" s="696" t="s">
        <v>316</v>
      </c>
      <c r="H99" s="552" t="s">
        <v>282</v>
      </c>
      <c r="I99" s="529">
        <v>293885</v>
      </c>
      <c r="J99" s="554">
        <v>208528</v>
      </c>
      <c r="K99" s="554">
        <v>8000</v>
      </c>
      <c r="L99" s="554">
        <v>73186</v>
      </c>
      <c r="M99" s="554">
        <v>4171</v>
      </c>
      <c r="N99" s="554">
        <v>0</v>
      </c>
      <c r="O99" s="555">
        <v>0.63</v>
      </c>
      <c r="P99" s="744">
        <v>0.63</v>
      </c>
      <c r="Q99" s="837">
        <v>0</v>
      </c>
      <c r="R99" s="112">
        <f t="shared" si="68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69"/>
        <v>0</v>
      </c>
      <c r="X99" s="113">
        <v>0</v>
      </c>
      <c r="Y99" s="113">
        <v>0</v>
      </c>
      <c r="Z99" s="113">
        <v>0</v>
      </c>
      <c r="AA99" s="113">
        <f t="shared" si="70"/>
        <v>0</v>
      </c>
      <c r="AB99" s="113">
        <f t="shared" si="71"/>
        <v>0</v>
      </c>
      <c r="AC99" s="114">
        <f t="shared" si="72"/>
        <v>0</v>
      </c>
      <c r="AD99" s="114">
        <f t="shared" si="73"/>
        <v>0</v>
      </c>
      <c r="AE99" s="113">
        <v>0</v>
      </c>
      <c r="AF99" s="113">
        <v>0</v>
      </c>
      <c r="AG99" s="113">
        <f t="shared" si="74"/>
        <v>0</v>
      </c>
      <c r="AH99" s="113">
        <f t="shared" si="75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76"/>
        <v>0</v>
      </c>
      <c r="AR99" s="115">
        <f t="shared" si="77"/>
        <v>0</v>
      </c>
      <c r="AS99" s="116">
        <f t="shared" si="78"/>
        <v>0</v>
      </c>
      <c r="AT99" s="881">
        <f>I99+AH99</f>
        <v>293885</v>
      </c>
      <c r="AU99" s="535">
        <f>J99+W99</f>
        <v>208528</v>
      </c>
      <c r="AV99" s="113">
        <f>K99+AA99</f>
        <v>8000</v>
      </c>
      <c r="AW99" s="535">
        <f t="shared" si="90"/>
        <v>73186</v>
      </c>
      <c r="AX99" s="535">
        <f t="shared" si="90"/>
        <v>4171</v>
      </c>
      <c r="AY99" s="535">
        <f>N99+AG99</f>
        <v>0</v>
      </c>
      <c r="AZ99" s="556">
        <f>O99+AS99</f>
        <v>0.63</v>
      </c>
      <c r="BA99" s="556">
        <f t="shared" si="91"/>
        <v>0.63</v>
      </c>
      <c r="BB99" s="557">
        <f t="shared" si="91"/>
        <v>0</v>
      </c>
    </row>
    <row r="100" spans="1:54" ht="12.95" customHeight="1" x14ac:dyDescent="0.25">
      <c r="A100" s="549">
        <v>18</v>
      </c>
      <c r="B100" s="649">
        <v>5477</v>
      </c>
      <c r="C100" s="650">
        <v>600098541</v>
      </c>
      <c r="D100" s="549">
        <v>70698040</v>
      </c>
      <c r="E100" s="700" t="s">
        <v>470</v>
      </c>
      <c r="F100" s="649">
        <v>3141</v>
      </c>
      <c r="G100" s="696" t="s">
        <v>319</v>
      </c>
      <c r="H100" s="552" t="s">
        <v>282</v>
      </c>
      <c r="I100" s="529">
        <v>792108</v>
      </c>
      <c r="J100" s="554">
        <v>580343</v>
      </c>
      <c r="K100" s="554">
        <v>0</v>
      </c>
      <c r="L100" s="344">
        <v>196156</v>
      </c>
      <c r="M100" s="554">
        <v>11607</v>
      </c>
      <c r="N100" s="554">
        <v>4002</v>
      </c>
      <c r="O100" s="555">
        <v>1.97</v>
      </c>
      <c r="P100" s="744">
        <v>0</v>
      </c>
      <c r="Q100" s="837">
        <v>1.97</v>
      </c>
      <c r="R100" s="112">
        <f t="shared" si="68"/>
        <v>0</v>
      </c>
      <c r="S100" s="113">
        <v>0</v>
      </c>
      <c r="T100" s="113">
        <v>-15392</v>
      </c>
      <c r="U100" s="113">
        <v>0</v>
      </c>
      <c r="V100" s="113">
        <v>0</v>
      </c>
      <c r="W100" s="113">
        <f t="shared" si="69"/>
        <v>-15392</v>
      </c>
      <c r="X100" s="113">
        <v>0</v>
      </c>
      <c r="Y100" s="113">
        <v>0</v>
      </c>
      <c r="Z100" s="113">
        <v>0</v>
      </c>
      <c r="AA100" s="113">
        <f t="shared" si="70"/>
        <v>0</v>
      </c>
      <c r="AB100" s="113">
        <f t="shared" si="71"/>
        <v>-15392</v>
      </c>
      <c r="AC100" s="114">
        <f t="shared" si="72"/>
        <v>-5202</v>
      </c>
      <c r="AD100" s="114">
        <f t="shared" si="73"/>
        <v>-308</v>
      </c>
      <c r="AE100" s="113">
        <v>0</v>
      </c>
      <c r="AF100" s="113">
        <v>0</v>
      </c>
      <c r="AG100" s="113">
        <f t="shared" si="74"/>
        <v>0</v>
      </c>
      <c r="AH100" s="113">
        <f t="shared" si="75"/>
        <v>-20902</v>
      </c>
      <c r="AI100" s="115">
        <v>0</v>
      </c>
      <c r="AJ100" s="115">
        <v>0</v>
      </c>
      <c r="AK100" s="115">
        <v>0</v>
      </c>
      <c r="AL100" s="115">
        <v>0</v>
      </c>
      <c r="AM100" s="115">
        <v>-0.05</v>
      </c>
      <c r="AN100" s="115">
        <v>0</v>
      </c>
      <c r="AO100" s="115">
        <v>0</v>
      </c>
      <c r="AP100" s="115">
        <v>0</v>
      </c>
      <c r="AQ100" s="115">
        <f t="shared" si="76"/>
        <v>0</v>
      </c>
      <c r="AR100" s="115">
        <f t="shared" si="77"/>
        <v>-0.05</v>
      </c>
      <c r="AS100" s="116">
        <f t="shared" si="78"/>
        <v>-0.05</v>
      </c>
      <c r="AT100" s="881">
        <f>I100+AH100</f>
        <v>771206</v>
      </c>
      <c r="AU100" s="535">
        <f>J100+W100</f>
        <v>564951</v>
      </c>
      <c r="AV100" s="113">
        <f>K100+AA100</f>
        <v>0</v>
      </c>
      <c r="AW100" s="535">
        <f t="shared" si="90"/>
        <v>190954</v>
      </c>
      <c r="AX100" s="535">
        <f t="shared" si="90"/>
        <v>11299</v>
      </c>
      <c r="AY100" s="535">
        <f>N100+AG100</f>
        <v>4002</v>
      </c>
      <c r="AZ100" s="556">
        <f>O100+AS100</f>
        <v>1.92</v>
      </c>
      <c r="BA100" s="556">
        <f t="shared" si="91"/>
        <v>0</v>
      </c>
      <c r="BB100" s="557">
        <f t="shared" si="91"/>
        <v>1.92</v>
      </c>
    </row>
    <row r="101" spans="1:54" ht="12.95" customHeight="1" x14ac:dyDescent="0.25">
      <c r="A101" s="566">
        <v>18</v>
      </c>
      <c r="B101" s="653">
        <v>5477</v>
      </c>
      <c r="C101" s="654">
        <v>600098541</v>
      </c>
      <c r="D101" s="653">
        <v>70698040</v>
      </c>
      <c r="E101" s="701" t="s">
        <v>471</v>
      </c>
      <c r="F101" s="653"/>
      <c r="G101" s="702"/>
      <c r="H101" s="703"/>
      <c r="I101" s="704">
        <v>5989009</v>
      </c>
      <c r="J101" s="705">
        <v>4346502</v>
      </c>
      <c r="K101" s="705">
        <v>16000</v>
      </c>
      <c r="L101" s="705">
        <v>1474525</v>
      </c>
      <c r="M101" s="705">
        <v>86930</v>
      </c>
      <c r="N101" s="705">
        <v>65052</v>
      </c>
      <c r="O101" s="706">
        <v>10.879300000000001</v>
      </c>
      <c r="P101" s="706">
        <v>6.7751000000000001</v>
      </c>
      <c r="Q101" s="774">
        <v>4.1041999999999996</v>
      </c>
      <c r="R101" s="704">
        <f t="shared" ref="R101:BB101" si="92">SUM(R98:R100)</f>
        <v>0</v>
      </c>
      <c r="S101" s="705">
        <f t="shared" si="92"/>
        <v>0</v>
      </c>
      <c r="T101" s="705">
        <f t="shared" si="92"/>
        <v>-15392</v>
      </c>
      <c r="U101" s="705">
        <f t="shared" si="92"/>
        <v>0</v>
      </c>
      <c r="V101" s="705">
        <f t="shared" si="92"/>
        <v>0</v>
      </c>
      <c r="W101" s="705">
        <f t="shared" si="92"/>
        <v>-15392</v>
      </c>
      <c r="X101" s="705">
        <f t="shared" si="92"/>
        <v>0</v>
      </c>
      <c r="Y101" s="705">
        <f t="shared" si="92"/>
        <v>0</v>
      </c>
      <c r="Z101" s="705">
        <f t="shared" si="92"/>
        <v>0</v>
      </c>
      <c r="AA101" s="705">
        <f t="shared" si="92"/>
        <v>0</v>
      </c>
      <c r="AB101" s="705">
        <f t="shared" si="92"/>
        <v>-15392</v>
      </c>
      <c r="AC101" s="705">
        <f t="shared" si="92"/>
        <v>-5202</v>
      </c>
      <c r="AD101" s="705">
        <f t="shared" si="92"/>
        <v>-308</v>
      </c>
      <c r="AE101" s="705">
        <f t="shared" si="92"/>
        <v>0</v>
      </c>
      <c r="AF101" s="705">
        <f t="shared" si="92"/>
        <v>0</v>
      </c>
      <c r="AG101" s="705">
        <f t="shared" si="92"/>
        <v>0</v>
      </c>
      <c r="AH101" s="705">
        <f t="shared" si="92"/>
        <v>-20902</v>
      </c>
      <c r="AI101" s="706">
        <f t="shared" si="92"/>
        <v>0</v>
      </c>
      <c r="AJ101" s="706">
        <f t="shared" si="92"/>
        <v>0</v>
      </c>
      <c r="AK101" s="706">
        <f t="shared" si="92"/>
        <v>0</v>
      </c>
      <c r="AL101" s="706">
        <f t="shared" si="92"/>
        <v>0</v>
      </c>
      <c r="AM101" s="706">
        <f t="shared" si="92"/>
        <v>-0.05</v>
      </c>
      <c r="AN101" s="706">
        <f t="shared" si="92"/>
        <v>0</v>
      </c>
      <c r="AO101" s="706">
        <f t="shared" si="92"/>
        <v>0</v>
      </c>
      <c r="AP101" s="706">
        <f t="shared" si="92"/>
        <v>0</v>
      </c>
      <c r="AQ101" s="706">
        <f t="shared" si="92"/>
        <v>0</v>
      </c>
      <c r="AR101" s="706">
        <f t="shared" si="92"/>
        <v>-0.05</v>
      </c>
      <c r="AS101" s="708">
        <f t="shared" si="92"/>
        <v>-0.05</v>
      </c>
      <c r="AT101" s="707">
        <f t="shared" si="92"/>
        <v>5968107</v>
      </c>
      <c r="AU101" s="705">
        <f t="shared" si="92"/>
        <v>4331110</v>
      </c>
      <c r="AV101" s="705">
        <f t="shared" si="92"/>
        <v>16000</v>
      </c>
      <c r="AW101" s="705">
        <f t="shared" si="92"/>
        <v>1469323</v>
      </c>
      <c r="AX101" s="705">
        <f t="shared" si="92"/>
        <v>86622</v>
      </c>
      <c r="AY101" s="705">
        <f t="shared" si="92"/>
        <v>65052</v>
      </c>
      <c r="AZ101" s="706">
        <f t="shared" si="92"/>
        <v>10.8293</v>
      </c>
      <c r="BA101" s="706">
        <f t="shared" si="92"/>
        <v>6.7751000000000001</v>
      </c>
      <c r="BB101" s="708">
        <f t="shared" si="92"/>
        <v>4.0541999999999998</v>
      </c>
    </row>
    <row r="102" spans="1:54" ht="12.95" customHeight="1" x14ac:dyDescent="0.25">
      <c r="A102" s="549">
        <v>19</v>
      </c>
      <c r="B102" s="649">
        <v>5478</v>
      </c>
      <c r="C102" s="650">
        <v>600098818</v>
      </c>
      <c r="D102" s="549">
        <v>70698031</v>
      </c>
      <c r="E102" s="700" t="s">
        <v>472</v>
      </c>
      <c r="F102" s="649">
        <v>3111</v>
      </c>
      <c r="G102" s="696" t="s">
        <v>329</v>
      </c>
      <c r="H102" s="552" t="s">
        <v>281</v>
      </c>
      <c r="I102" s="529">
        <v>3471579</v>
      </c>
      <c r="J102" s="554">
        <v>2538515</v>
      </c>
      <c r="K102" s="554">
        <v>2000</v>
      </c>
      <c r="L102" s="554">
        <v>858694</v>
      </c>
      <c r="M102" s="554">
        <v>50770</v>
      </c>
      <c r="N102" s="554">
        <v>21600</v>
      </c>
      <c r="O102" s="555">
        <v>5.5219999999999994</v>
      </c>
      <c r="P102" s="744">
        <v>4.0321999999999996</v>
      </c>
      <c r="Q102" s="837">
        <v>1.4898</v>
      </c>
      <c r="R102" s="112">
        <f t="shared" si="68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69"/>
        <v>0</v>
      </c>
      <c r="X102" s="113">
        <v>0</v>
      </c>
      <c r="Y102" s="113">
        <v>0</v>
      </c>
      <c r="Z102" s="113">
        <v>0</v>
      </c>
      <c r="AA102" s="113">
        <f t="shared" si="70"/>
        <v>0</v>
      </c>
      <c r="AB102" s="113">
        <f t="shared" si="71"/>
        <v>0</v>
      </c>
      <c r="AC102" s="114">
        <f t="shared" si="72"/>
        <v>0</v>
      </c>
      <c r="AD102" s="114">
        <f t="shared" si="73"/>
        <v>0</v>
      </c>
      <c r="AE102" s="113">
        <v>0</v>
      </c>
      <c r="AF102" s="113">
        <v>0</v>
      </c>
      <c r="AG102" s="113">
        <f t="shared" si="74"/>
        <v>0</v>
      </c>
      <c r="AH102" s="113">
        <f t="shared" si="75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76"/>
        <v>0</v>
      </c>
      <c r="AR102" s="115">
        <f t="shared" si="77"/>
        <v>0</v>
      </c>
      <c r="AS102" s="116">
        <f t="shared" si="78"/>
        <v>0</v>
      </c>
      <c r="AT102" s="881">
        <f>I102+AH102</f>
        <v>3471579</v>
      </c>
      <c r="AU102" s="535">
        <f>J102+W102</f>
        <v>2538515</v>
      </c>
      <c r="AV102" s="113">
        <f>K102+AA102</f>
        <v>2000</v>
      </c>
      <c r="AW102" s="535">
        <f>L102+AC102</f>
        <v>858694</v>
      </c>
      <c r="AX102" s="535">
        <f>M102+AD102</f>
        <v>50770</v>
      </c>
      <c r="AY102" s="535">
        <f>N102+AG102</f>
        <v>21600</v>
      </c>
      <c r="AZ102" s="556">
        <f>O102+AS102</f>
        <v>5.5219999999999994</v>
      </c>
      <c r="BA102" s="556">
        <f>P102+AQ102</f>
        <v>4.0321999999999996</v>
      </c>
      <c r="BB102" s="557">
        <f>Q102+AR102</f>
        <v>1.4898</v>
      </c>
    </row>
    <row r="103" spans="1:54" ht="12.95" customHeight="1" x14ac:dyDescent="0.25">
      <c r="A103" s="549">
        <v>19</v>
      </c>
      <c r="B103" s="549">
        <v>5478</v>
      </c>
      <c r="C103" s="662">
        <v>600098818</v>
      </c>
      <c r="D103" s="549">
        <v>70698031</v>
      </c>
      <c r="E103" s="551" t="s">
        <v>472</v>
      </c>
      <c r="F103" s="549">
        <v>3141</v>
      </c>
      <c r="G103" s="696" t="s">
        <v>319</v>
      </c>
      <c r="H103" s="552" t="s">
        <v>282</v>
      </c>
      <c r="I103" s="529">
        <v>619386</v>
      </c>
      <c r="J103" s="554">
        <v>452081</v>
      </c>
      <c r="K103" s="554">
        <v>2000</v>
      </c>
      <c r="L103" s="344">
        <v>153479</v>
      </c>
      <c r="M103" s="554">
        <v>9042</v>
      </c>
      <c r="N103" s="554">
        <v>2784</v>
      </c>
      <c r="O103" s="555">
        <v>1.54</v>
      </c>
      <c r="P103" s="744">
        <v>0</v>
      </c>
      <c r="Q103" s="837">
        <v>1.54</v>
      </c>
      <c r="R103" s="112">
        <f t="shared" si="68"/>
        <v>0</v>
      </c>
      <c r="S103" s="113">
        <v>0</v>
      </c>
      <c r="T103" s="113">
        <v>2151</v>
      </c>
      <c r="U103" s="113">
        <v>0</v>
      </c>
      <c r="V103" s="113">
        <v>0</v>
      </c>
      <c r="W103" s="113">
        <f t="shared" si="69"/>
        <v>2151</v>
      </c>
      <c r="X103" s="113">
        <v>0</v>
      </c>
      <c r="Y103" s="113">
        <v>0</v>
      </c>
      <c r="Z103" s="113">
        <v>0</v>
      </c>
      <c r="AA103" s="113">
        <f t="shared" si="70"/>
        <v>0</v>
      </c>
      <c r="AB103" s="113">
        <f t="shared" si="71"/>
        <v>2151</v>
      </c>
      <c r="AC103" s="114">
        <f t="shared" si="72"/>
        <v>727</v>
      </c>
      <c r="AD103" s="114">
        <f t="shared" si="73"/>
        <v>43</v>
      </c>
      <c r="AE103" s="113">
        <v>0</v>
      </c>
      <c r="AF103" s="113">
        <v>0</v>
      </c>
      <c r="AG103" s="113">
        <f t="shared" si="74"/>
        <v>0</v>
      </c>
      <c r="AH103" s="113">
        <f t="shared" si="75"/>
        <v>2921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0.01</v>
      </c>
      <c r="AN103" s="115">
        <v>0</v>
      </c>
      <c r="AO103" s="115">
        <v>0</v>
      </c>
      <c r="AP103" s="115">
        <v>0</v>
      </c>
      <c r="AQ103" s="115">
        <f t="shared" si="76"/>
        <v>0</v>
      </c>
      <c r="AR103" s="115">
        <f t="shared" si="77"/>
        <v>0.01</v>
      </c>
      <c r="AS103" s="116">
        <f t="shared" si="78"/>
        <v>0.01</v>
      </c>
      <c r="AT103" s="881">
        <f>I103+AH103</f>
        <v>622307</v>
      </c>
      <c r="AU103" s="535">
        <f>J103+W103</f>
        <v>454232</v>
      </c>
      <c r="AV103" s="113">
        <f>K103+AA103</f>
        <v>2000</v>
      </c>
      <c r="AW103" s="535">
        <f>L103+AC103</f>
        <v>154206</v>
      </c>
      <c r="AX103" s="535">
        <f>M103+AD103</f>
        <v>9085</v>
      </c>
      <c r="AY103" s="535">
        <f>N103+AG103</f>
        <v>2784</v>
      </c>
      <c r="AZ103" s="556">
        <f>O103+AS103</f>
        <v>1.55</v>
      </c>
      <c r="BA103" s="556">
        <f>P103+AQ103</f>
        <v>0</v>
      </c>
      <c r="BB103" s="557">
        <f>Q103+AR103</f>
        <v>1.55</v>
      </c>
    </row>
    <row r="104" spans="1:54" ht="12.95" customHeight="1" x14ac:dyDescent="0.25">
      <c r="A104" s="566">
        <v>19</v>
      </c>
      <c r="B104" s="538">
        <v>5478</v>
      </c>
      <c r="C104" s="697">
        <v>600098818</v>
      </c>
      <c r="D104" s="538">
        <v>70698031</v>
      </c>
      <c r="E104" s="560" t="s">
        <v>473</v>
      </c>
      <c r="F104" s="538"/>
      <c r="G104" s="698"/>
      <c r="H104" s="699"/>
      <c r="I104" s="704">
        <v>4090965</v>
      </c>
      <c r="J104" s="712">
        <v>2990596</v>
      </c>
      <c r="K104" s="712">
        <v>4000</v>
      </c>
      <c r="L104" s="712">
        <v>1012173</v>
      </c>
      <c r="M104" s="712">
        <v>59812</v>
      </c>
      <c r="N104" s="712">
        <v>24384</v>
      </c>
      <c r="O104" s="706">
        <v>7.0619999999999994</v>
      </c>
      <c r="P104" s="706">
        <v>4.0321999999999996</v>
      </c>
      <c r="Q104" s="774">
        <v>3.0297999999999998</v>
      </c>
      <c r="R104" s="704">
        <f t="shared" ref="R104:BB104" si="93">SUM(R102:R103)</f>
        <v>0</v>
      </c>
      <c r="S104" s="705">
        <f t="shared" si="93"/>
        <v>0</v>
      </c>
      <c r="T104" s="705">
        <f t="shared" si="93"/>
        <v>2151</v>
      </c>
      <c r="U104" s="705">
        <f t="shared" si="93"/>
        <v>0</v>
      </c>
      <c r="V104" s="705">
        <f t="shared" si="93"/>
        <v>0</v>
      </c>
      <c r="W104" s="705">
        <f t="shared" si="93"/>
        <v>2151</v>
      </c>
      <c r="X104" s="705">
        <f t="shared" si="93"/>
        <v>0</v>
      </c>
      <c r="Y104" s="705">
        <f t="shared" si="93"/>
        <v>0</v>
      </c>
      <c r="Z104" s="705">
        <f t="shared" si="93"/>
        <v>0</v>
      </c>
      <c r="AA104" s="705">
        <f t="shared" si="93"/>
        <v>0</v>
      </c>
      <c r="AB104" s="705">
        <f t="shared" si="93"/>
        <v>2151</v>
      </c>
      <c r="AC104" s="705">
        <f t="shared" si="93"/>
        <v>727</v>
      </c>
      <c r="AD104" s="705">
        <f t="shared" si="93"/>
        <v>43</v>
      </c>
      <c r="AE104" s="705">
        <f t="shared" si="93"/>
        <v>0</v>
      </c>
      <c r="AF104" s="705">
        <f t="shared" si="93"/>
        <v>0</v>
      </c>
      <c r="AG104" s="705">
        <f t="shared" si="93"/>
        <v>0</v>
      </c>
      <c r="AH104" s="705">
        <f t="shared" si="93"/>
        <v>2921</v>
      </c>
      <c r="AI104" s="706">
        <f t="shared" si="93"/>
        <v>0</v>
      </c>
      <c r="AJ104" s="706">
        <f t="shared" si="93"/>
        <v>0</v>
      </c>
      <c r="AK104" s="706">
        <f t="shared" si="93"/>
        <v>0</v>
      </c>
      <c r="AL104" s="706">
        <f t="shared" si="93"/>
        <v>0</v>
      </c>
      <c r="AM104" s="706">
        <f t="shared" si="93"/>
        <v>0.01</v>
      </c>
      <c r="AN104" s="706">
        <f t="shared" si="93"/>
        <v>0</v>
      </c>
      <c r="AO104" s="706">
        <f t="shared" si="93"/>
        <v>0</v>
      </c>
      <c r="AP104" s="706">
        <f t="shared" si="93"/>
        <v>0</v>
      </c>
      <c r="AQ104" s="706">
        <f t="shared" si="93"/>
        <v>0</v>
      </c>
      <c r="AR104" s="706">
        <f t="shared" si="93"/>
        <v>0.01</v>
      </c>
      <c r="AS104" s="708">
        <f t="shared" si="93"/>
        <v>0.01</v>
      </c>
      <c r="AT104" s="707">
        <f t="shared" si="93"/>
        <v>4093886</v>
      </c>
      <c r="AU104" s="705">
        <f t="shared" si="93"/>
        <v>2992747</v>
      </c>
      <c r="AV104" s="705">
        <f t="shared" si="93"/>
        <v>4000</v>
      </c>
      <c r="AW104" s="705">
        <f t="shared" si="93"/>
        <v>1012900</v>
      </c>
      <c r="AX104" s="705">
        <f t="shared" si="93"/>
        <v>59855</v>
      </c>
      <c r="AY104" s="705">
        <f t="shared" si="93"/>
        <v>24384</v>
      </c>
      <c r="AZ104" s="706">
        <f t="shared" si="93"/>
        <v>7.0719999999999992</v>
      </c>
      <c r="BA104" s="706">
        <f t="shared" si="93"/>
        <v>4.0321999999999996</v>
      </c>
      <c r="BB104" s="708">
        <f t="shared" si="93"/>
        <v>3.0398000000000001</v>
      </c>
    </row>
    <row r="105" spans="1:54" ht="12.95" customHeight="1" x14ac:dyDescent="0.25">
      <c r="A105" s="549">
        <v>20</v>
      </c>
      <c r="B105" s="649">
        <v>5479</v>
      </c>
      <c r="C105" s="650">
        <v>600099105</v>
      </c>
      <c r="D105" s="549">
        <v>70910600</v>
      </c>
      <c r="E105" s="700" t="s">
        <v>474</v>
      </c>
      <c r="F105" s="649">
        <v>3113</v>
      </c>
      <c r="G105" s="696" t="s">
        <v>333</v>
      </c>
      <c r="H105" s="552" t="s">
        <v>281</v>
      </c>
      <c r="I105" s="529">
        <v>14968458</v>
      </c>
      <c r="J105" s="554">
        <v>10811565</v>
      </c>
      <c r="K105" s="554">
        <v>4800</v>
      </c>
      <c r="L105" s="554">
        <v>3655932</v>
      </c>
      <c r="M105" s="554">
        <v>216231</v>
      </c>
      <c r="N105" s="554">
        <v>279930</v>
      </c>
      <c r="O105" s="555">
        <v>20.011199999999999</v>
      </c>
      <c r="P105" s="744">
        <v>15.0436</v>
      </c>
      <c r="Q105" s="837">
        <v>4.9676000000000009</v>
      </c>
      <c r="R105" s="112">
        <f t="shared" si="68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69"/>
        <v>0</v>
      </c>
      <c r="X105" s="113">
        <v>0</v>
      </c>
      <c r="Y105" s="113">
        <v>0</v>
      </c>
      <c r="Z105" s="113">
        <v>0</v>
      </c>
      <c r="AA105" s="113">
        <f t="shared" si="70"/>
        <v>0</v>
      </c>
      <c r="AB105" s="113">
        <f t="shared" si="71"/>
        <v>0</v>
      </c>
      <c r="AC105" s="114">
        <f t="shared" si="72"/>
        <v>0</v>
      </c>
      <c r="AD105" s="114">
        <f t="shared" si="73"/>
        <v>0</v>
      </c>
      <c r="AE105" s="113">
        <v>0</v>
      </c>
      <c r="AF105" s="113">
        <v>0</v>
      </c>
      <c r="AG105" s="113">
        <f t="shared" si="74"/>
        <v>0</v>
      </c>
      <c r="AH105" s="113">
        <f t="shared" si="75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76"/>
        <v>0</v>
      </c>
      <c r="AR105" s="115">
        <f t="shared" si="77"/>
        <v>0</v>
      </c>
      <c r="AS105" s="116">
        <f t="shared" si="78"/>
        <v>0</v>
      </c>
      <c r="AT105" s="881">
        <f t="shared" ref="AT105:AT110" si="94">I105+AH105</f>
        <v>14968458</v>
      </c>
      <c r="AU105" s="535">
        <f t="shared" ref="AU105:AU110" si="95">J105+W105</f>
        <v>10811565</v>
      </c>
      <c r="AV105" s="113">
        <f t="shared" ref="AV105:AV110" si="96">K105+AA105</f>
        <v>4800</v>
      </c>
      <c r="AW105" s="535">
        <f t="shared" ref="AW105:AX110" si="97">L105+AC105</f>
        <v>3655932</v>
      </c>
      <c r="AX105" s="535">
        <f t="shared" si="97"/>
        <v>216231</v>
      </c>
      <c r="AY105" s="535">
        <f t="shared" ref="AY105:AY110" si="98">N105+AG105</f>
        <v>279930</v>
      </c>
      <c r="AZ105" s="556">
        <f t="shared" ref="AZ105:AZ110" si="99">O105+AS105</f>
        <v>20.011199999999999</v>
      </c>
      <c r="BA105" s="556">
        <f t="shared" ref="BA105:BB110" si="100">P105+AQ105</f>
        <v>15.0436</v>
      </c>
      <c r="BB105" s="557">
        <f t="shared" si="100"/>
        <v>4.9676000000000009</v>
      </c>
    </row>
    <row r="106" spans="1:54" ht="12.95" customHeight="1" x14ac:dyDescent="0.25">
      <c r="A106" s="549">
        <v>20</v>
      </c>
      <c r="B106" s="649">
        <v>5479</v>
      </c>
      <c r="C106" s="650">
        <v>600099105</v>
      </c>
      <c r="D106" s="549">
        <v>70910600</v>
      </c>
      <c r="E106" s="700" t="s">
        <v>474</v>
      </c>
      <c r="F106" s="649">
        <v>3113</v>
      </c>
      <c r="G106" s="558" t="s">
        <v>317</v>
      </c>
      <c r="H106" s="552" t="s">
        <v>281</v>
      </c>
      <c r="I106" s="529">
        <v>462376</v>
      </c>
      <c r="J106" s="554">
        <v>340483</v>
      </c>
      <c r="K106" s="554">
        <v>0</v>
      </c>
      <c r="L106" s="554">
        <v>115083</v>
      </c>
      <c r="M106" s="554">
        <v>6810</v>
      </c>
      <c r="N106" s="554">
        <v>0</v>
      </c>
      <c r="O106" s="555">
        <v>0.86109999999999998</v>
      </c>
      <c r="P106" s="744">
        <v>0.86109999999999998</v>
      </c>
      <c r="Q106" s="837">
        <v>0</v>
      </c>
      <c r="R106" s="112">
        <f t="shared" si="68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69"/>
        <v>0</v>
      </c>
      <c r="X106" s="113">
        <v>0</v>
      </c>
      <c r="Y106" s="113">
        <v>0</v>
      </c>
      <c r="Z106" s="113">
        <v>0</v>
      </c>
      <c r="AA106" s="113">
        <f t="shared" si="70"/>
        <v>0</v>
      </c>
      <c r="AB106" s="113">
        <f t="shared" si="71"/>
        <v>0</v>
      </c>
      <c r="AC106" s="114">
        <f t="shared" si="72"/>
        <v>0</v>
      </c>
      <c r="AD106" s="114">
        <f t="shared" si="73"/>
        <v>0</v>
      </c>
      <c r="AE106" s="113">
        <v>0</v>
      </c>
      <c r="AF106" s="113">
        <v>0</v>
      </c>
      <c r="AG106" s="113">
        <f t="shared" si="74"/>
        <v>0</v>
      </c>
      <c r="AH106" s="113">
        <f t="shared" si="75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76"/>
        <v>0</v>
      </c>
      <c r="AR106" s="115">
        <f t="shared" si="77"/>
        <v>0</v>
      </c>
      <c r="AS106" s="116">
        <f t="shared" si="78"/>
        <v>0</v>
      </c>
      <c r="AT106" s="881">
        <f t="shared" si="94"/>
        <v>462376</v>
      </c>
      <c r="AU106" s="535">
        <f t="shared" si="95"/>
        <v>340483</v>
      </c>
      <c r="AV106" s="113">
        <f t="shared" si="96"/>
        <v>0</v>
      </c>
      <c r="AW106" s="535">
        <f t="shared" si="97"/>
        <v>115083</v>
      </c>
      <c r="AX106" s="535">
        <f t="shared" si="97"/>
        <v>6810</v>
      </c>
      <c r="AY106" s="535">
        <f t="shared" si="98"/>
        <v>0</v>
      </c>
      <c r="AZ106" s="556">
        <f t="shared" si="99"/>
        <v>0.86109999999999998</v>
      </c>
      <c r="BA106" s="556">
        <f t="shared" si="100"/>
        <v>0.86109999999999998</v>
      </c>
      <c r="BB106" s="557">
        <f t="shared" si="100"/>
        <v>0</v>
      </c>
    </row>
    <row r="107" spans="1:54" ht="12.95" customHeight="1" x14ac:dyDescent="0.25">
      <c r="A107" s="549">
        <v>20</v>
      </c>
      <c r="B107" s="649">
        <v>5479</v>
      </c>
      <c r="C107" s="650">
        <v>600099105</v>
      </c>
      <c r="D107" s="549">
        <v>70910600</v>
      </c>
      <c r="E107" s="700" t="s">
        <v>474</v>
      </c>
      <c r="F107" s="649">
        <v>3113</v>
      </c>
      <c r="G107" s="552" t="s">
        <v>316</v>
      </c>
      <c r="H107" s="552" t="s">
        <v>282</v>
      </c>
      <c r="I107" s="529">
        <v>567150</v>
      </c>
      <c r="J107" s="554">
        <v>417121</v>
      </c>
      <c r="K107" s="554">
        <v>0</v>
      </c>
      <c r="L107" s="554">
        <v>140987</v>
      </c>
      <c r="M107" s="554">
        <v>8342</v>
      </c>
      <c r="N107" s="554">
        <v>700</v>
      </c>
      <c r="O107" s="555">
        <v>1.23</v>
      </c>
      <c r="P107" s="744">
        <v>1.23</v>
      </c>
      <c r="Q107" s="837">
        <v>0</v>
      </c>
      <c r="R107" s="112">
        <f t="shared" si="68"/>
        <v>0</v>
      </c>
      <c r="S107" s="113">
        <v>105587</v>
      </c>
      <c r="T107" s="113">
        <v>0</v>
      </c>
      <c r="U107" s="113">
        <v>0</v>
      </c>
      <c r="V107" s="113">
        <v>0</v>
      </c>
      <c r="W107" s="113">
        <f t="shared" si="69"/>
        <v>105587</v>
      </c>
      <c r="X107" s="113">
        <v>0</v>
      </c>
      <c r="Y107" s="113">
        <v>0</v>
      </c>
      <c r="Z107" s="113">
        <v>0</v>
      </c>
      <c r="AA107" s="113">
        <f t="shared" si="70"/>
        <v>0</v>
      </c>
      <c r="AB107" s="113">
        <f t="shared" si="71"/>
        <v>105587</v>
      </c>
      <c r="AC107" s="114">
        <f t="shared" si="72"/>
        <v>35688</v>
      </c>
      <c r="AD107" s="114">
        <f t="shared" si="73"/>
        <v>2112</v>
      </c>
      <c r="AE107" s="113">
        <v>500</v>
      </c>
      <c r="AF107" s="113">
        <v>0</v>
      </c>
      <c r="AG107" s="113">
        <f t="shared" si="74"/>
        <v>500</v>
      </c>
      <c r="AH107" s="113">
        <f t="shared" si="75"/>
        <v>143887</v>
      </c>
      <c r="AI107" s="115">
        <v>0</v>
      </c>
      <c r="AJ107" s="115">
        <v>0</v>
      </c>
      <c r="AK107" s="115">
        <v>0.2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76"/>
        <v>0.2</v>
      </c>
      <c r="AR107" s="115">
        <f t="shared" si="77"/>
        <v>0</v>
      </c>
      <c r="AS107" s="116">
        <f t="shared" si="78"/>
        <v>0.2</v>
      </c>
      <c r="AT107" s="881">
        <f t="shared" si="94"/>
        <v>711037</v>
      </c>
      <c r="AU107" s="535">
        <f t="shared" si="95"/>
        <v>522708</v>
      </c>
      <c r="AV107" s="113">
        <f t="shared" si="96"/>
        <v>0</v>
      </c>
      <c r="AW107" s="535">
        <f t="shared" si="97"/>
        <v>176675</v>
      </c>
      <c r="AX107" s="535">
        <f t="shared" si="97"/>
        <v>10454</v>
      </c>
      <c r="AY107" s="535">
        <f t="shared" si="98"/>
        <v>1200</v>
      </c>
      <c r="AZ107" s="556">
        <f t="shared" si="99"/>
        <v>1.43</v>
      </c>
      <c r="BA107" s="556">
        <f t="shared" si="100"/>
        <v>1.43</v>
      </c>
      <c r="BB107" s="557">
        <f t="shared" si="100"/>
        <v>0</v>
      </c>
    </row>
    <row r="108" spans="1:54" ht="12.95" customHeight="1" x14ac:dyDescent="0.25">
      <c r="A108" s="549">
        <v>20</v>
      </c>
      <c r="B108" s="649">
        <v>5479</v>
      </c>
      <c r="C108" s="650">
        <v>600099105</v>
      </c>
      <c r="D108" s="549">
        <v>70910600</v>
      </c>
      <c r="E108" s="700" t="s">
        <v>474</v>
      </c>
      <c r="F108" s="649">
        <v>3141</v>
      </c>
      <c r="G108" s="696" t="s">
        <v>319</v>
      </c>
      <c r="H108" s="552" t="s">
        <v>282</v>
      </c>
      <c r="I108" s="529">
        <v>1263198</v>
      </c>
      <c r="J108" s="554">
        <v>922716</v>
      </c>
      <c r="K108" s="554">
        <v>0</v>
      </c>
      <c r="L108" s="344">
        <v>311878</v>
      </c>
      <c r="M108" s="554">
        <v>18454</v>
      </c>
      <c r="N108" s="554">
        <v>10150</v>
      </c>
      <c r="O108" s="555">
        <v>3.14</v>
      </c>
      <c r="P108" s="744">
        <v>0</v>
      </c>
      <c r="Q108" s="837">
        <v>3.14</v>
      </c>
      <c r="R108" s="112">
        <f t="shared" si="68"/>
        <v>0</v>
      </c>
      <c r="S108" s="113">
        <v>0</v>
      </c>
      <c r="T108" s="113">
        <v>23249</v>
      </c>
      <c r="U108" s="113">
        <v>0</v>
      </c>
      <c r="V108" s="113">
        <v>0</v>
      </c>
      <c r="W108" s="113">
        <f t="shared" si="69"/>
        <v>23249</v>
      </c>
      <c r="X108" s="113">
        <v>0</v>
      </c>
      <c r="Y108" s="113">
        <v>0</v>
      </c>
      <c r="Z108" s="113">
        <v>0</v>
      </c>
      <c r="AA108" s="113">
        <f t="shared" si="70"/>
        <v>0</v>
      </c>
      <c r="AB108" s="113">
        <f t="shared" si="71"/>
        <v>23249</v>
      </c>
      <c r="AC108" s="114">
        <f t="shared" si="72"/>
        <v>7858</v>
      </c>
      <c r="AD108" s="114">
        <f t="shared" si="73"/>
        <v>465</v>
      </c>
      <c r="AE108" s="113">
        <v>0</v>
      </c>
      <c r="AF108" s="113">
        <v>0</v>
      </c>
      <c r="AG108" s="113">
        <f t="shared" si="74"/>
        <v>0</v>
      </c>
      <c r="AH108" s="113">
        <f t="shared" si="75"/>
        <v>31572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0.08</v>
      </c>
      <c r="AN108" s="115">
        <v>0</v>
      </c>
      <c r="AO108" s="115">
        <v>0</v>
      </c>
      <c r="AP108" s="115">
        <v>0</v>
      </c>
      <c r="AQ108" s="115">
        <f t="shared" si="76"/>
        <v>0</v>
      </c>
      <c r="AR108" s="115">
        <f t="shared" si="77"/>
        <v>0.08</v>
      </c>
      <c r="AS108" s="116">
        <f t="shared" si="78"/>
        <v>0.08</v>
      </c>
      <c r="AT108" s="881">
        <f t="shared" si="94"/>
        <v>1294770</v>
      </c>
      <c r="AU108" s="535">
        <f t="shared" si="95"/>
        <v>945965</v>
      </c>
      <c r="AV108" s="113">
        <f t="shared" si="96"/>
        <v>0</v>
      </c>
      <c r="AW108" s="535">
        <f t="shared" si="97"/>
        <v>319736</v>
      </c>
      <c r="AX108" s="535">
        <f t="shared" si="97"/>
        <v>18919</v>
      </c>
      <c r="AY108" s="535">
        <f t="shared" si="98"/>
        <v>10150</v>
      </c>
      <c r="AZ108" s="556">
        <f t="shared" si="99"/>
        <v>3.22</v>
      </c>
      <c r="BA108" s="556">
        <f t="shared" si="100"/>
        <v>0</v>
      </c>
      <c r="BB108" s="557">
        <f t="shared" si="100"/>
        <v>3.22</v>
      </c>
    </row>
    <row r="109" spans="1:54" ht="12.95" customHeight="1" x14ac:dyDescent="0.25">
      <c r="A109" s="549">
        <v>20</v>
      </c>
      <c r="B109" s="649">
        <v>5479</v>
      </c>
      <c r="C109" s="650">
        <v>600099105</v>
      </c>
      <c r="D109" s="549">
        <v>70910600</v>
      </c>
      <c r="E109" s="700" t="s">
        <v>474</v>
      </c>
      <c r="F109" s="649">
        <v>3143</v>
      </c>
      <c r="G109" s="552" t="s">
        <v>633</v>
      </c>
      <c r="H109" s="552" t="s">
        <v>281</v>
      </c>
      <c r="I109" s="529">
        <v>1428309</v>
      </c>
      <c r="J109" s="554">
        <v>1051774</v>
      </c>
      <c r="K109" s="554">
        <v>0</v>
      </c>
      <c r="L109" s="554">
        <v>355500</v>
      </c>
      <c r="M109" s="554">
        <v>21035</v>
      </c>
      <c r="N109" s="554">
        <v>0</v>
      </c>
      <c r="O109" s="555">
        <v>2.1667000000000001</v>
      </c>
      <c r="P109" s="744">
        <v>2.1667000000000001</v>
      </c>
      <c r="Q109" s="837">
        <v>0</v>
      </c>
      <c r="R109" s="112">
        <f t="shared" si="68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69"/>
        <v>0</v>
      </c>
      <c r="X109" s="113">
        <v>0</v>
      </c>
      <c r="Y109" s="113">
        <v>0</v>
      </c>
      <c r="Z109" s="113">
        <v>0</v>
      </c>
      <c r="AA109" s="113">
        <f t="shared" si="70"/>
        <v>0</v>
      </c>
      <c r="AB109" s="113">
        <f t="shared" si="71"/>
        <v>0</v>
      </c>
      <c r="AC109" s="114">
        <f t="shared" si="72"/>
        <v>0</v>
      </c>
      <c r="AD109" s="114">
        <f t="shared" si="73"/>
        <v>0</v>
      </c>
      <c r="AE109" s="113">
        <v>0</v>
      </c>
      <c r="AF109" s="113">
        <v>0</v>
      </c>
      <c r="AG109" s="113">
        <f t="shared" si="74"/>
        <v>0</v>
      </c>
      <c r="AH109" s="113">
        <f t="shared" si="75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76"/>
        <v>0</v>
      </c>
      <c r="AR109" s="115">
        <f t="shared" si="77"/>
        <v>0</v>
      </c>
      <c r="AS109" s="116">
        <f t="shared" si="78"/>
        <v>0</v>
      </c>
      <c r="AT109" s="881">
        <f t="shared" si="94"/>
        <v>1428309</v>
      </c>
      <c r="AU109" s="535">
        <f t="shared" si="95"/>
        <v>1051774</v>
      </c>
      <c r="AV109" s="113">
        <f t="shared" si="96"/>
        <v>0</v>
      </c>
      <c r="AW109" s="535">
        <f t="shared" si="97"/>
        <v>355500</v>
      </c>
      <c r="AX109" s="535">
        <f t="shared" si="97"/>
        <v>21035</v>
      </c>
      <c r="AY109" s="535">
        <f t="shared" si="98"/>
        <v>0</v>
      </c>
      <c r="AZ109" s="556">
        <f t="shared" si="99"/>
        <v>2.1667000000000001</v>
      </c>
      <c r="BA109" s="556">
        <f t="shared" si="100"/>
        <v>2.1667000000000001</v>
      </c>
      <c r="BB109" s="557">
        <f t="shared" si="100"/>
        <v>0</v>
      </c>
    </row>
    <row r="110" spans="1:54" ht="12.95" customHeight="1" x14ac:dyDescent="0.25">
      <c r="A110" s="549">
        <v>20</v>
      </c>
      <c r="B110" s="649">
        <v>5479</v>
      </c>
      <c r="C110" s="650">
        <v>600099105</v>
      </c>
      <c r="D110" s="549">
        <v>70910600</v>
      </c>
      <c r="E110" s="700" t="s">
        <v>474</v>
      </c>
      <c r="F110" s="649">
        <v>3143</v>
      </c>
      <c r="G110" s="552" t="s">
        <v>634</v>
      </c>
      <c r="H110" s="552" t="s">
        <v>282</v>
      </c>
      <c r="I110" s="529">
        <v>45644</v>
      </c>
      <c r="J110" s="554">
        <v>32175</v>
      </c>
      <c r="K110" s="554">
        <v>0</v>
      </c>
      <c r="L110" s="344">
        <v>10875</v>
      </c>
      <c r="M110" s="554">
        <v>644</v>
      </c>
      <c r="N110" s="554">
        <v>1950</v>
      </c>
      <c r="O110" s="555">
        <v>0.14000000000000001</v>
      </c>
      <c r="P110" s="744">
        <v>0</v>
      </c>
      <c r="Q110" s="837">
        <v>0.14000000000000001</v>
      </c>
      <c r="R110" s="112">
        <f t="shared" si="68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69"/>
        <v>0</v>
      </c>
      <c r="X110" s="113">
        <v>0</v>
      </c>
      <c r="Y110" s="113">
        <v>0</v>
      </c>
      <c r="Z110" s="113">
        <v>0</v>
      </c>
      <c r="AA110" s="113">
        <f t="shared" si="70"/>
        <v>0</v>
      </c>
      <c r="AB110" s="113">
        <f t="shared" si="71"/>
        <v>0</v>
      </c>
      <c r="AC110" s="114">
        <f t="shared" si="72"/>
        <v>0</v>
      </c>
      <c r="AD110" s="114">
        <f t="shared" si="73"/>
        <v>0</v>
      </c>
      <c r="AE110" s="113">
        <v>0</v>
      </c>
      <c r="AF110" s="113">
        <v>0</v>
      </c>
      <c r="AG110" s="113">
        <f t="shared" si="74"/>
        <v>0</v>
      </c>
      <c r="AH110" s="113">
        <f t="shared" si="75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76"/>
        <v>0</v>
      </c>
      <c r="AR110" s="115">
        <f t="shared" si="77"/>
        <v>0</v>
      </c>
      <c r="AS110" s="116">
        <f t="shared" si="78"/>
        <v>0</v>
      </c>
      <c r="AT110" s="881">
        <f t="shared" si="94"/>
        <v>45644</v>
      </c>
      <c r="AU110" s="535">
        <f t="shared" si="95"/>
        <v>32175</v>
      </c>
      <c r="AV110" s="113">
        <f t="shared" si="96"/>
        <v>0</v>
      </c>
      <c r="AW110" s="535">
        <f t="shared" si="97"/>
        <v>10875</v>
      </c>
      <c r="AX110" s="535">
        <f t="shared" si="97"/>
        <v>644</v>
      </c>
      <c r="AY110" s="535">
        <f t="shared" si="98"/>
        <v>1950</v>
      </c>
      <c r="AZ110" s="556">
        <f t="shared" si="99"/>
        <v>0.14000000000000001</v>
      </c>
      <c r="BA110" s="556">
        <f t="shared" si="100"/>
        <v>0</v>
      </c>
      <c r="BB110" s="557">
        <f t="shared" si="100"/>
        <v>0.14000000000000001</v>
      </c>
    </row>
    <row r="111" spans="1:54" ht="12.95" customHeight="1" x14ac:dyDescent="0.25">
      <c r="A111" s="566">
        <v>20</v>
      </c>
      <c r="B111" s="653">
        <v>5479</v>
      </c>
      <c r="C111" s="654">
        <v>600099105</v>
      </c>
      <c r="D111" s="653">
        <v>70910600</v>
      </c>
      <c r="E111" s="701" t="s">
        <v>475</v>
      </c>
      <c r="F111" s="653"/>
      <c r="G111" s="702"/>
      <c r="H111" s="703"/>
      <c r="I111" s="542">
        <v>18735135</v>
      </c>
      <c r="J111" s="543">
        <v>13575834</v>
      </c>
      <c r="K111" s="543">
        <v>4800</v>
      </c>
      <c r="L111" s="543">
        <v>4590255</v>
      </c>
      <c r="M111" s="543">
        <v>271516</v>
      </c>
      <c r="N111" s="543">
        <v>292730</v>
      </c>
      <c r="O111" s="544">
        <v>27.548999999999999</v>
      </c>
      <c r="P111" s="544">
        <v>19.301399999999997</v>
      </c>
      <c r="Q111" s="757">
        <v>8.247600000000002</v>
      </c>
      <c r="R111" s="542">
        <f t="shared" ref="R111:BB111" si="101">SUM(R105:R110)</f>
        <v>0</v>
      </c>
      <c r="S111" s="543">
        <f t="shared" si="101"/>
        <v>105587</v>
      </c>
      <c r="T111" s="543">
        <f t="shared" si="101"/>
        <v>23249</v>
      </c>
      <c r="U111" s="543">
        <f t="shared" si="101"/>
        <v>0</v>
      </c>
      <c r="V111" s="543">
        <f t="shared" si="101"/>
        <v>0</v>
      </c>
      <c r="W111" s="543">
        <f t="shared" si="101"/>
        <v>128836</v>
      </c>
      <c r="X111" s="543">
        <f t="shared" si="101"/>
        <v>0</v>
      </c>
      <c r="Y111" s="543">
        <f t="shared" si="101"/>
        <v>0</v>
      </c>
      <c r="Z111" s="543">
        <f t="shared" si="101"/>
        <v>0</v>
      </c>
      <c r="AA111" s="543">
        <f t="shared" si="101"/>
        <v>0</v>
      </c>
      <c r="AB111" s="543">
        <f t="shared" si="101"/>
        <v>128836</v>
      </c>
      <c r="AC111" s="543">
        <f t="shared" si="101"/>
        <v>43546</v>
      </c>
      <c r="AD111" s="543">
        <f t="shared" si="101"/>
        <v>2577</v>
      </c>
      <c r="AE111" s="543">
        <f t="shared" si="101"/>
        <v>500</v>
      </c>
      <c r="AF111" s="543">
        <f t="shared" si="101"/>
        <v>0</v>
      </c>
      <c r="AG111" s="543">
        <f t="shared" si="101"/>
        <v>500</v>
      </c>
      <c r="AH111" s="543">
        <f t="shared" si="101"/>
        <v>175459</v>
      </c>
      <c r="AI111" s="544">
        <f t="shared" si="101"/>
        <v>0</v>
      </c>
      <c r="AJ111" s="544">
        <f t="shared" si="101"/>
        <v>0</v>
      </c>
      <c r="AK111" s="544">
        <f t="shared" si="101"/>
        <v>0.2</v>
      </c>
      <c r="AL111" s="544">
        <f t="shared" si="101"/>
        <v>0</v>
      </c>
      <c r="AM111" s="544">
        <f t="shared" si="101"/>
        <v>0.08</v>
      </c>
      <c r="AN111" s="544">
        <f t="shared" si="101"/>
        <v>0</v>
      </c>
      <c r="AO111" s="544">
        <f t="shared" si="101"/>
        <v>0</v>
      </c>
      <c r="AP111" s="544">
        <f t="shared" si="101"/>
        <v>0</v>
      </c>
      <c r="AQ111" s="544">
        <f t="shared" si="101"/>
        <v>0.2</v>
      </c>
      <c r="AR111" s="544">
        <f t="shared" si="101"/>
        <v>0.08</v>
      </c>
      <c r="AS111" s="545">
        <f t="shared" si="101"/>
        <v>0.28000000000000003</v>
      </c>
      <c r="AT111" s="546">
        <f t="shared" si="101"/>
        <v>18910594</v>
      </c>
      <c r="AU111" s="543">
        <f t="shared" si="101"/>
        <v>13704670</v>
      </c>
      <c r="AV111" s="543">
        <f t="shared" si="101"/>
        <v>4800</v>
      </c>
      <c r="AW111" s="543">
        <f t="shared" si="101"/>
        <v>4633801</v>
      </c>
      <c r="AX111" s="543">
        <f t="shared" si="101"/>
        <v>274093</v>
      </c>
      <c r="AY111" s="543">
        <f t="shared" si="101"/>
        <v>293230</v>
      </c>
      <c r="AZ111" s="544">
        <f t="shared" si="101"/>
        <v>27.828999999999997</v>
      </c>
      <c r="BA111" s="544">
        <f t="shared" si="101"/>
        <v>19.5014</v>
      </c>
      <c r="BB111" s="545">
        <f t="shared" si="101"/>
        <v>8.3276000000000021</v>
      </c>
    </row>
    <row r="112" spans="1:54" ht="12.95" customHeight="1" x14ac:dyDescent="0.25">
      <c r="A112" s="549">
        <v>21</v>
      </c>
      <c r="B112" s="649">
        <v>5442</v>
      </c>
      <c r="C112" s="650">
        <v>650030541</v>
      </c>
      <c r="D112" s="549">
        <v>75017512</v>
      </c>
      <c r="E112" s="700" t="s">
        <v>476</v>
      </c>
      <c r="F112" s="649">
        <v>3111</v>
      </c>
      <c r="G112" s="696" t="s">
        <v>329</v>
      </c>
      <c r="H112" s="552" t="s">
        <v>281</v>
      </c>
      <c r="I112" s="529">
        <v>2566999</v>
      </c>
      <c r="J112" s="554">
        <v>1877024</v>
      </c>
      <c r="K112" s="554">
        <v>0</v>
      </c>
      <c r="L112" s="554">
        <v>634434</v>
      </c>
      <c r="M112" s="554">
        <v>37541</v>
      </c>
      <c r="N112" s="554">
        <v>18000</v>
      </c>
      <c r="O112" s="555">
        <v>4.4057000000000004</v>
      </c>
      <c r="P112" s="744">
        <v>3.4839000000000002</v>
      </c>
      <c r="Q112" s="837">
        <v>0.92179999999999995</v>
      </c>
      <c r="R112" s="112">
        <f t="shared" si="68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69"/>
        <v>0</v>
      </c>
      <c r="X112" s="113">
        <v>0</v>
      </c>
      <c r="Y112" s="113">
        <v>0</v>
      </c>
      <c r="Z112" s="113">
        <v>0</v>
      </c>
      <c r="AA112" s="113">
        <f t="shared" si="70"/>
        <v>0</v>
      </c>
      <c r="AB112" s="113">
        <f t="shared" si="71"/>
        <v>0</v>
      </c>
      <c r="AC112" s="114">
        <f t="shared" si="72"/>
        <v>0</v>
      </c>
      <c r="AD112" s="114">
        <f t="shared" si="73"/>
        <v>0</v>
      </c>
      <c r="AE112" s="113">
        <v>0</v>
      </c>
      <c r="AF112" s="113">
        <v>0</v>
      </c>
      <c r="AG112" s="113">
        <f t="shared" si="74"/>
        <v>0</v>
      </c>
      <c r="AH112" s="113">
        <f t="shared" si="75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76"/>
        <v>0</v>
      </c>
      <c r="AR112" s="115">
        <f t="shared" si="77"/>
        <v>0</v>
      </c>
      <c r="AS112" s="116">
        <f t="shared" si="78"/>
        <v>0</v>
      </c>
      <c r="AT112" s="881">
        <f t="shared" ref="AT112:AT117" si="102">I112+AH112</f>
        <v>2566999</v>
      </c>
      <c r="AU112" s="535">
        <f t="shared" ref="AU112:AU117" si="103">J112+W112</f>
        <v>1877024</v>
      </c>
      <c r="AV112" s="113">
        <f t="shared" ref="AV112:AV117" si="104">K112+AA112</f>
        <v>0</v>
      </c>
      <c r="AW112" s="535">
        <f t="shared" ref="AW112:AX117" si="105">L112+AC112</f>
        <v>634434</v>
      </c>
      <c r="AX112" s="535">
        <f t="shared" si="105"/>
        <v>37541</v>
      </c>
      <c r="AY112" s="535">
        <f t="shared" ref="AY112:AY117" si="106">N112+AG112</f>
        <v>18000</v>
      </c>
      <c r="AZ112" s="556">
        <f t="shared" ref="AZ112:AZ117" si="107">O112+AS112</f>
        <v>4.4057000000000004</v>
      </c>
      <c r="BA112" s="556">
        <f t="shared" ref="BA112:BB117" si="108">P112+AQ112</f>
        <v>3.4839000000000002</v>
      </c>
      <c r="BB112" s="557">
        <f t="shared" si="108"/>
        <v>0.92179999999999995</v>
      </c>
    </row>
    <row r="113" spans="1:54" ht="12.95" customHeight="1" x14ac:dyDescent="0.25">
      <c r="A113" s="549">
        <v>21</v>
      </c>
      <c r="B113" s="649">
        <v>5442</v>
      </c>
      <c r="C113" s="650">
        <v>650030541</v>
      </c>
      <c r="D113" s="549">
        <v>75017512</v>
      </c>
      <c r="E113" s="700" t="s">
        <v>476</v>
      </c>
      <c r="F113" s="649">
        <v>3113</v>
      </c>
      <c r="G113" s="696" t="s">
        <v>333</v>
      </c>
      <c r="H113" s="552" t="s">
        <v>281</v>
      </c>
      <c r="I113" s="529">
        <v>10490665</v>
      </c>
      <c r="J113" s="554">
        <v>7565573</v>
      </c>
      <c r="K113" s="554">
        <v>25200</v>
      </c>
      <c r="L113" s="554">
        <v>2565681</v>
      </c>
      <c r="M113" s="554">
        <v>151311</v>
      </c>
      <c r="N113" s="554">
        <v>182900</v>
      </c>
      <c r="O113" s="555">
        <v>15.3918</v>
      </c>
      <c r="P113" s="744">
        <v>11.8003</v>
      </c>
      <c r="Q113" s="837">
        <v>3.5914999999999995</v>
      </c>
      <c r="R113" s="112">
        <f t="shared" si="68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69"/>
        <v>0</v>
      </c>
      <c r="X113" s="113">
        <v>0</v>
      </c>
      <c r="Y113" s="113">
        <v>0</v>
      </c>
      <c r="Z113" s="113">
        <v>0</v>
      </c>
      <c r="AA113" s="113">
        <f t="shared" si="70"/>
        <v>0</v>
      </c>
      <c r="AB113" s="113">
        <f t="shared" si="71"/>
        <v>0</v>
      </c>
      <c r="AC113" s="114">
        <f t="shared" si="72"/>
        <v>0</v>
      </c>
      <c r="AD113" s="114">
        <f t="shared" si="73"/>
        <v>0</v>
      </c>
      <c r="AE113" s="113">
        <v>0</v>
      </c>
      <c r="AF113" s="113">
        <v>0</v>
      </c>
      <c r="AG113" s="113">
        <f t="shared" si="74"/>
        <v>0</v>
      </c>
      <c r="AH113" s="113">
        <f t="shared" si="75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76"/>
        <v>0</v>
      </c>
      <c r="AR113" s="115">
        <f t="shared" si="77"/>
        <v>0</v>
      </c>
      <c r="AS113" s="116">
        <f t="shared" si="78"/>
        <v>0</v>
      </c>
      <c r="AT113" s="881">
        <f t="shared" si="102"/>
        <v>10490665</v>
      </c>
      <c r="AU113" s="535">
        <f t="shared" si="103"/>
        <v>7565573</v>
      </c>
      <c r="AV113" s="113">
        <f t="shared" si="104"/>
        <v>25200</v>
      </c>
      <c r="AW113" s="535">
        <f t="shared" si="105"/>
        <v>2565681</v>
      </c>
      <c r="AX113" s="535">
        <f t="shared" si="105"/>
        <v>151311</v>
      </c>
      <c r="AY113" s="535">
        <f t="shared" si="106"/>
        <v>182900</v>
      </c>
      <c r="AZ113" s="556">
        <f t="shared" si="107"/>
        <v>15.3918</v>
      </c>
      <c r="BA113" s="556">
        <f t="shared" si="108"/>
        <v>11.8003</v>
      </c>
      <c r="BB113" s="557">
        <f t="shared" si="108"/>
        <v>3.5914999999999995</v>
      </c>
    </row>
    <row r="114" spans="1:54" ht="12.95" customHeight="1" x14ac:dyDescent="0.25">
      <c r="A114" s="549">
        <v>21</v>
      </c>
      <c r="B114" s="649">
        <v>5442</v>
      </c>
      <c r="C114" s="650">
        <v>650030541</v>
      </c>
      <c r="D114" s="549">
        <v>75017512</v>
      </c>
      <c r="E114" s="700" t="s">
        <v>476</v>
      </c>
      <c r="F114" s="649">
        <v>3113</v>
      </c>
      <c r="G114" s="552" t="s">
        <v>316</v>
      </c>
      <c r="H114" s="552" t="s">
        <v>282</v>
      </c>
      <c r="I114" s="529">
        <v>868820</v>
      </c>
      <c r="J114" s="554">
        <v>639043</v>
      </c>
      <c r="K114" s="554">
        <v>0</v>
      </c>
      <c r="L114" s="554">
        <v>215996</v>
      </c>
      <c r="M114" s="554">
        <v>12781</v>
      </c>
      <c r="N114" s="554">
        <v>1000</v>
      </c>
      <c r="O114" s="555">
        <v>1.61</v>
      </c>
      <c r="P114" s="744">
        <v>1.61</v>
      </c>
      <c r="Q114" s="837">
        <v>0</v>
      </c>
      <c r="R114" s="112">
        <f t="shared" si="68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f t="shared" si="69"/>
        <v>0</v>
      </c>
      <c r="X114" s="113">
        <v>0</v>
      </c>
      <c r="Y114" s="113">
        <v>0</v>
      </c>
      <c r="Z114" s="113">
        <v>0</v>
      </c>
      <c r="AA114" s="113">
        <f t="shared" si="70"/>
        <v>0</v>
      </c>
      <c r="AB114" s="113">
        <f t="shared" si="71"/>
        <v>0</v>
      </c>
      <c r="AC114" s="114">
        <f t="shared" si="72"/>
        <v>0</v>
      </c>
      <c r="AD114" s="114">
        <f t="shared" si="73"/>
        <v>0</v>
      </c>
      <c r="AE114" s="113">
        <v>0</v>
      </c>
      <c r="AF114" s="113">
        <v>0</v>
      </c>
      <c r="AG114" s="113">
        <f t="shared" si="74"/>
        <v>0</v>
      </c>
      <c r="AH114" s="113">
        <f t="shared" si="75"/>
        <v>0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si="76"/>
        <v>0</v>
      </c>
      <c r="AR114" s="115">
        <f t="shared" si="77"/>
        <v>0</v>
      </c>
      <c r="AS114" s="116">
        <f t="shared" si="78"/>
        <v>0</v>
      </c>
      <c r="AT114" s="881">
        <f t="shared" si="102"/>
        <v>868820</v>
      </c>
      <c r="AU114" s="535">
        <f t="shared" si="103"/>
        <v>639043</v>
      </c>
      <c r="AV114" s="113">
        <f t="shared" si="104"/>
        <v>0</v>
      </c>
      <c r="AW114" s="535">
        <f t="shared" si="105"/>
        <v>215996</v>
      </c>
      <c r="AX114" s="535">
        <f t="shared" si="105"/>
        <v>12781</v>
      </c>
      <c r="AY114" s="535">
        <f t="shared" si="106"/>
        <v>1000</v>
      </c>
      <c r="AZ114" s="556">
        <f t="shared" si="107"/>
        <v>1.61</v>
      </c>
      <c r="BA114" s="556">
        <f t="shared" si="108"/>
        <v>1.61</v>
      </c>
      <c r="BB114" s="557">
        <f t="shared" si="108"/>
        <v>0</v>
      </c>
    </row>
    <row r="115" spans="1:54" ht="12.95" customHeight="1" x14ac:dyDescent="0.25">
      <c r="A115" s="549">
        <v>21</v>
      </c>
      <c r="B115" s="649">
        <v>5442</v>
      </c>
      <c r="C115" s="650">
        <v>650030541</v>
      </c>
      <c r="D115" s="549">
        <v>75017512</v>
      </c>
      <c r="E115" s="700" t="s">
        <v>476</v>
      </c>
      <c r="F115" s="649">
        <v>3141</v>
      </c>
      <c r="G115" s="696" t="s">
        <v>319</v>
      </c>
      <c r="H115" s="552" t="s">
        <v>282</v>
      </c>
      <c r="I115" s="529">
        <v>218887</v>
      </c>
      <c r="J115" s="554">
        <v>160064</v>
      </c>
      <c r="K115" s="554">
        <v>0</v>
      </c>
      <c r="L115" s="344">
        <v>54102</v>
      </c>
      <c r="M115" s="554">
        <v>3201</v>
      </c>
      <c r="N115" s="554">
        <v>1520</v>
      </c>
      <c r="O115" s="555">
        <v>0.54</v>
      </c>
      <c r="P115" s="744">
        <v>0</v>
      </c>
      <c r="Q115" s="837">
        <v>0.54</v>
      </c>
      <c r="R115" s="112">
        <f t="shared" si="68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69"/>
        <v>0</v>
      </c>
      <c r="X115" s="113">
        <v>0</v>
      </c>
      <c r="Y115" s="113">
        <v>0</v>
      </c>
      <c r="Z115" s="113">
        <v>0</v>
      </c>
      <c r="AA115" s="113">
        <f t="shared" si="70"/>
        <v>0</v>
      </c>
      <c r="AB115" s="113">
        <f t="shared" si="71"/>
        <v>0</v>
      </c>
      <c r="AC115" s="114">
        <f t="shared" si="72"/>
        <v>0</v>
      </c>
      <c r="AD115" s="114">
        <f t="shared" si="73"/>
        <v>0</v>
      </c>
      <c r="AE115" s="113">
        <v>0</v>
      </c>
      <c r="AF115" s="113">
        <v>0</v>
      </c>
      <c r="AG115" s="113">
        <f t="shared" si="74"/>
        <v>0</v>
      </c>
      <c r="AH115" s="113">
        <f t="shared" si="75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76"/>
        <v>0</v>
      </c>
      <c r="AR115" s="115">
        <f t="shared" si="77"/>
        <v>0</v>
      </c>
      <c r="AS115" s="116">
        <f t="shared" si="78"/>
        <v>0</v>
      </c>
      <c r="AT115" s="881">
        <f t="shared" si="102"/>
        <v>218887</v>
      </c>
      <c r="AU115" s="535">
        <f t="shared" si="103"/>
        <v>160064</v>
      </c>
      <c r="AV115" s="113">
        <f t="shared" si="104"/>
        <v>0</v>
      </c>
      <c r="AW115" s="535">
        <f t="shared" si="105"/>
        <v>54102</v>
      </c>
      <c r="AX115" s="535">
        <f t="shared" si="105"/>
        <v>3201</v>
      </c>
      <c r="AY115" s="535">
        <f t="shared" si="106"/>
        <v>1520</v>
      </c>
      <c r="AZ115" s="556">
        <f t="shared" si="107"/>
        <v>0.54</v>
      </c>
      <c r="BA115" s="556">
        <f t="shared" si="108"/>
        <v>0</v>
      </c>
      <c r="BB115" s="557">
        <f t="shared" si="108"/>
        <v>0.54</v>
      </c>
    </row>
    <row r="116" spans="1:54" ht="12.95" customHeight="1" x14ac:dyDescent="0.25">
      <c r="A116" s="549">
        <v>21</v>
      </c>
      <c r="B116" s="649">
        <v>5442</v>
      </c>
      <c r="C116" s="650">
        <v>650030541</v>
      </c>
      <c r="D116" s="549">
        <v>75017512</v>
      </c>
      <c r="E116" s="700" t="s">
        <v>476</v>
      </c>
      <c r="F116" s="649">
        <v>3143</v>
      </c>
      <c r="G116" s="552" t="s">
        <v>633</v>
      </c>
      <c r="H116" s="552" t="s">
        <v>281</v>
      </c>
      <c r="I116" s="529">
        <v>1158039</v>
      </c>
      <c r="J116" s="554">
        <v>852753</v>
      </c>
      <c r="K116" s="554">
        <v>0</v>
      </c>
      <c r="L116" s="554">
        <v>288231</v>
      </c>
      <c r="M116" s="554">
        <v>17055</v>
      </c>
      <c r="N116" s="554">
        <v>0</v>
      </c>
      <c r="O116" s="555">
        <v>1.9213</v>
      </c>
      <c r="P116" s="744">
        <v>1.9213</v>
      </c>
      <c r="Q116" s="837">
        <v>0</v>
      </c>
      <c r="R116" s="112">
        <f t="shared" si="68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69"/>
        <v>0</v>
      </c>
      <c r="X116" s="113">
        <v>0</v>
      </c>
      <c r="Y116" s="113">
        <v>0</v>
      </c>
      <c r="Z116" s="113">
        <v>0</v>
      </c>
      <c r="AA116" s="113">
        <f t="shared" si="70"/>
        <v>0</v>
      </c>
      <c r="AB116" s="113">
        <f t="shared" si="71"/>
        <v>0</v>
      </c>
      <c r="AC116" s="114">
        <f t="shared" si="72"/>
        <v>0</v>
      </c>
      <c r="AD116" s="114">
        <f t="shared" si="73"/>
        <v>0</v>
      </c>
      <c r="AE116" s="113">
        <v>0</v>
      </c>
      <c r="AF116" s="113">
        <v>0</v>
      </c>
      <c r="AG116" s="113">
        <f t="shared" si="74"/>
        <v>0</v>
      </c>
      <c r="AH116" s="113">
        <f t="shared" si="75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76"/>
        <v>0</v>
      </c>
      <c r="AR116" s="115">
        <f t="shared" si="77"/>
        <v>0</v>
      </c>
      <c r="AS116" s="116">
        <f t="shared" si="78"/>
        <v>0</v>
      </c>
      <c r="AT116" s="881">
        <f t="shared" si="102"/>
        <v>1158039</v>
      </c>
      <c r="AU116" s="535">
        <f t="shared" si="103"/>
        <v>852753</v>
      </c>
      <c r="AV116" s="113">
        <f t="shared" si="104"/>
        <v>0</v>
      </c>
      <c r="AW116" s="535">
        <f t="shared" si="105"/>
        <v>288231</v>
      </c>
      <c r="AX116" s="535">
        <f t="shared" si="105"/>
        <v>17055</v>
      </c>
      <c r="AY116" s="535">
        <f t="shared" si="106"/>
        <v>0</v>
      </c>
      <c r="AZ116" s="556">
        <f t="shared" si="107"/>
        <v>1.9213</v>
      </c>
      <c r="BA116" s="556">
        <f t="shared" si="108"/>
        <v>1.9213</v>
      </c>
      <c r="BB116" s="557">
        <f t="shared" si="108"/>
        <v>0</v>
      </c>
    </row>
    <row r="117" spans="1:54" ht="12.95" customHeight="1" x14ac:dyDescent="0.25">
      <c r="A117" s="549">
        <v>21</v>
      </c>
      <c r="B117" s="649">
        <v>5442</v>
      </c>
      <c r="C117" s="650">
        <v>650030541</v>
      </c>
      <c r="D117" s="549">
        <v>75017512</v>
      </c>
      <c r="E117" s="700" t="s">
        <v>476</v>
      </c>
      <c r="F117" s="649">
        <v>3143</v>
      </c>
      <c r="G117" s="552" t="s">
        <v>634</v>
      </c>
      <c r="H117" s="552" t="s">
        <v>282</v>
      </c>
      <c r="I117" s="529">
        <v>28088</v>
      </c>
      <c r="J117" s="554">
        <v>19800</v>
      </c>
      <c r="K117" s="554">
        <v>0</v>
      </c>
      <c r="L117" s="344">
        <v>6692</v>
      </c>
      <c r="M117" s="554">
        <v>396</v>
      </c>
      <c r="N117" s="554">
        <v>1200</v>
      </c>
      <c r="O117" s="555">
        <v>0.08</v>
      </c>
      <c r="P117" s="744">
        <v>0</v>
      </c>
      <c r="Q117" s="837">
        <v>0.08</v>
      </c>
      <c r="R117" s="112">
        <f t="shared" si="68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69"/>
        <v>0</v>
      </c>
      <c r="X117" s="113">
        <v>0</v>
      </c>
      <c r="Y117" s="113">
        <v>0</v>
      </c>
      <c r="Z117" s="113">
        <v>0</v>
      </c>
      <c r="AA117" s="113">
        <f t="shared" si="70"/>
        <v>0</v>
      </c>
      <c r="AB117" s="113">
        <f t="shared" si="71"/>
        <v>0</v>
      </c>
      <c r="AC117" s="114">
        <f t="shared" si="72"/>
        <v>0</v>
      </c>
      <c r="AD117" s="114">
        <f t="shared" si="73"/>
        <v>0</v>
      </c>
      <c r="AE117" s="113">
        <v>0</v>
      </c>
      <c r="AF117" s="113">
        <v>0</v>
      </c>
      <c r="AG117" s="113">
        <f t="shared" si="74"/>
        <v>0</v>
      </c>
      <c r="AH117" s="113">
        <f t="shared" si="75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76"/>
        <v>0</v>
      </c>
      <c r="AR117" s="115">
        <f t="shared" si="77"/>
        <v>0</v>
      </c>
      <c r="AS117" s="116">
        <f t="shared" si="78"/>
        <v>0</v>
      </c>
      <c r="AT117" s="881">
        <f t="shared" si="102"/>
        <v>28088</v>
      </c>
      <c r="AU117" s="535">
        <f t="shared" si="103"/>
        <v>19800</v>
      </c>
      <c r="AV117" s="113">
        <f t="shared" si="104"/>
        <v>0</v>
      </c>
      <c r="AW117" s="535">
        <f t="shared" si="105"/>
        <v>6692</v>
      </c>
      <c r="AX117" s="535">
        <f t="shared" si="105"/>
        <v>396</v>
      </c>
      <c r="AY117" s="535">
        <f t="shared" si="106"/>
        <v>1200</v>
      </c>
      <c r="AZ117" s="556">
        <f t="shared" si="107"/>
        <v>0.08</v>
      </c>
      <c r="BA117" s="556">
        <f t="shared" si="108"/>
        <v>0</v>
      </c>
      <c r="BB117" s="557">
        <f t="shared" si="108"/>
        <v>0.08</v>
      </c>
    </row>
    <row r="118" spans="1:54" ht="12.95" customHeight="1" x14ac:dyDescent="0.25">
      <c r="A118" s="566">
        <v>21</v>
      </c>
      <c r="B118" s="653">
        <v>5442</v>
      </c>
      <c r="C118" s="654">
        <v>650030541</v>
      </c>
      <c r="D118" s="653">
        <v>75017512</v>
      </c>
      <c r="E118" s="701" t="s">
        <v>477</v>
      </c>
      <c r="F118" s="653"/>
      <c r="G118" s="702"/>
      <c r="H118" s="703"/>
      <c r="I118" s="704">
        <v>15331498</v>
      </c>
      <c r="J118" s="705">
        <v>11114257</v>
      </c>
      <c r="K118" s="705">
        <v>25200</v>
      </c>
      <c r="L118" s="705">
        <v>3765136</v>
      </c>
      <c r="M118" s="705">
        <v>222285</v>
      </c>
      <c r="N118" s="705">
        <v>204620</v>
      </c>
      <c r="O118" s="706">
        <v>23.948799999999995</v>
      </c>
      <c r="P118" s="706">
        <v>18.8155</v>
      </c>
      <c r="Q118" s="774">
        <v>5.1332999999999993</v>
      </c>
      <c r="R118" s="704">
        <f t="shared" ref="R118:BB118" si="109">SUM(R112:R117)</f>
        <v>0</v>
      </c>
      <c r="S118" s="705">
        <f t="shared" si="109"/>
        <v>0</v>
      </c>
      <c r="T118" s="705">
        <f t="shared" si="109"/>
        <v>0</v>
      </c>
      <c r="U118" s="705">
        <f t="shared" si="109"/>
        <v>0</v>
      </c>
      <c r="V118" s="705">
        <f t="shared" si="109"/>
        <v>0</v>
      </c>
      <c r="W118" s="705">
        <f t="shared" si="109"/>
        <v>0</v>
      </c>
      <c r="X118" s="705">
        <f t="shared" si="109"/>
        <v>0</v>
      </c>
      <c r="Y118" s="705">
        <f t="shared" si="109"/>
        <v>0</v>
      </c>
      <c r="Z118" s="705">
        <f t="shared" si="109"/>
        <v>0</v>
      </c>
      <c r="AA118" s="705">
        <f t="shared" si="109"/>
        <v>0</v>
      </c>
      <c r="AB118" s="705">
        <f t="shared" si="109"/>
        <v>0</v>
      </c>
      <c r="AC118" s="705">
        <f t="shared" si="109"/>
        <v>0</v>
      </c>
      <c r="AD118" s="705">
        <f t="shared" si="109"/>
        <v>0</v>
      </c>
      <c r="AE118" s="705">
        <f t="shared" si="109"/>
        <v>0</v>
      </c>
      <c r="AF118" s="705">
        <f t="shared" si="109"/>
        <v>0</v>
      </c>
      <c r="AG118" s="705">
        <f t="shared" si="109"/>
        <v>0</v>
      </c>
      <c r="AH118" s="705">
        <f t="shared" si="109"/>
        <v>0</v>
      </c>
      <c r="AI118" s="706">
        <f t="shared" si="109"/>
        <v>0</v>
      </c>
      <c r="AJ118" s="706">
        <f t="shared" si="109"/>
        <v>0</v>
      </c>
      <c r="AK118" s="706">
        <f t="shared" si="109"/>
        <v>0</v>
      </c>
      <c r="AL118" s="706">
        <f t="shared" si="109"/>
        <v>0</v>
      </c>
      <c r="AM118" s="706">
        <f t="shared" si="109"/>
        <v>0</v>
      </c>
      <c r="AN118" s="706">
        <f t="shared" si="109"/>
        <v>0</v>
      </c>
      <c r="AO118" s="706">
        <f t="shared" si="109"/>
        <v>0</v>
      </c>
      <c r="AP118" s="706">
        <f t="shared" si="109"/>
        <v>0</v>
      </c>
      <c r="AQ118" s="706">
        <f t="shared" si="109"/>
        <v>0</v>
      </c>
      <c r="AR118" s="706">
        <f t="shared" si="109"/>
        <v>0</v>
      </c>
      <c r="AS118" s="708">
        <f t="shared" si="109"/>
        <v>0</v>
      </c>
      <c r="AT118" s="707">
        <f t="shared" si="109"/>
        <v>15331498</v>
      </c>
      <c r="AU118" s="705">
        <f t="shared" si="109"/>
        <v>11114257</v>
      </c>
      <c r="AV118" s="705">
        <f t="shared" si="109"/>
        <v>25200</v>
      </c>
      <c r="AW118" s="705">
        <f t="shared" si="109"/>
        <v>3765136</v>
      </c>
      <c r="AX118" s="705">
        <f t="shared" si="109"/>
        <v>222285</v>
      </c>
      <c r="AY118" s="705">
        <f t="shared" si="109"/>
        <v>204620</v>
      </c>
      <c r="AZ118" s="706">
        <f t="shared" si="109"/>
        <v>23.948799999999995</v>
      </c>
      <c r="BA118" s="706">
        <f t="shared" si="109"/>
        <v>18.8155</v>
      </c>
      <c r="BB118" s="708">
        <f t="shared" si="109"/>
        <v>5.1332999999999993</v>
      </c>
    </row>
    <row r="119" spans="1:54" ht="12.95" customHeight="1" x14ac:dyDescent="0.25">
      <c r="A119" s="549">
        <v>22</v>
      </c>
      <c r="B119" s="649">
        <v>5453</v>
      </c>
      <c r="C119" s="650">
        <v>600099211</v>
      </c>
      <c r="D119" s="549">
        <v>854760</v>
      </c>
      <c r="E119" s="700" t="s">
        <v>478</v>
      </c>
      <c r="F119" s="649">
        <v>3111</v>
      </c>
      <c r="G119" s="696" t="s">
        <v>329</v>
      </c>
      <c r="H119" s="552" t="s">
        <v>281</v>
      </c>
      <c r="I119" s="529">
        <v>5541976</v>
      </c>
      <c r="J119" s="554">
        <v>4051205</v>
      </c>
      <c r="K119" s="554">
        <v>5000</v>
      </c>
      <c r="L119" s="554">
        <v>1370997</v>
      </c>
      <c r="M119" s="554">
        <v>81024</v>
      </c>
      <c r="N119" s="554">
        <v>33750</v>
      </c>
      <c r="O119" s="555">
        <v>9.6203000000000003</v>
      </c>
      <c r="P119" s="744">
        <v>7.7965999999999998</v>
      </c>
      <c r="Q119" s="837">
        <v>1.8236999999999999</v>
      </c>
      <c r="R119" s="112">
        <f t="shared" si="68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69"/>
        <v>0</v>
      </c>
      <c r="X119" s="113">
        <v>0</v>
      </c>
      <c r="Y119" s="113">
        <v>0</v>
      </c>
      <c r="Z119" s="113">
        <v>0</v>
      </c>
      <c r="AA119" s="113">
        <f t="shared" si="70"/>
        <v>0</v>
      </c>
      <c r="AB119" s="113">
        <f t="shared" si="71"/>
        <v>0</v>
      </c>
      <c r="AC119" s="114">
        <f t="shared" si="72"/>
        <v>0</v>
      </c>
      <c r="AD119" s="114">
        <f t="shared" si="73"/>
        <v>0</v>
      </c>
      <c r="AE119" s="113">
        <v>0</v>
      </c>
      <c r="AF119" s="113">
        <v>0</v>
      </c>
      <c r="AG119" s="113">
        <f t="shared" si="74"/>
        <v>0</v>
      </c>
      <c r="AH119" s="113">
        <f t="shared" si="75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76"/>
        <v>0</v>
      </c>
      <c r="AR119" s="115">
        <f t="shared" si="77"/>
        <v>0</v>
      </c>
      <c r="AS119" s="116">
        <f t="shared" si="78"/>
        <v>0</v>
      </c>
      <c r="AT119" s="881">
        <f t="shared" ref="AT119:AT125" si="110">I119+AH119</f>
        <v>5541976</v>
      </c>
      <c r="AU119" s="535">
        <f t="shared" ref="AU119:AU125" si="111">J119+W119</f>
        <v>4051205</v>
      </c>
      <c r="AV119" s="113">
        <f t="shared" ref="AV119:AV125" si="112">K119+AA119</f>
        <v>5000</v>
      </c>
      <c r="AW119" s="535">
        <f t="shared" ref="AW119:AX125" si="113">L119+AC119</f>
        <v>1370997</v>
      </c>
      <c r="AX119" s="535">
        <f t="shared" si="113"/>
        <v>81024</v>
      </c>
      <c r="AY119" s="535">
        <f t="shared" ref="AY119:AY125" si="114">N119+AG119</f>
        <v>33750</v>
      </c>
      <c r="AZ119" s="556">
        <f t="shared" ref="AZ119:AZ125" si="115">O119+AS119</f>
        <v>9.6203000000000003</v>
      </c>
      <c r="BA119" s="556">
        <f t="shared" ref="BA119:BB125" si="116">P119+AQ119</f>
        <v>7.7965999999999998</v>
      </c>
      <c r="BB119" s="557">
        <f t="shared" si="116"/>
        <v>1.8236999999999999</v>
      </c>
    </row>
    <row r="120" spans="1:54" ht="12.95" customHeight="1" x14ac:dyDescent="0.25">
      <c r="A120" s="549">
        <v>22</v>
      </c>
      <c r="B120" s="649">
        <v>5453</v>
      </c>
      <c r="C120" s="650">
        <v>600099211</v>
      </c>
      <c r="D120" s="549">
        <v>854760</v>
      </c>
      <c r="E120" s="700" t="s">
        <v>478</v>
      </c>
      <c r="F120" s="649">
        <v>3113</v>
      </c>
      <c r="G120" s="696" t="s">
        <v>333</v>
      </c>
      <c r="H120" s="552" t="s">
        <v>281</v>
      </c>
      <c r="I120" s="529">
        <v>23109729</v>
      </c>
      <c r="J120" s="554">
        <v>16669415</v>
      </c>
      <c r="K120" s="554">
        <v>8000</v>
      </c>
      <c r="L120" s="554">
        <v>5636966</v>
      </c>
      <c r="M120" s="554">
        <v>333388</v>
      </c>
      <c r="N120" s="554">
        <v>461960</v>
      </c>
      <c r="O120" s="555">
        <v>31.878399999999996</v>
      </c>
      <c r="P120" s="744">
        <v>24.082699999999999</v>
      </c>
      <c r="Q120" s="837">
        <v>7.7956999999999992</v>
      </c>
      <c r="R120" s="112">
        <f t="shared" si="68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69"/>
        <v>0</v>
      </c>
      <c r="X120" s="113">
        <v>0</v>
      </c>
      <c r="Y120" s="113">
        <v>0</v>
      </c>
      <c r="Z120" s="113">
        <v>0</v>
      </c>
      <c r="AA120" s="113">
        <f t="shared" si="70"/>
        <v>0</v>
      </c>
      <c r="AB120" s="113">
        <f t="shared" si="71"/>
        <v>0</v>
      </c>
      <c r="AC120" s="114">
        <f t="shared" si="72"/>
        <v>0</v>
      </c>
      <c r="AD120" s="114">
        <f t="shared" si="73"/>
        <v>0</v>
      </c>
      <c r="AE120" s="113">
        <v>0</v>
      </c>
      <c r="AF120" s="113">
        <v>0</v>
      </c>
      <c r="AG120" s="113">
        <f t="shared" si="74"/>
        <v>0</v>
      </c>
      <c r="AH120" s="113">
        <f t="shared" si="75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76"/>
        <v>0</v>
      </c>
      <c r="AR120" s="115">
        <f t="shared" si="77"/>
        <v>0</v>
      </c>
      <c r="AS120" s="116">
        <f t="shared" si="78"/>
        <v>0</v>
      </c>
      <c r="AT120" s="881">
        <f t="shared" si="110"/>
        <v>23109729</v>
      </c>
      <c r="AU120" s="535">
        <f t="shared" si="111"/>
        <v>16669415</v>
      </c>
      <c r="AV120" s="113">
        <f t="shared" si="112"/>
        <v>8000</v>
      </c>
      <c r="AW120" s="535">
        <f t="shared" si="113"/>
        <v>5636966</v>
      </c>
      <c r="AX120" s="535">
        <f t="shared" si="113"/>
        <v>333388</v>
      </c>
      <c r="AY120" s="535">
        <f t="shared" si="114"/>
        <v>461960</v>
      </c>
      <c r="AZ120" s="556">
        <f t="shared" si="115"/>
        <v>31.878399999999996</v>
      </c>
      <c r="BA120" s="556">
        <f t="shared" si="116"/>
        <v>24.082699999999999</v>
      </c>
      <c r="BB120" s="557">
        <f t="shared" si="116"/>
        <v>7.7956999999999992</v>
      </c>
    </row>
    <row r="121" spans="1:54" ht="12.95" customHeight="1" x14ac:dyDescent="0.25">
      <c r="A121" s="549">
        <v>22</v>
      </c>
      <c r="B121" s="649">
        <v>5453</v>
      </c>
      <c r="C121" s="650">
        <v>600099211</v>
      </c>
      <c r="D121" s="549">
        <v>854760</v>
      </c>
      <c r="E121" s="700" t="s">
        <v>478</v>
      </c>
      <c r="F121" s="649">
        <v>3113</v>
      </c>
      <c r="G121" s="552" t="s">
        <v>316</v>
      </c>
      <c r="H121" s="552" t="s">
        <v>282</v>
      </c>
      <c r="I121" s="529">
        <v>1451335</v>
      </c>
      <c r="J121" s="554">
        <v>1068730</v>
      </c>
      <c r="K121" s="554">
        <v>0</v>
      </c>
      <c r="L121" s="554">
        <v>361231</v>
      </c>
      <c r="M121" s="554">
        <v>21374</v>
      </c>
      <c r="N121" s="554">
        <v>0</v>
      </c>
      <c r="O121" s="555">
        <v>2.63</v>
      </c>
      <c r="P121" s="744">
        <v>2.63</v>
      </c>
      <c r="Q121" s="837">
        <v>0</v>
      </c>
      <c r="R121" s="112">
        <f t="shared" si="68"/>
        <v>0</v>
      </c>
      <c r="S121" s="113">
        <v>33683</v>
      </c>
      <c r="T121" s="113">
        <v>0</v>
      </c>
      <c r="U121" s="113">
        <v>0</v>
      </c>
      <c r="V121" s="113">
        <v>0</v>
      </c>
      <c r="W121" s="113">
        <f t="shared" si="69"/>
        <v>33683</v>
      </c>
      <c r="X121" s="113">
        <v>0</v>
      </c>
      <c r="Y121" s="113">
        <v>0</v>
      </c>
      <c r="Z121" s="113">
        <v>0</v>
      </c>
      <c r="AA121" s="113">
        <f t="shared" si="70"/>
        <v>0</v>
      </c>
      <c r="AB121" s="113">
        <f t="shared" si="71"/>
        <v>33683</v>
      </c>
      <c r="AC121" s="114">
        <f t="shared" si="72"/>
        <v>11385</v>
      </c>
      <c r="AD121" s="114">
        <f t="shared" si="73"/>
        <v>674</v>
      </c>
      <c r="AE121" s="113">
        <v>0</v>
      </c>
      <c r="AF121" s="113">
        <v>0</v>
      </c>
      <c r="AG121" s="113">
        <f t="shared" si="74"/>
        <v>0</v>
      </c>
      <c r="AH121" s="113">
        <f t="shared" si="75"/>
        <v>45742</v>
      </c>
      <c r="AI121" s="115">
        <v>0</v>
      </c>
      <c r="AJ121" s="115">
        <v>0</v>
      </c>
      <c r="AK121" s="115">
        <v>0.1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76"/>
        <v>0.1</v>
      </c>
      <c r="AR121" s="115">
        <f t="shared" si="77"/>
        <v>0</v>
      </c>
      <c r="AS121" s="116">
        <f t="shared" si="78"/>
        <v>0.1</v>
      </c>
      <c r="AT121" s="881">
        <f t="shared" si="110"/>
        <v>1497077</v>
      </c>
      <c r="AU121" s="535">
        <f t="shared" si="111"/>
        <v>1102413</v>
      </c>
      <c r="AV121" s="113">
        <f t="shared" si="112"/>
        <v>0</v>
      </c>
      <c r="AW121" s="535">
        <f t="shared" si="113"/>
        <v>372616</v>
      </c>
      <c r="AX121" s="535">
        <f t="shared" si="113"/>
        <v>22048</v>
      </c>
      <c r="AY121" s="535">
        <f t="shared" si="114"/>
        <v>0</v>
      </c>
      <c r="AZ121" s="556">
        <f t="shared" si="115"/>
        <v>2.73</v>
      </c>
      <c r="BA121" s="556">
        <f t="shared" si="116"/>
        <v>2.73</v>
      </c>
      <c r="BB121" s="557">
        <f t="shared" si="116"/>
        <v>0</v>
      </c>
    </row>
    <row r="122" spans="1:54" ht="12.95" customHeight="1" x14ac:dyDescent="0.25">
      <c r="A122" s="549">
        <v>22</v>
      </c>
      <c r="B122" s="649">
        <v>5453</v>
      </c>
      <c r="C122" s="650">
        <v>600099211</v>
      </c>
      <c r="D122" s="549">
        <v>854760</v>
      </c>
      <c r="E122" s="700" t="s">
        <v>478</v>
      </c>
      <c r="F122" s="649">
        <v>3141</v>
      </c>
      <c r="G122" s="696" t="s">
        <v>319</v>
      </c>
      <c r="H122" s="552" t="s">
        <v>282</v>
      </c>
      <c r="I122" s="529">
        <v>2986242</v>
      </c>
      <c r="J122" s="554">
        <v>2182215</v>
      </c>
      <c r="K122" s="554">
        <v>0</v>
      </c>
      <c r="L122" s="344">
        <v>737589</v>
      </c>
      <c r="M122" s="554">
        <v>43644</v>
      </c>
      <c r="N122" s="554">
        <v>22794</v>
      </c>
      <c r="O122" s="555">
        <v>7.42</v>
      </c>
      <c r="P122" s="744">
        <v>0</v>
      </c>
      <c r="Q122" s="837">
        <v>7.42</v>
      </c>
      <c r="R122" s="112">
        <f t="shared" si="68"/>
        <v>0</v>
      </c>
      <c r="S122" s="113">
        <v>0</v>
      </c>
      <c r="T122" s="113">
        <f>-19931+22601+8514</f>
        <v>11184</v>
      </c>
      <c r="U122" s="113">
        <v>0</v>
      </c>
      <c r="V122" s="113">
        <v>0</v>
      </c>
      <c r="W122" s="113">
        <f t="shared" si="69"/>
        <v>11184</v>
      </c>
      <c r="X122" s="113">
        <v>0</v>
      </c>
      <c r="Y122" s="113">
        <v>0</v>
      </c>
      <c r="Z122" s="113">
        <v>0</v>
      </c>
      <c r="AA122" s="113">
        <f t="shared" si="70"/>
        <v>0</v>
      </c>
      <c r="AB122" s="113">
        <f t="shared" si="71"/>
        <v>11184</v>
      </c>
      <c r="AC122" s="114">
        <f t="shared" si="72"/>
        <v>3780</v>
      </c>
      <c r="AD122" s="114">
        <f t="shared" si="73"/>
        <v>224</v>
      </c>
      <c r="AE122" s="113">
        <v>0</v>
      </c>
      <c r="AF122" s="113">
        <v>0</v>
      </c>
      <c r="AG122" s="113">
        <f t="shared" si="74"/>
        <v>0</v>
      </c>
      <c r="AH122" s="113">
        <f t="shared" si="75"/>
        <v>15188</v>
      </c>
      <c r="AI122" s="115">
        <v>0</v>
      </c>
      <c r="AJ122" s="115">
        <v>0</v>
      </c>
      <c r="AK122" s="115">
        <v>0</v>
      </c>
      <c r="AL122" s="115">
        <v>0</v>
      </c>
      <c r="AM122" s="115">
        <f>-0.06+0.07+0.03</f>
        <v>4.0000000000000008E-2</v>
      </c>
      <c r="AN122" s="115">
        <v>0</v>
      </c>
      <c r="AO122" s="115">
        <v>0</v>
      </c>
      <c r="AP122" s="115">
        <v>0</v>
      </c>
      <c r="AQ122" s="115">
        <f t="shared" si="76"/>
        <v>0</v>
      </c>
      <c r="AR122" s="115">
        <f t="shared" si="77"/>
        <v>4.0000000000000008E-2</v>
      </c>
      <c r="AS122" s="116">
        <f t="shared" si="78"/>
        <v>4.0000000000000008E-2</v>
      </c>
      <c r="AT122" s="881">
        <f t="shared" si="110"/>
        <v>3001430</v>
      </c>
      <c r="AU122" s="535">
        <f t="shared" si="111"/>
        <v>2193399</v>
      </c>
      <c r="AV122" s="113">
        <f t="shared" si="112"/>
        <v>0</v>
      </c>
      <c r="AW122" s="535">
        <f t="shared" si="113"/>
        <v>741369</v>
      </c>
      <c r="AX122" s="535">
        <f t="shared" si="113"/>
        <v>43868</v>
      </c>
      <c r="AY122" s="535">
        <f t="shared" si="114"/>
        <v>22794</v>
      </c>
      <c r="AZ122" s="556">
        <f t="shared" si="115"/>
        <v>7.46</v>
      </c>
      <c r="BA122" s="556">
        <f t="shared" si="116"/>
        <v>0</v>
      </c>
      <c r="BB122" s="557">
        <f t="shared" si="116"/>
        <v>7.46</v>
      </c>
    </row>
    <row r="123" spans="1:54" ht="12.95" customHeight="1" x14ac:dyDescent="0.25">
      <c r="A123" s="549">
        <v>22</v>
      </c>
      <c r="B123" s="649">
        <v>5453</v>
      </c>
      <c r="C123" s="650">
        <v>600099211</v>
      </c>
      <c r="D123" s="549">
        <v>854760</v>
      </c>
      <c r="E123" s="700" t="s">
        <v>478</v>
      </c>
      <c r="F123" s="649">
        <v>3143</v>
      </c>
      <c r="G123" s="552" t="s">
        <v>633</v>
      </c>
      <c r="H123" s="552" t="s">
        <v>281</v>
      </c>
      <c r="I123" s="529">
        <v>1723281</v>
      </c>
      <c r="J123" s="554">
        <v>1268984</v>
      </c>
      <c r="K123" s="554">
        <v>0</v>
      </c>
      <c r="L123" s="554">
        <v>428917</v>
      </c>
      <c r="M123" s="554">
        <v>25380</v>
      </c>
      <c r="N123" s="554">
        <v>0</v>
      </c>
      <c r="O123" s="555">
        <v>2.6265999999999998</v>
      </c>
      <c r="P123" s="744">
        <v>2.6265999999999998</v>
      </c>
      <c r="Q123" s="837">
        <v>0</v>
      </c>
      <c r="R123" s="112">
        <f t="shared" si="68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69"/>
        <v>0</v>
      </c>
      <c r="X123" s="113">
        <v>0</v>
      </c>
      <c r="Y123" s="113">
        <v>0</v>
      </c>
      <c r="Z123" s="113">
        <v>0</v>
      </c>
      <c r="AA123" s="113">
        <f t="shared" si="70"/>
        <v>0</v>
      </c>
      <c r="AB123" s="113">
        <f t="shared" si="71"/>
        <v>0</v>
      </c>
      <c r="AC123" s="114">
        <f t="shared" si="72"/>
        <v>0</v>
      </c>
      <c r="AD123" s="114">
        <f t="shared" si="73"/>
        <v>0</v>
      </c>
      <c r="AE123" s="113">
        <v>0</v>
      </c>
      <c r="AF123" s="113">
        <v>0</v>
      </c>
      <c r="AG123" s="113">
        <f t="shared" si="74"/>
        <v>0</v>
      </c>
      <c r="AH123" s="113">
        <f t="shared" si="75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76"/>
        <v>0</v>
      </c>
      <c r="AR123" s="115">
        <f t="shared" si="77"/>
        <v>0</v>
      </c>
      <c r="AS123" s="116">
        <f t="shared" si="78"/>
        <v>0</v>
      </c>
      <c r="AT123" s="881">
        <f t="shared" si="110"/>
        <v>1723281</v>
      </c>
      <c r="AU123" s="535">
        <f t="shared" si="111"/>
        <v>1268984</v>
      </c>
      <c r="AV123" s="113">
        <f t="shared" si="112"/>
        <v>0</v>
      </c>
      <c r="AW123" s="535">
        <f t="shared" si="113"/>
        <v>428917</v>
      </c>
      <c r="AX123" s="535">
        <f t="shared" si="113"/>
        <v>25380</v>
      </c>
      <c r="AY123" s="535">
        <f t="shared" si="114"/>
        <v>0</v>
      </c>
      <c r="AZ123" s="556">
        <f t="shared" si="115"/>
        <v>2.6265999999999998</v>
      </c>
      <c r="BA123" s="556">
        <f t="shared" si="116"/>
        <v>2.6265999999999998</v>
      </c>
      <c r="BB123" s="557">
        <f t="shared" si="116"/>
        <v>0</v>
      </c>
    </row>
    <row r="124" spans="1:54" ht="12.95" customHeight="1" x14ac:dyDescent="0.25">
      <c r="A124" s="549">
        <v>22</v>
      </c>
      <c r="B124" s="649">
        <v>5453</v>
      </c>
      <c r="C124" s="650">
        <v>600099211</v>
      </c>
      <c r="D124" s="549">
        <v>854760</v>
      </c>
      <c r="E124" s="700" t="s">
        <v>478</v>
      </c>
      <c r="F124" s="649">
        <v>3143</v>
      </c>
      <c r="G124" s="552" t="s">
        <v>634</v>
      </c>
      <c r="H124" s="552" t="s">
        <v>282</v>
      </c>
      <c r="I124" s="529">
        <v>65306</v>
      </c>
      <c r="J124" s="554">
        <v>46035</v>
      </c>
      <c r="K124" s="554">
        <v>0</v>
      </c>
      <c r="L124" s="344">
        <v>15560</v>
      </c>
      <c r="M124" s="554">
        <v>921</v>
      </c>
      <c r="N124" s="554">
        <v>2790</v>
      </c>
      <c r="O124" s="555">
        <v>0.19</v>
      </c>
      <c r="P124" s="744">
        <v>0</v>
      </c>
      <c r="Q124" s="837">
        <v>0.19</v>
      </c>
      <c r="R124" s="112">
        <f t="shared" si="68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69"/>
        <v>0</v>
      </c>
      <c r="X124" s="113">
        <v>0</v>
      </c>
      <c r="Y124" s="113">
        <v>0</v>
      </c>
      <c r="Z124" s="113">
        <v>0</v>
      </c>
      <c r="AA124" s="113">
        <f t="shared" si="70"/>
        <v>0</v>
      </c>
      <c r="AB124" s="113">
        <f t="shared" si="71"/>
        <v>0</v>
      </c>
      <c r="AC124" s="114">
        <f t="shared" si="72"/>
        <v>0</v>
      </c>
      <c r="AD124" s="114">
        <f t="shared" si="73"/>
        <v>0</v>
      </c>
      <c r="AE124" s="113">
        <v>0</v>
      </c>
      <c r="AF124" s="113">
        <v>0</v>
      </c>
      <c r="AG124" s="113">
        <f t="shared" si="74"/>
        <v>0</v>
      </c>
      <c r="AH124" s="113">
        <f t="shared" si="75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76"/>
        <v>0</v>
      </c>
      <c r="AR124" s="115">
        <f t="shared" si="77"/>
        <v>0</v>
      </c>
      <c r="AS124" s="116">
        <f t="shared" si="78"/>
        <v>0</v>
      </c>
      <c r="AT124" s="881">
        <f t="shared" si="110"/>
        <v>65306</v>
      </c>
      <c r="AU124" s="535">
        <f t="shared" si="111"/>
        <v>46035</v>
      </c>
      <c r="AV124" s="113">
        <f t="shared" si="112"/>
        <v>0</v>
      </c>
      <c r="AW124" s="535">
        <f t="shared" si="113"/>
        <v>15560</v>
      </c>
      <c r="AX124" s="535">
        <f t="shared" si="113"/>
        <v>921</v>
      </c>
      <c r="AY124" s="535">
        <f t="shared" si="114"/>
        <v>2790</v>
      </c>
      <c r="AZ124" s="556">
        <f t="shared" si="115"/>
        <v>0.19</v>
      </c>
      <c r="BA124" s="556">
        <f t="shared" si="116"/>
        <v>0</v>
      </c>
      <c r="BB124" s="557">
        <f t="shared" si="116"/>
        <v>0.19</v>
      </c>
    </row>
    <row r="125" spans="1:54" ht="12.95" customHeight="1" x14ac:dyDescent="0.25">
      <c r="A125" s="549">
        <v>22</v>
      </c>
      <c r="B125" s="649">
        <v>5453</v>
      </c>
      <c r="C125" s="650">
        <v>600099211</v>
      </c>
      <c r="D125" s="549">
        <v>854760</v>
      </c>
      <c r="E125" s="700" t="s">
        <v>478</v>
      </c>
      <c r="F125" s="649">
        <v>3143</v>
      </c>
      <c r="G125" s="696" t="s">
        <v>479</v>
      </c>
      <c r="H125" s="552" t="s">
        <v>282</v>
      </c>
      <c r="I125" s="529">
        <v>336957</v>
      </c>
      <c r="J125" s="554">
        <v>247575</v>
      </c>
      <c r="K125" s="554">
        <v>0</v>
      </c>
      <c r="L125" s="344">
        <v>83680</v>
      </c>
      <c r="M125" s="554">
        <v>4952</v>
      </c>
      <c r="N125" s="554">
        <v>750</v>
      </c>
      <c r="O125" s="555">
        <v>0.55000000000000004</v>
      </c>
      <c r="P125" s="744">
        <v>0.5</v>
      </c>
      <c r="Q125" s="837">
        <v>0.05</v>
      </c>
      <c r="R125" s="112">
        <f t="shared" si="68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69"/>
        <v>0</v>
      </c>
      <c r="X125" s="113">
        <v>0</v>
      </c>
      <c r="Y125" s="113">
        <v>0</v>
      </c>
      <c r="Z125" s="113">
        <v>0</v>
      </c>
      <c r="AA125" s="113">
        <f t="shared" si="70"/>
        <v>0</v>
      </c>
      <c r="AB125" s="113">
        <f t="shared" si="71"/>
        <v>0</v>
      </c>
      <c r="AC125" s="114">
        <f t="shared" si="72"/>
        <v>0</v>
      </c>
      <c r="AD125" s="114">
        <f t="shared" si="73"/>
        <v>0</v>
      </c>
      <c r="AE125" s="113">
        <v>0</v>
      </c>
      <c r="AF125" s="113">
        <v>0</v>
      </c>
      <c r="AG125" s="113">
        <f t="shared" si="74"/>
        <v>0</v>
      </c>
      <c r="AH125" s="113">
        <f t="shared" si="75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76"/>
        <v>0</v>
      </c>
      <c r="AR125" s="115">
        <f t="shared" si="77"/>
        <v>0</v>
      </c>
      <c r="AS125" s="116">
        <f t="shared" si="78"/>
        <v>0</v>
      </c>
      <c r="AT125" s="881">
        <f t="shared" si="110"/>
        <v>336957</v>
      </c>
      <c r="AU125" s="535">
        <f t="shared" si="111"/>
        <v>247575</v>
      </c>
      <c r="AV125" s="113">
        <f t="shared" si="112"/>
        <v>0</v>
      </c>
      <c r="AW125" s="535">
        <f t="shared" si="113"/>
        <v>83680</v>
      </c>
      <c r="AX125" s="535">
        <f t="shared" si="113"/>
        <v>4952</v>
      </c>
      <c r="AY125" s="535">
        <f t="shared" si="114"/>
        <v>750</v>
      </c>
      <c r="AZ125" s="556">
        <f t="shared" si="115"/>
        <v>0.55000000000000004</v>
      </c>
      <c r="BA125" s="556">
        <f t="shared" si="116"/>
        <v>0.5</v>
      </c>
      <c r="BB125" s="557">
        <f t="shared" si="116"/>
        <v>0.05</v>
      </c>
    </row>
    <row r="126" spans="1:54" ht="12.95" customHeight="1" x14ac:dyDescent="0.25">
      <c r="A126" s="566">
        <v>22</v>
      </c>
      <c r="B126" s="653">
        <v>5453</v>
      </c>
      <c r="C126" s="654">
        <v>600099211</v>
      </c>
      <c r="D126" s="653">
        <v>854760</v>
      </c>
      <c r="E126" s="701" t="s">
        <v>480</v>
      </c>
      <c r="F126" s="653"/>
      <c r="G126" s="702"/>
      <c r="H126" s="703"/>
      <c r="I126" s="542">
        <v>35214826</v>
      </c>
      <c r="J126" s="543">
        <v>25534159</v>
      </c>
      <c r="K126" s="543">
        <v>13000</v>
      </c>
      <c r="L126" s="543">
        <v>8634940</v>
      </c>
      <c r="M126" s="543">
        <v>510683</v>
      </c>
      <c r="N126" s="543">
        <v>522044</v>
      </c>
      <c r="O126" s="544">
        <v>54.915300000000002</v>
      </c>
      <c r="P126" s="544">
        <v>37.635900000000007</v>
      </c>
      <c r="Q126" s="757">
        <v>17.279400000000003</v>
      </c>
      <c r="R126" s="542">
        <f t="shared" ref="R126:BB126" si="117">SUM(R119:R125)</f>
        <v>0</v>
      </c>
      <c r="S126" s="543">
        <f t="shared" si="117"/>
        <v>33683</v>
      </c>
      <c r="T126" s="543">
        <f t="shared" si="117"/>
        <v>11184</v>
      </c>
      <c r="U126" s="543">
        <f t="shared" si="117"/>
        <v>0</v>
      </c>
      <c r="V126" s="543">
        <f t="shared" si="117"/>
        <v>0</v>
      </c>
      <c r="W126" s="543">
        <f t="shared" si="117"/>
        <v>44867</v>
      </c>
      <c r="X126" s="543">
        <f t="shared" si="117"/>
        <v>0</v>
      </c>
      <c r="Y126" s="543">
        <f t="shared" si="117"/>
        <v>0</v>
      </c>
      <c r="Z126" s="543">
        <f t="shared" si="117"/>
        <v>0</v>
      </c>
      <c r="AA126" s="543">
        <f t="shared" si="117"/>
        <v>0</v>
      </c>
      <c r="AB126" s="543">
        <f t="shared" si="117"/>
        <v>44867</v>
      </c>
      <c r="AC126" s="543">
        <f t="shared" si="117"/>
        <v>15165</v>
      </c>
      <c r="AD126" s="543">
        <f t="shared" si="117"/>
        <v>898</v>
      </c>
      <c r="AE126" s="543">
        <f t="shared" si="117"/>
        <v>0</v>
      </c>
      <c r="AF126" s="543">
        <f t="shared" si="117"/>
        <v>0</v>
      </c>
      <c r="AG126" s="543">
        <f t="shared" si="117"/>
        <v>0</v>
      </c>
      <c r="AH126" s="543">
        <f t="shared" si="117"/>
        <v>60930</v>
      </c>
      <c r="AI126" s="544">
        <f t="shared" si="117"/>
        <v>0</v>
      </c>
      <c r="AJ126" s="544">
        <f t="shared" si="117"/>
        <v>0</v>
      </c>
      <c r="AK126" s="544">
        <f t="shared" si="117"/>
        <v>0.1</v>
      </c>
      <c r="AL126" s="544">
        <f t="shared" si="117"/>
        <v>0</v>
      </c>
      <c r="AM126" s="544">
        <f t="shared" si="117"/>
        <v>4.0000000000000008E-2</v>
      </c>
      <c r="AN126" s="544">
        <f t="shared" si="117"/>
        <v>0</v>
      </c>
      <c r="AO126" s="544">
        <f t="shared" si="117"/>
        <v>0</v>
      </c>
      <c r="AP126" s="544">
        <f t="shared" si="117"/>
        <v>0</v>
      </c>
      <c r="AQ126" s="544">
        <f t="shared" si="117"/>
        <v>0.1</v>
      </c>
      <c r="AR126" s="544">
        <f t="shared" si="117"/>
        <v>4.0000000000000008E-2</v>
      </c>
      <c r="AS126" s="545">
        <f t="shared" si="117"/>
        <v>0.14000000000000001</v>
      </c>
      <c r="AT126" s="546">
        <f t="shared" si="117"/>
        <v>35275756</v>
      </c>
      <c r="AU126" s="543">
        <f t="shared" si="117"/>
        <v>25579026</v>
      </c>
      <c r="AV126" s="543">
        <f t="shared" si="117"/>
        <v>13000</v>
      </c>
      <c r="AW126" s="543">
        <f t="shared" si="117"/>
        <v>8650105</v>
      </c>
      <c r="AX126" s="543">
        <f t="shared" si="117"/>
        <v>511581</v>
      </c>
      <c r="AY126" s="543">
        <f t="shared" si="117"/>
        <v>522044</v>
      </c>
      <c r="AZ126" s="544">
        <f t="shared" si="117"/>
        <v>55.055299999999988</v>
      </c>
      <c r="BA126" s="544">
        <f t="shared" si="117"/>
        <v>37.735900000000001</v>
      </c>
      <c r="BB126" s="545">
        <f t="shared" si="117"/>
        <v>17.319400000000002</v>
      </c>
    </row>
    <row r="127" spans="1:54" ht="12.95" customHeight="1" x14ac:dyDescent="0.25">
      <c r="A127" s="549">
        <v>23</v>
      </c>
      <c r="B127" s="549">
        <v>5429</v>
      </c>
      <c r="C127" s="662">
        <v>600098656</v>
      </c>
      <c r="D127" s="549">
        <v>70698309</v>
      </c>
      <c r="E127" s="551" t="s">
        <v>481</v>
      </c>
      <c r="F127" s="549">
        <v>3111</v>
      </c>
      <c r="G127" s="696" t="s">
        <v>329</v>
      </c>
      <c r="H127" s="552" t="s">
        <v>281</v>
      </c>
      <c r="I127" s="529">
        <v>3261092</v>
      </c>
      <c r="J127" s="554">
        <v>2365826</v>
      </c>
      <c r="K127" s="554">
        <v>25000</v>
      </c>
      <c r="L127" s="554">
        <v>808099</v>
      </c>
      <c r="M127" s="554">
        <v>47317</v>
      </c>
      <c r="N127" s="554">
        <v>14850</v>
      </c>
      <c r="O127" s="555">
        <v>5.6830000000000007</v>
      </c>
      <c r="P127" s="744">
        <v>4.4032</v>
      </c>
      <c r="Q127" s="837">
        <v>1.2797999999999998</v>
      </c>
      <c r="R127" s="112">
        <f t="shared" si="68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69"/>
        <v>0</v>
      </c>
      <c r="X127" s="113">
        <v>0</v>
      </c>
      <c r="Y127" s="113">
        <v>0</v>
      </c>
      <c r="Z127" s="113">
        <v>0</v>
      </c>
      <c r="AA127" s="113">
        <f t="shared" si="70"/>
        <v>0</v>
      </c>
      <c r="AB127" s="113">
        <f t="shared" si="71"/>
        <v>0</v>
      </c>
      <c r="AC127" s="114">
        <f t="shared" si="72"/>
        <v>0</v>
      </c>
      <c r="AD127" s="114">
        <f t="shared" si="73"/>
        <v>0</v>
      </c>
      <c r="AE127" s="113">
        <v>0</v>
      </c>
      <c r="AF127" s="113">
        <v>0</v>
      </c>
      <c r="AG127" s="113">
        <f t="shared" si="74"/>
        <v>0</v>
      </c>
      <c r="AH127" s="113">
        <f t="shared" si="75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76"/>
        <v>0</v>
      </c>
      <c r="AR127" s="115">
        <f t="shared" si="77"/>
        <v>0</v>
      </c>
      <c r="AS127" s="116">
        <f t="shared" si="78"/>
        <v>0</v>
      </c>
      <c r="AT127" s="881">
        <f>I127+AH127</f>
        <v>3261092</v>
      </c>
      <c r="AU127" s="535">
        <f>J127+W127</f>
        <v>2365826</v>
      </c>
      <c r="AV127" s="113">
        <f>K127+AA127</f>
        <v>25000</v>
      </c>
      <c r="AW127" s="535">
        <f t="shared" ref="AW127:AX129" si="118">L127+AC127</f>
        <v>808099</v>
      </c>
      <c r="AX127" s="535">
        <f t="shared" si="118"/>
        <v>47317</v>
      </c>
      <c r="AY127" s="535">
        <f>N127+AG127</f>
        <v>14850</v>
      </c>
      <c r="AZ127" s="556">
        <f>O127+AS127</f>
        <v>5.6830000000000007</v>
      </c>
      <c r="BA127" s="556">
        <f t="shared" ref="BA127:BB129" si="119">P127+AQ127</f>
        <v>4.4032</v>
      </c>
      <c r="BB127" s="557">
        <f t="shared" si="119"/>
        <v>1.2797999999999998</v>
      </c>
    </row>
    <row r="128" spans="1:54" ht="12.95" customHeight="1" x14ac:dyDescent="0.25">
      <c r="A128" s="549">
        <v>23</v>
      </c>
      <c r="B128" s="649">
        <v>5429</v>
      </c>
      <c r="C128" s="650">
        <v>600098656</v>
      </c>
      <c r="D128" s="549">
        <v>70698309</v>
      </c>
      <c r="E128" s="700" t="s">
        <v>481</v>
      </c>
      <c r="F128" s="549">
        <v>3111</v>
      </c>
      <c r="G128" s="552" t="s">
        <v>316</v>
      </c>
      <c r="H128" s="552" t="s">
        <v>282</v>
      </c>
      <c r="I128" s="529">
        <v>0</v>
      </c>
      <c r="J128" s="554">
        <v>0</v>
      </c>
      <c r="K128" s="554">
        <v>0</v>
      </c>
      <c r="L128" s="554">
        <v>0</v>
      </c>
      <c r="M128" s="554">
        <v>0</v>
      </c>
      <c r="N128" s="554">
        <v>0</v>
      </c>
      <c r="O128" s="555">
        <v>0</v>
      </c>
      <c r="P128" s="744">
        <v>0</v>
      </c>
      <c r="Q128" s="837">
        <v>0</v>
      </c>
      <c r="R128" s="112">
        <f t="shared" si="68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69"/>
        <v>0</v>
      </c>
      <c r="X128" s="113">
        <v>0</v>
      </c>
      <c r="Y128" s="113">
        <v>0</v>
      </c>
      <c r="Z128" s="113">
        <v>0</v>
      </c>
      <c r="AA128" s="113">
        <f t="shared" si="70"/>
        <v>0</v>
      </c>
      <c r="AB128" s="113">
        <f t="shared" si="71"/>
        <v>0</v>
      </c>
      <c r="AC128" s="114">
        <f t="shared" si="72"/>
        <v>0</v>
      </c>
      <c r="AD128" s="114">
        <f t="shared" si="73"/>
        <v>0</v>
      </c>
      <c r="AE128" s="113">
        <v>0</v>
      </c>
      <c r="AF128" s="113">
        <v>0</v>
      </c>
      <c r="AG128" s="113">
        <f t="shared" si="74"/>
        <v>0</v>
      </c>
      <c r="AH128" s="113">
        <f t="shared" si="75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76"/>
        <v>0</v>
      </c>
      <c r="AR128" s="115">
        <f t="shared" si="77"/>
        <v>0</v>
      </c>
      <c r="AS128" s="116">
        <f t="shared" si="78"/>
        <v>0</v>
      </c>
      <c r="AT128" s="881">
        <f>I128+AH128</f>
        <v>0</v>
      </c>
      <c r="AU128" s="535">
        <f>J128+W128</f>
        <v>0</v>
      </c>
      <c r="AV128" s="113">
        <f>K128+AA128</f>
        <v>0</v>
      </c>
      <c r="AW128" s="535">
        <f t="shared" si="118"/>
        <v>0</v>
      </c>
      <c r="AX128" s="535">
        <f t="shared" si="118"/>
        <v>0</v>
      </c>
      <c r="AY128" s="535">
        <f>N128+AG128</f>
        <v>0</v>
      </c>
      <c r="AZ128" s="556">
        <f>O128+AS128</f>
        <v>0</v>
      </c>
      <c r="BA128" s="556">
        <f t="shared" si="119"/>
        <v>0</v>
      </c>
      <c r="BB128" s="557">
        <f t="shared" si="119"/>
        <v>0</v>
      </c>
    </row>
    <row r="129" spans="1:54" ht="12.95" customHeight="1" x14ac:dyDescent="0.25">
      <c r="A129" s="549">
        <v>23</v>
      </c>
      <c r="B129" s="649">
        <v>5429</v>
      </c>
      <c r="C129" s="650">
        <v>600098656</v>
      </c>
      <c r="D129" s="549">
        <v>70698309</v>
      </c>
      <c r="E129" s="700" t="s">
        <v>481</v>
      </c>
      <c r="F129" s="649">
        <v>3141</v>
      </c>
      <c r="G129" s="696" t="s">
        <v>319</v>
      </c>
      <c r="H129" s="552" t="s">
        <v>282</v>
      </c>
      <c r="I129" s="529">
        <v>745462</v>
      </c>
      <c r="J129" s="554">
        <v>546507</v>
      </c>
      <c r="K129" s="554">
        <v>0</v>
      </c>
      <c r="L129" s="344">
        <v>184719</v>
      </c>
      <c r="M129" s="554">
        <v>10930</v>
      </c>
      <c r="N129" s="554">
        <v>3306</v>
      </c>
      <c r="O129" s="555">
        <v>1.86</v>
      </c>
      <c r="P129" s="744">
        <v>0</v>
      </c>
      <c r="Q129" s="837">
        <v>1.86</v>
      </c>
      <c r="R129" s="112">
        <f t="shared" si="68"/>
        <v>0</v>
      </c>
      <c r="S129" s="113">
        <v>0</v>
      </c>
      <c r="T129" s="113">
        <v>-12442</v>
      </c>
      <c r="U129" s="113">
        <v>0</v>
      </c>
      <c r="V129" s="113">
        <v>0</v>
      </c>
      <c r="W129" s="113">
        <f t="shared" si="69"/>
        <v>-12442</v>
      </c>
      <c r="X129" s="113">
        <v>0</v>
      </c>
      <c r="Y129" s="113">
        <v>0</v>
      </c>
      <c r="Z129" s="113">
        <v>0</v>
      </c>
      <c r="AA129" s="113">
        <f t="shared" si="70"/>
        <v>0</v>
      </c>
      <c r="AB129" s="113">
        <f t="shared" si="71"/>
        <v>-12442</v>
      </c>
      <c r="AC129" s="114">
        <f t="shared" si="72"/>
        <v>-4205</v>
      </c>
      <c r="AD129" s="114">
        <f t="shared" si="73"/>
        <v>-249</v>
      </c>
      <c r="AE129" s="113">
        <v>0</v>
      </c>
      <c r="AF129" s="113">
        <v>0</v>
      </c>
      <c r="AG129" s="113">
        <f t="shared" si="74"/>
        <v>0</v>
      </c>
      <c r="AH129" s="113">
        <f t="shared" si="75"/>
        <v>-16896</v>
      </c>
      <c r="AI129" s="115">
        <v>0</v>
      </c>
      <c r="AJ129" s="115">
        <v>0</v>
      </c>
      <c r="AK129" s="115">
        <v>0</v>
      </c>
      <c r="AL129" s="115">
        <v>0</v>
      </c>
      <c r="AM129" s="115">
        <v>-0.04</v>
      </c>
      <c r="AN129" s="115">
        <v>0</v>
      </c>
      <c r="AO129" s="115">
        <v>0</v>
      </c>
      <c r="AP129" s="115">
        <v>0</v>
      </c>
      <c r="AQ129" s="115">
        <f t="shared" si="76"/>
        <v>0</v>
      </c>
      <c r="AR129" s="115">
        <f t="shared" si="77"/>
        <v>-0.04</v>
      </c>
      <c r="AS129" s="116">
        <f t="shared" si="78"/>
        <v>-0.04</v>
      </c>
      <c r="AT129" s="881">
        <f>I129+AH129</f>
        <v>728566</v>
      </c>
      <c r="AU129" s="535">
        <f>J129+W129</f>
        <v>534065</v>
      </c>
      <c r="AV129" s="113">
        <f>K129+AA129</f>
        <v>0</v>
      </c>
      <c r="AW129" s="535">
        <f t="shared" si="118"/>
        <v>180514</v>
      </c>
      <c r="AX129" s="535">
        <f t="shared" si="118"/>
        <v>10681</v>
      </c>
      <c r="AY129" s="535">
        <f>N129+AG129</f>
        <v>3306</v>
      </c>
      <c r="AZ129" s="556">
        <f>O129+AS129</f>
        <v>1.82</v>
      </c>
      <c r="BA129" s="556">
        <f t="shared" si="119"/>
        <v>0</v>
      </c>
      <c r="BB129" s="557">
        <f t="shared" si="119"/>
        <v>1.82</v>
      </c>
    </row>
    <row r="130" spans="1:54" ht="12.95" customHeight="1" x14ac:dyDescent="0.25">
      <c r="A130" s="566">
        <v>23</v>
      </c>
      <c r="B130" s="653">
        <v>5429</v>
      </c>
      <c r="C130" s="654">
        <v>600098656</v>
      </c>
      <c r="D130" s="653">
        <v>70698309</v>
      </c>
      <c r="E130" s="701" t="s">
        <v>482</v>
      </c>
      <c r="F130" s="653"/>
      <c r="G130" s="702"/>
      <c r="H130" s="703"/>
      <c r="I130" s="542">
        <v>4006554</v>
      </c>
      <c r="J130" s="543">
        <v>2912333</v>
      </c>
      <c r="K130" s="543">
        <v>25000</v>
      </c>
      <c r="L130" s="543">
        <v>992818</v>
      </c>
      <c r="M130" s="543">
        <v>58247</v>
      </c>
      <c r="N130" s="543">
        <v>18156</v>
      </c>
      <c r="O130" s="544">
        <v>7.543000000000001</v>
      </c>
      <c r="P130" s="544">
        <v>4.4032</v>
      </c>
      <c r="Q130" s="757">
        <v>3.1398000000000001</v>
      </c>
      <c r="R130" s="542">
        <f t="shared" ref="R130:BB130" si="120">SUM(R127:R129)</f>
        <v>0</v>
      </c>
      <c r="S130" s="543">
        <f t="shared" si="120"/>
        <v>0</v>
      </c>
      <c r="T130" s="543">
        <f t="shared" si="120"/>
        <v>-12442</v>
      </c>
      <c r="U130" s="543">
        <f t="shared" si="120"/>
        <v>0</v>
      </c>
      <c r="V130" s="543">
        <f t="shared" si="120"/>
        <v>0</v>
      </c>
      <c r="W130" s="543">
        <f t="shared" si="120"/>
        <v>-12442</v>
      </c>
      <c r="X130" s="543">
        <f t="shared" si="120"/>
        <v>0</v>
      </c>
      <c r="Y130" s="543">
        <f t="shared" si="120"/>
        <v>0</v>
      </c>
      <c r="Z130" s="543">
        <f t="shared" si="120"/>
        <v>0</v>
      </c>
      <c r="AA130" s="543">
        <f t="shared" si="120"/>
        <v>0</v>
      </c>
      <c r="AB130" s="543">
        <f t="shared" si="120"/>
        <v>-12442</v>
      </c>
      <c r="AC130" s="543">
        <f t="shared" si="120"/>
        <v>-4205</v>
      </c>
      <c r="AD130" s="543">
        <f t="shared" si="120"/>
        <v>-249</v>
      </c>
      <c r="AE130" s="543">
        <f t="shared" si="120"/>
        <v>0</v>
      </c>
      <c r="AF130" s="543">
        <f t="shared" si="120"/>
        <v>0</v>
      </c>
      <c r="AG130" s="543">
        <f t="shared" si="120"/>
        <v>0</v>
      </c>
      <c r="AH130" s="543">
        <f t="shared" si="120"/>
        <v>-16896</v>
      </c>
      <c r="AI130" s="544">
        <f t="shared" si="120"/>
        <v>0</v>
      </c>
      <c r="AJ130" s="544">
        <f t="shared" si="120"/>
        <v>0</v>
      </c>
      <c r="AK130" s="544">
        <f t="shared" si="120"/>
        <v>0</v>
      </c>
      <c r="AL130" s="544">
        <f t="shared" si="120"/>
        <v>0</v>
      </c>
      <c r="AM130" s="544">
        <f t="shared" si="120"/>
        <v>-0.04</v>
      </c>
      <c r="AN130" s="544">
        <f t="shared" si="120"/>
        <v>0</v>
      </c>
      <c r="AO130" s="544">
        <f t="shared" si="120"/>
        <v>0</v>
      </c>
      <c r="AP130" s="544">
        <f t="shared" si="120"/>
        <v>0</v>
      </c>
      <c r="AQ130" s="544">
        <f t="shared" si="120"/>
        <v>0</v>
      </c>
      <c r="AR130" s="544">
        <f t="shared" si="120"/>
        <v>-0.04</v>
      </c>
      <c r="AS130" s="545">
        <f t="shared" si="120"/>
        <v>-0.04</v>
      </c>
      <c r="AT130" s="546">
        <f t="shared" si="120"/>
        <v>3989658</v>
      </c>
      <c r="AU130" s="543">
        <f t="shared" si="120"/>
        <v>2899891</v>
      </c>
      <c r="AV130" s="543">
        <f t="shared" si="120"/>
        <v>25000</v>
      </c>
      <c r="AW130" s="543">
        <f t="shared" si="120"/>
        <v>988613</v>
      </c>
      <c r="AX130" s="543">
        <f t="shared" si="120"/>
        <v>57998</v>
      </c>
      <c r="AY130" s="543">
        <f t="shared" si="120"/>
        <v>18156</v>
      </c>
      <c r="AZ130" s="544">
        <f t="shared" si="120"/>
        <v>7.503000000000001</v>
      </c>
      <c r="BA130" s="544">
        <f t="shared" si="120"/>
        <v>4.4032</v>
      </c>
      <c r="BB130" s="545">
        <f t="shared" si="120"/>
        <v>3.0998000000000001</v>
      </c>
    </row>
    <row r="131" spans="1:54" ht="12.95" customHeight="1" x14ac:dyDescent="0.25">
      <c r="A131" s="549">
        <v>24</v>
      </c>
      <c r="B131" s="649">
        <v>5468</v>
      </c>
      <c r="C131" s="650">
        <v>600099083</v>
      </c>
      <c r="D131" s="549">
        <v>70698317</v>
      </c>
      <c r="E131" s="700" t="s">
        <v>483</v>
      </c>
      <c r="F131" s="649">
        <v>3117</v>
      </c>
      <c r="G131" s="696" t="s">
        <v>333</v>
      </c>
      <c r="H131" s="552" t="s">
        <v>281</v>
      </c>
      <c r="I131" s="529">
        <v>2548073</v>
      </c>
      <c r="J131" s="554">
        <v>1844863</v>
      </c>
      <c r="K131" s="554">
        <v>0</v>
      </c>
      <c r="L131" s="554">
        <v>623563</v>
      </c>
      <c r="M131" s="554">
        <v>36897</v>
      </c>
      <c r="N131" s="554">
        <v>42750</v>
      </c>
      <c r="O131" s="555">
        <v>3.5752000000000002</v>
      </c>
      <c r="P131" s="744">
        <v>2.6362000000000001</v>
      </c>
      <c r="Q131" s="837">
        <v>0.93900000000000006</v>
      </c>
      <c r="R131" s="112">
        <f t="shared" si="68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69"/>
        <v>0</v>
      </c>
      <c r="X131" s="113">
        <v>0</v>
      </c>
      <c r="Y131" s="113">
        <v>0</v>
      </c>
      <c r="Z131" s="113">
        <v>0</v>
      </c>
      <c r="AA131" s="113">
        <f t="shared" si="70"/>
        <v>0</v>
      </c>
      <c r="AB131" s="113">
        <f t="shared" si="71"/>
        <v>0</v>
      </c>
      <c r="AC131" s="114">
        <f t="shared" si="72"/>
        <v>0</v>
      </c>
      <c r="AD131" s="114">
        <f t="shared" si="73"/>
        <v>0</v>
      </c>
      <c r="AE131" s="113">
        <v>0</v>
      </c>
      <c r="AF131" s="113">
        <v>0</v>
      </c>
      <c r="AG131" s="113">
        <f t="shared" si="74"/>
        <v>0</v>
      </c>
      <c r="AH131" s="113">
        <f t="shared" si="75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76"/>
        <v>0</v>
      </c>
      <c r="AR131" s="115">
        <f t="shared" si="77"/>
        <v>0</v>
      </c>
      <c r="AS131" s="116">
        <f t="shared" si="78"/>
        <v>0</v>
      </c>
      <c r="AT131" s="881">
        <f>I131+AH131</f>
        <v>2548073</v>
      </c>
      <c r="AU131" s="535">
        <f>J131+W131</f>
        <v>1844863</v>
      </c>
      <c r="AV131" s="113">
        <f>K131+AA131</f>
        <v>0</v>
      </c>
      <c r="AW131" s="535">
        <f t="shared" ref="AW131:AX134" si="121">L131+AC131</f>
        <v>623563</v>
      </c>
      <c r="AX131" s="535">
        <f t="shared" si="121"/>
        <v>36897</v>
      </c>
      <c r="AY131" s="535">
        <f>N131+AG131</f>
        <v>42750</v>
      </c>
      <c r="AZ131" s="556">
        <f>O131+AS131</f>
        <v>3.5752000000000002</v>
      </c>
      <c r="BA131" s="556">
        <f t="shared" ref="BA131:BB134" si="122">P131+AQ131</f>
        <v>2.6362000000000001</v>
      </c>
      <c r="BB131" s="557">
        <f t="shared" si="122"/>
        <v>0.93900000000000006</v>
      </c>
    </row>
    <row r="132" spans="1:54" ht="12.95" customHeight="1" x14ac:dyDescent="0.25">
      <c r="A132" s="549">
        <v>24</v>
      </c>
      <c r="B132" s="649">
        <v>5468</v>
      </c>
      <c r="C132" s="650">
        <v>600099083</v>
      </c>
      <c r="D132" s="549">
        <v>70698317</v>
      </c>
      <c r="E132" s="700" t="s">
        <v>483</v>
      </c>
      <c r="F132" s="649">
        <v>3117</v>
      </c>
      <c r="G132" s="552" t="s">
        <v>316</v>
      </c>
      <c r="H132" s="552" t="s">
        <v>282</v>
      </c>
      <c r="I132" s="529">
        <v>25048</v>
      </c>
      <c r="J132" s="554">
        <v>18445</v>
      </c>
      <c r="K132" s="554">
        <v>0</v>
      </c>
      <c r="L132" s="554">
        <v>6234</v>
      </c>
      <c r="M132" s="554">
        <v>369</v>
      </c>
      <c r="N132" s="554">
        <v>0</v>
      </c>
      <c r="O132" s="555">
        <v>5.0000000000000044E-2</v>
      </c>
      <c r="P132" s="744">
        <v>5.0000000000000044E-2</v>
      </c>
      <c r="Q132" s="837">
        <v>0</v>
      </c>
      <c r="R132" s="112">
        <f t="shared" si="68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69"/>
        <v>0</v>
      </c>
      <c r="X132" s="113">
        <v>0</v>
      </c>
      <c r="Y132" s="113">
        <v>0</v>
      </c>
      <c r="Z132" s="113">
        <v>0</v>
      </c>
      <c r="AA132" s="113">
        <f t="shared" si="70"/>
        <v>0</v>
      </c>
      <c r="AB132" s="113">
        <f t="shared" si="71"/>
        <v>0</v>
      </c>
      <c r="AC132" s="114">
        <f t="shared" si="72"/>
        <v>0</v>
      </c>
      <c r="AD132" s="114">
        <f t="shared" si="73"/>
        <v>0</v>
      </c>
      <c r="AE132" s="113">
        <v>0</v>
      </c>
      <c r="AF132" s="113">
        <v>0</v>
      </c>
      <c r="AG132" s="113">
        <f t="shared" si="74"/>
        <v>0</v>
      </c>
      <c r="AH132" s="113">
        <f t="shared" si="75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si="76"/>
        <v>0</v>
      </c>
      <c r="AR132" s="115">
        <f t="shared" si="77"/>
        <v>0</v>
      </c>
      <c r="AS132" s="116">
        <f t="shared" si="78"/>
        <v>0</v>
      </c>
      <c r="AT132" s="881">
        <f>I132+AH132</f>
        <v>25048</v>
      </c>
      <c r="AU132" s="535">
        <f>J132+W132</f>
        <v>18445</v>
      </c>
      <c r="AV132" s="113">
        <f>K132+AA132</f>
        <v>0</v>
      </c>
      <c r="AW132" s="535">
        <f t="shared" si="121"/>
        <v>6234</v>
      </c>
      <c r="AX132" s="535">
        <f t="shared" si="121"/>
        <v>369</v>
      </c>
      <c r="AY132" s="535">
        <f>N132+AG132</f>
        <v>0</v>
      </c>
      <c r="AZ132" s="556">
        <f>O132+AS132</f>
        <v>5.0000000000000044E-2</v>
      </c>
      <c r="BA132" s="556">
        <f t="shared" si="122"/>
        <v>5.0000000000000044E-2</v>
      </c>
      <c r="BB132" s="557">
        <f t="shared" si="122"/>
        <v>0</v>
      </c>
    </row>
    <row r="133" spans="1:54" ht="12.95" customHeight="1" x14ac:dyDescent="0.25">
      <c r="A133" s="549">
        <v>24</v>
      </c>
      <c r="B133" s="649">
        <v>5468</v>
      </c>
      <c r="C133" s="650">
        <v>600099083</v>
      </c>
      <c r="D133" s="549">
        <v>70698317</v>
      </c>
      <c r="E133" s="700" t="s">
        <v>483</v>
      </c>
      <c r="F133" s="649">
        <v>3143</v>
      </c>
      <c r="G133" s="552" t="s">
        <v>633</v>
      </c>
      <c r="H133" s="552" t="s">
        <v>281</v>
      </c>
      <c r="I133" s="529">
        <v>685793</v>
      </c>
      <c r="J133" s="554">
        <v>505002</v>
      </c>
      <c r="K133" s="554">
        <v>0</v>
      </c>
      <c r="L133" s="554">
        <v>170691</v>
      </c>
      <c r="M133" s="554">
        <v>10100</v>
      </c>
      <c r="N133" s="554">
        <v>0</v>
      </c>
      <c r="O133" s="555">
        <v>1</v>
      </c>
      <c r="P133" s="744">
        <v>1</v>
      </c>
      <c r="Q133" s="837">
        <v>0</v>
      </c>
      <c r="R133" s="112">
        <f t="shared" si="68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69"/>
        <v>0</v>
      </c>
      <c r="X133" s="113">
        <v>0</v>
      </c>
      <c r="Y133" s="113">
        <v>0</v>
      </c>
      <c r="Z133" s="113">
        <v>0</v>
      </c>
      <c r="AA133" s="113">
        <f t="shared" si="70"/>
        <v>0</v>
      </c>
      <c r="AB133" s="113">
        <f t="shared" si="71"/>
        <v>0</v>
      </c>
      <c r="AC133" s="114">
        <f t="shared" si="72"/>
        <v>0</v>
      </c>
      <c r="AD133" s="114">
        <f t="shared" si="73"/>
        <v>0</v>
      </c>
      <c r="AE133" s="113">
        <v>0</v>
      </c>
      <c r="AF133" s="113">
        <v>0</v>
      </c>
      <c r="AG133" s="113">
        <f t="shared" si="74"/>
        <v>0</v>
      </c>
      <c r="AH133" s="113">
        <f t="shared" si="75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76"/>
        <v>0</v>
      </c>
      <c r="AR133" s="115">
        <f t="shared" si="77"/>
        <v>0</v>
      </c>
      <c r="AS133" s="116">
        <f t="shared" si="78"/>
        <v>0</v>
      </c>
      <c r="AT133" s="881">
        <f>I133+AH133</f>
        <v>685793</v>
      </c>
      <c r="AU133" s="535">
        <f>J133+W133</f>
        <v>505002</v>
      </c>
      <c r="AV133" s="113">
        <f>K133+AA133</f>
        <v>0</v>
      </c>
      <c r="AW133" s="535">
        <f t="shared" si="121"/>
        <v>170691</v>
      </c>
      <c r="AX133" s="535">
        <f t="shared" si="121"/>
        <v>10100</v>
      </c>
      <c r="AY133" s="535">
        <f>N133+AG133</f>
        <v>0</v>
      </c>
      <c r="AZ133" s="556">
        <f>O133+AS133</f>
        <v>1</v>
      </c>
      <c r="BA133" s="556">
        <f t="shared" si="122"/>
        <v>1</v>
      </c>
      <c r="BB133" s="557">
        <f t="shared" si="122"/>
        <v>0</v>
      </c>
    </row>
    <row r="134" spans="1:54" ht="12.95" customHeight="1" x14ac:dyDescent="0.25">
      <c r="A134" s="549">
        <v>24</v>
      </c>
      <c r="B134" s="649">
        <v>5468</v>
      </c>
      <c r="C134" s="650">
        <v>600099083</v>
      </c>
      <c r="D134" s="549">
        <v>70698317</v>
      </c>
      <c r="E134" s="700" t="s">
        <v>483</v>
      </c>
      <c r="F134" s="649">
        <v>3143</v>
      </c>
      <c r="G134" s="552" t="s">
        <v>634</v>
      </c>
      <c r="H134" s="552" t="s">
        <v>282</v>
      </c>
      <c r="I134" s="529">
        <v>16853</v>
      </c>
      <c r="J134" s="554">
        <v>11880</v>
      </c>
      <c r="K134" s="554">
        <v>0</v>
      </c>
      <c r="L134" s="344">
        <v>4015</v>
      </c>
      <c r="M134" s="554">
        <v>238</v>
      </c>
      <c r="N134" s="554">
        <v>720</v>
      </c>
      <c r="O134" s="555">
        <v>0.05</v>
      </c>
      <c r="P134" s="744">
        <v>0</v>
      </c>
      <c r="Q134" s="837">
        <v>0.05</v>
      </c>
      <c r="R134" s="112">
        <f t="shared" si="68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69"/>
        <v>0</v>
      </c>
      <c r="X134" s="113">
        <v>0</v>
      </c>
      <c r="Y134" s="113">
        <v>0</v>
      </c>
      <c r="Z134" s="113">
        <v>0</v>
      </c>
      <c r="AA134" s="113">
        <f t="shared" si="70"/>
        <v>0</v>
      </c>
      <c r="AB134" s="113">
        <f t="shared" si="71"/>
        <v>0</v>
      </c>
      <c r="AC134" s="114">
        <f t="shared" si="72"/>
        <v>0</v>
      </c>
      <c r="AD134" s="114">
        <f t="shared" si="73"/>
        <v>0</v>
      </c>
      <c r="AE134" s="113">
        <v>0</v>
      </c>
      <c r="AF134" s="113">
        <v>0</v>
      </c>
      <c r="AG134" s="113">
        <f t="shared" si="74"/>
        <v>0</v>
      </c>
      <c r="AH134" s="113">
        <f t="shared" si="75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76"/>
        <v>0</v>
      </c>
      <c r="AR134" s="115">
        <f t="shared" si="77"/>
        <v>0</v>
      </c>
      <c r="AS134" s="116">
        <f t="shared" si="78"/>
        <v>0</v>
      </c>
      <c r="AT134" s="881">
        <f>I134+AH134</f>
        <v>16853</v>
      </c>
      <c r="AU134" s="535">
        <f>J134+W134</f>
        <v>11880</v>
      </c>
      <c r="AV134" s="113">
        <f>K134+AA134</f>
        <v>0</v>
      </c>
      <c r="AW134" s="535">
        <f t="shared" si="121"/>
        <v>4015</v>
      </c>
      <c r="AX134" s="535">
        <f t="shared" si="121"/>
        <v>238</v>
      </c>
      <c r="AY134" s="535">
        <f>N134+AG134</f>
        <v>720</v>
      </c>
      <c r="AZ134" s="556">
        <f>O134+AS134</f>
        <v>0.05</v>
      </c>
      <c r="BA134" s="556">
        <f t="shared" si="122"/>
        <v>0</v>
      </c>
      <c r="BB134" s="557">
        <f t="shared" si="122"/>
        <v>0.05</v>
      </c>
    </row>
    <row r="135" spans="1:54" ht="12.95" customHeight="1" x14ac:dyDescent="0.25">
      <c r="A135" s="566">
        <v>24</v>
      </c>
      <c r="B135" s="653">
        <v>5468</v>
      </c>
      <c r="C135" s="654">
        <v>600099083</v>
      </c>
      <c r="D135" s="653">
        <v>70698317</v>
      </c>
      <c r="E135" s="701" t="s">
        <v>484</v>
      </c>
      <c r="F135" s="653"/>
      <c r="G135" s="702"/>
      <c r="H135" s="703"/>
      <c r="I135" s="542">
        <v>3275767</v>
      </c>
      <c r="J135" s="543">
        <v>2380190</v>
      </c>
      <c r="K135" s="543">
        <v>0</v>
      </c>
      <c r="L135" s="543">
        <v>804503</v>
      </c>
      <c r="M135" s="543">
        <v>47604</v>
      </c>
      <c r="N135" s="543">
        <v>43470</v>
      </c>
      <c r="O135" s="544">
        <v>4.6752000000000002</v>
      </c>
      <c r="P135" s="544">
        <v>3.6862000000000004</v>
      </c>
      <c r="Q135" s="757">
        <v>0.9890000000000001</v>
      </c>
      <c r="R135" s="542">
        <f t="shared" ref="R135:BB135" si="123">SUM(R131:R134)</f>
        <v>0</v>
      </c>
      <c r="S135" s="543">
        <f t="shared" si="123"/>
        <v>0</v>
      </c>
      <c r="T135" s="543">
        <f t="shared" si="123"/>
        <v>0</v>
      </c>
      <c r="U135" s="543">
        <f t="shared" si="123"/>
        <v>0</v>
      </c>
      <c r="V135" s="543">
        <f t="shared" si="123"/>
        <v>0</v>
      </c>
      <c r="W135" s="543">
        <f t="shared" si="123"/>
        <v>0</v>
      </c>
      <c r="X135" s="543">
        <f t="shared" si="123"/>
        <v>0</v>
      </c>
      <c r="Y135" s="543">
        <f t="shared" si="123"/>
        <v>0</v>
      </c>
      <c r="Z135" s="543">
        <f t="shared" si="123"/>
        <v>0</v>
      </c>
      <c r="AA135" s="543">
        <f t="shared" si="123"/>
        <v>0</v>
      </c>
      <c r="AB135" s="543">
        <f t="shared" si="123"/>
        <v>0</v>
      </c>
      <c r="AC135" s="543">
        <f t="shared" si="123"/>
        <v>0</v>
      </c>
      <c r="AD135" s="543">
        <f t="shared" si="123"/>
        <v>0</v>
      </c>
      <c r="AE135" s="543">
        <f t="shared" si="123"/>
        <v>0</v>
      </c>
      <c r="AF135" s="543">
        <f t="shared" si="123"/>
        <v>0</v>
      </c>
      <c r="AG135" s="543">
        <f t="shared" si="123"/>
        <v>0</v>
      </c>
      <c r="AH135" s="543">
        <f t="shared" si="123"/>
        <v>0</v>
      </c>
      <c r="AI135" s="544">
        <f t="shared" si="123"/>
        <v>0</v>
      </c>
      <c r="AJ135" s="544">
        <f t="shared" si="123"/>
        <v>0</v>
      </c>
      <c r="AK135" s="544">
        <f t="shared" si="123"/>
        <v>0</v>
      </c>
      <c r="AL135" s="544">
        <f t="shared" si="123"/>
        <v>0</v>
      </c>
      <c r="AM135" s="544">
        <f t="shared" si="123"/>
        <v>0</v>
      </c>
      <c r="AN135" s="544">
        <f t="shared" si="123"/>
        <v>0</v>
      </c>
      <c r="AO135" s="544">
        <f t="shared" si="123"/>
        <v>0</v>
      </c>
      <c r="AP135" s="544">
        <f t="shared" si="123"/>
        <v>0</v>
      </c>
      <c r="AQ135" s="544">
        <f t="shared" si="123"/>
        <v>0</v>
      </c>
      <c r="AR135" s="544">
        <f t="shared" si="123"/>
        <v>0</v>
      </c>
      <c r="AS135" s="545">
        <f t="shared" si="123"/>
        <v>0</v>
      </c>
      <c r="AT135" s="546">
        <f t="shared" si="123"/>
        <v>3275767</v>
      </c>
      <c r="AU135" s="543">
        <f t="shared" si="123"/>
        <v>2380190</v>
      </c>
      <c r="AV135" s="543">
        <f t="shared" si="123"/>
        <v>0</v>
      </c>
      <c r="AW135" s="543">
        <f t="shared" si="123"/>
        <v>804503</v>
      </c>
      <c r="AX135" s="543">
        <f t="shared" si="123"/>
        <v>47604</v>
      </c>
      <c r="AY135" s="543">
        <f t="shared" si="123"/>
        <v>43470</v>
      </c>
      <c r="AZ135" s="544">
        <f t="shared" si="123"/>
        <v>4.6752000000000002</v>
      </c>
      <c r="BA135" s="544">
        <f t="shared" si="123"/>
        <v>3.6862000000000004</v>
      </c>
      <c r="BB135" s="545">
        <f t="shared" si="123"/>
        <v>0.9890000000000001</v>
      </c>
    </row>
    <row r="136" spans="1:54" ht="12.95" customHeight="1" x14ac:dyDescent="0.25">
      <c r="A136" s="549">
        <v>25</v>
      </c>
      <c r="B136" s="649">
        <v>5488</v>
      </c>
      <c r="C136" s="650">
        <v>600099326</v>
      </c>
      <c r="D136" s="549">
        <v>70695393</v>
      </c>
      <c r="E136" s="700" t="s">
        <v>485</v>
      </c>
      <c r="F136" s="649">
        <v>3111</v>
      </c>
      <c r="G136" s="696" t="s">
        <v>329</v>
      </c>
      <c r="H136" s="552" t="s">
        <v>281</v>
      </c>
      <c r="I136" s="529">
        <v>1170396</v>
      </c>
      <c r="J136" s="554">
        <v>856882</v>
      </c>
      <c r="K136" s="554">
        <v>0</v>
      </c>
      <c r="L136" s="554">
        <v>289626</v>
      </c>
      <c r="M136" s="554">
        <v>17138</v>
      </c>
      <c r="N136" s="554">
        <v>6750</v>
      </c>
      <c r="O136" s="555">
        <v>2.1779000000000002</v>
      </c>
      <c r="P136" s="744">
        <v>1.7170000000000001</v>
      </c>
      <c r="Q136" s="837">
        <v>0.46089999999999998</v>
      </c>
      <c r="R136" s="112">
        <f t="shared" si="68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69"/>
        <v>0</v>
      </c>
      <c r="X136" s="113">
        <v>0</v>
      </c>
      <c r="Y136" s="113">
        <v>0</v>
      </c>
      <c r="Z136" s="113">
        <v>0</v>
      </c>
      <c r="AA136" s="113">
        <f t="shared" si="70"/>
        <v>0</v>
      </c>
      <c r="AB136" s="113">
        <f t="shared" si="71"/>
        <v>0</v>
      </c>
      <c r="AC136" s="114">
        <f t="shared" si="72"/>
        <v>0</v>
      </c>
      <c r="AD136" s="114">
        <f t="shared" si="73"/>
        <v>0</v>
      </c>
      <c r="AE136" s="113">
        <v>0</v>
      </c>
      <c r="AF136" s="113">
        <v>0</v>
      </c>
      <c r="AG136" s="113">
        <f t="shared" si="74"/>
        <v>0</v>
      </c>
      <c r="AH136" s="113">
        <f t="shared" si="75"/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 t="shared" si="76"/>
        <v>0</v>
      </c>
      <c r="AR136" s="115">
        <f t="shared" si="77"/>
        <v>0</v>
      </c>
      <c r="AS136" s="116">
        <f t="shared" si="78"/>
        <v>0</v>
      </c>
      <c r="AT136" s="881">
        <f t="shared" ref="AT136:AT141" si="124">I136+AH136</f>
        <v>1170396</v>
      </c>
      <c r="AU136" s="535">
        <f t="shared" ref="AU136:AU141" si="125">J136+W136</f>
        <v>856882</v>
      </c>
      <c r="AV136" s="113">
        <f t="shared" ref="AV136:AV141" si="126">K136+AA136</f>
        <v>0</v>
      </c>
      <c r="AW136" s="535">
        <f t="shared" ref="AW136:AX141" si="127">L136+AC136</f>
        <v>289626</v>
      </c>
      <c r="AX136" s="535">
        <f t="shared" si="127"/>
        <v>17138</v>
      </c>
      <c r="AY136" s="535">
        <f t="shared" ref="AY136:AY141" si="128">N136+AG136</f>
        <v>6750</v>
      </c>
      <c r="AZ136" s="556">
        <f t="shared" ref="AZ136:AZ141" si="129">O136+AS136</f>
        <v>2.1779000000000002</v>
      </c>
      <c r="BA136" s="556">
        <f t="shared" ref="BA136:BB141" si="130">P136+AQ136</f>
        <v>1.7170000000000001</v>
      </c>
      <c r="BB136" s="557">
        <f t="shared" si="130"/>
        <v>0.46089999999999998</v>
      </c>
    </row>
    <row r="137" spans="1:54" ht="12.95" customHeight="1" x14ac:dyDescent="0.25">
      <c r="A137" s="549">
        <v>25</v>
      </c>
      <c r="B137" s="649">
        <v>5488</v>
      </c>
      <c r="C137" s="650">
        <v>600099326</v>
      </c>
      <c r="D137" s="549">
        <v>70695393</v>
      </c>
      <c r="E137" s="700" t="s">
        <v>485</v>
      </c>
      <c r="F137" s="649">
        <v>3117</v>
      </c>
      <c r="G137" s="696" t="s">
        <v>333</v>
      </c>
      <c r="H137" s="552" t="s">
        <v>281</v>
      </c>
      <c r="I137" s="529">
        <v>2591840</v>
      </c>
      <c r="J137" s="554">
        <v>1892202</v>
      </c>
      <c r="K137" s="554">
        <v>0</v>
      </c>
      <c r="L137" s="554">
        <v>639564</v>
      </c>
      <c r="M137" s="554">
        <v>37844</v>
      </c>
      <c r="N137" s="554">
        <v>22230</v>
      </c>
      <c r="O137" s="555">
        <v>3.8228</v>
      </c>
      <c r="P137" s="744">
        <v>2.4091</v>
      </c>
      <c r="Q137" s="837">
        <v>1.4137</v>
      </c>
      <c r="R137" s="112">
        <f t="shared" si="68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69"/>
        <v>0</v>
      </c>
      <c r="X137" s="113">
        <v>0</v>
      </c>
      <c r="Y137" s="113">
        <v>0</v>
      </c>
      <c r="Z137" s="113">
        <v>0</v>
      </c>
      <c r="AA137" s="113">
        <f t="shared" si="70"/>
        <v>0</v>
      </c>
      <c r="AB137" s="113">
        <f t="shared" si="71"/>
        <v>0</v>
      </c>
      <c r="AC137" s="114">
        <f t="shared" si="72"/>
        <v>0</v>
      </c>
      <c r="AD137" s="114">
        <f t="shared" si="73"/>
        <v>0</v>
      </c>
      <c r="AE137" s="113">
        <v>0</v>
      </c>
      <c r="AF137" s="113">
        <v>0</v>
      </c>
      <c r="AG137" s="113">
        <f t="shared" si="74"/>
        <v>0</v>
      </c>
      <c r="AH137" s="113">
        <f t="shared" si="75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76"/>
        <v>0</v>
      </c>
      <c r="AR137" s="115">
        <f t="shared" si="77"/>
        <v>0</v>
      </c>
      <c r="AS137" s="116">
        <f t="shared" si="78"/>
        <v>0</v>
      </c>
      <c r="AT137" s="881">
        <f t="shared" si="124"/>
        <v>2591840</v>
      </c>
      <c r="AU137" s="535">
        <f t="shared" si="125"/>
        <v>1892202</v>
      </c>
      <c r="AV137" s="113">
        <f t="shared" si="126"/>
        <v>0</v>
      </c>
      <c r="AW137" s="535">
        <f t="shared" si="127"/>
        <v>639564</v>
      </c>
      <c r="AX137" s="535">
        <f t="shared" si="127"/>
        <v>37844</v>
      </c>
      <c r="AY137" s="535">
        <f t="shared" si="128"/>
        <v>22230</v>
      </c>
      <c r="AZ137" s="556">
        <f t="shared" si="129"/>
        <v>3.8228</v>
      </c>
      <c r="BA137" s="556">
        <f t="shared" si="130"/>
        <v>2.4091</v>
      </c>
      <c r="BB137" s="557">
        <f t="shared" si="130"/>
        <v>1.4137</v>
      </c>
    </row>
    <row r="138" spans="1:54" ht="12.95" customHeight="1" x14ac:dyDescent="0.25">
      <c r="A138" s="549">
        <v>25</v>
      </c>
      <c r="B138" s="649">
        <v>5488</v>
      </c>
      <c r="C138" s="650">
        <v>600099326</v>
      </c>
      <c r="D138" s="549">
        <v>70695393</v>
      </c>
      <c r="E138" s="700" t="s">
        <v>485</v>
      </c>
      <c r="F138" s="649">
        <v>3117</v>
      </c>
      <c r="G138" s="552" t="s">
        <v>316</v>
      </c>
      <c r="H138" s="552" t="s">
        <v>282</v>
      </c>
      <c r="I138" s="529">
        <v>88885</v>
      </c>
      <c r="J138" s="554">
        <v>65453</v>
      </c>
      <c r="K138" s="554">
        <v>0</v>
      </c>
      <c r="L138" s="554">
        <v>22123</v>
      </c>
      <c r="M138" s="554">
        <v>1309</v>
      </c>
      <c r="N138" s="554">
        <v>0</v>
      </c>
      <c r="O138" s="555">
        <v>0.17</v>
      </c>
      <c r="P138" s="744">
        <v>0.17</v>
      </c>
      <c r="Q138" s="837">
        <v>0</v>
      </c>
      <c r="R138" s="112">
        <f t="shared" si="68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69"/>
        <v>0</v>
      </c>
      <c r="X138" s="113">
        <v>0</v>
      </c>
      <c r="Y138" s="113">
        <v>0</v>
      </c>
      <c r="Z138" s="113">
        <v>0</v>
      </c>
      <c r="AA138" s="113">
        <f t="shared" si="70"/>
        <v>0</v>
      </c>
      <c r="AB138" s="113">
        <f t="shared" si="71"/>
        <v>0</v>
      </c>
      <c r="AC138" s="114">
        <f t="shared" si="72"/>
        <v>0</v>
      </c>
      <c r="AD138" s="114">
        <f t="shared" si="73"/>
        <v>0</v>
      </c>
      <c r="AE138" s="113">
        <v>0</v>
      </c>
      <c r="AF138" s="113">
        <v>0</v>
      </c>
      <c r="AG138" s="113">
        <f t="shared" si="74"/>
        <v>0</v>
      </c>
      <c r="AH138" s="113">
        <f t="shared" si="75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76"/>
        <v>0</v>
      </c>
      <c r="AR138" s="115">
        <f t="shared" si="77"/>
        <v>0</v>
      </c>
      <c r="AS138" s="116">
        <f t="shared" si="78"/>
        <v>0</v>
      </c>
      <c r="AT138" s="881">
        <f t="shared" si="124"/>
        <v>88885</v>
      </c>
      <c r="AU138" s="535">
        <f t="shared" si="125"/>
        <v>65453</v>
      </c>
      <c r="AV138" s="113">
        <f t="shared" si="126"/>
        <v>0</v>
      </c>
      <c r="AW138" s="535">
        <f t="shared" si="127"/>
        <v>22123</v>
      </c>
      <c r="AX138" s="535">
        <f t="shared" si="127"/>
        <v>1309</v>
      </c>
      <c r="AY138" s="535">
        <f t="shared" si="128"/>
        <v>0</v>
      </c>
      <c r="AZ138" s="556">
        <f t="shared" si="129"/>
        <v>0.17</v>
      </c>
      <c r="BA138" s="556">
        <f t="shared" si="130"/>
        <v>0.17</v>
      </c>
      <c r="BB138" s="557">
        <f t="shared" si="130"/>
        <v>0</v>
      </c>
    </row>
    <row r="139" spans="1:54" ht="12.95" customHeight="1" x14ac:dyDescent="0.25">
      <c r="A139" s="549">
        <v>25</v>
      </c>
      <c r="B139" s="649">
        <v>5488</v>
      </c>
      <c r="C139" s="650">
        <v>600099326</v>
      </c>
      <c r="D139" s="549">
        <v>70695393</v>
      </c>
      <c r="E139" s="700" t="s">
        <v>485</v>
      </c>
      <c r="F139" s="649">
        <v>3141</v>
      </c>
      <c r="G139" s="696" t="s">
        <v>319</v>
      </c>
      <c r="H139" s="552" t="s">
        <v>282</v>
      </c>
      <c r="I139" s="529">
        <v>403151</v>
      </c>
      <c r="J139" s="554">
        <v>295675</v>
      </c>
      <c r="K139" s="554">
        <v>0</v>
      </c>
      <c r="L139" s="344">
        <v>99938</v>
      </c>
      <c r="M139" s="554">
        <v>5914</v>
      </c>
      <c r="N139" s="554">
        <v>1624</v>
      </c>
      <c r="O139" s="555">
        <v>1.01</v>
      </c>
      <c r="P139" s="744">
        <v>0</v>
      </c>
      <c r="Q139" s="837">
        <v>1.01</v>
      </c>
      <c r="R139" s="112">
        <f t="shared" si="68"/>
        <v>0</v>
      </c>
      <c r="S139" s="113">
        <v>0</v>
      </c>
      <c r="T139" s="113">
        <v>-33156</v>
      </c>
      <c r="U139" s="113">
        <v>0</v>
      </c>
      <c r="V139" s="113">
        <v>0</v>
      </c>
      <c r="W139" s="113">
        <f t="shared" si="69"/>
        <v>-33156</v>
      </c>
      <c r="X139" s="113">
        <v>0</v>
      </c>
      <c r="Y139" s="113">
        <v>0</v>
      </c>
      <c r="Z139" s="113">
        <v>0</v>
      </c>
      <c r="AA139" s="113">
        <f t="shared" si="70"/>
        <v>0</v>
      </c>
      <c r="AB139" s="113">
        <f t="shared" si="71"/>
        <v>-33156</v>
      </c>
      <c r="AC139" s="114">
        <f t="shared" si="72"/>
        <v>-11207</v>
      </c>
      <c r="AD139" s="114">
        <f t="shared" si="73"/>
        <v>-663</v>
      </c>
      <c r="AE139" s="113">
        <v>0</v>
      </c>
      <c r="AF139" s="113">
        <v>0</v>
      </c>
      <c r="AG139" s="113">
        <f t="shared" si="74"/>
        <v>0</v>
      </c>
      <c r="AH139" s="113">
        <f t="shared" si="75"/>
        <v>-45026</v>
      </c>
      <c r="AI139" s="115">
        <v>0</v>
      </c>
      <c r="AJ139" s="115">
        <v>0</v>
      </c>
      <c r="AK139" s="115">
        <v>0</v>
      </c>
      <c r="AL139" s="115">
        <v>0</v>
      </c>
      <c r="AM139" s="115">
        <v>-0.12</v>
      </c>
      <c r="AN139" s="115">
        <v>0</v>
      </c>
      <c r="AO139" s="115">
        <v>0</v>
      </c>
      <c r="AP139" s="115">
        <v>0</v>
      </c>
      <c r="AQ139" s="115">
        <f t="shared" si="76"/>
        <v>0</v>
      </c>
      <c r="AR139" s="115">
        <f t="shared" si="77"/>
        <v>-0.12</v>
      </c>
      <c r="AS139" s="116">
        <f t="shared" si="78"/>
        <v>-0.12</v>
      </c>
      <c r="AT139" s="881">
        <f t="shared" si="124"/>
        <v>358125</v>
      </c>
      <c r="AU139" s="535">
        <f t="shared" si="125"/>
        <v>262519</v>
      </c>
      <c r="AV139" s="113">
        <f t="shared" si="126"/>
        <v>0</v>
      </c>
      <c r="AW139" s="535">
        <f t="shared" si="127"/>
        <v>88731</v>
      </c>
      <c r="AX139" s="535">
        <f t="shared" si="127"/>
        <v>5251</v>
      </c>
      <c r="AY139" s="535">
        <f t="shared" si="128"/>
        <v>1624</v>
      </c>
      <c r="AZ139" s="556">
        <f t="shared" si="129"/>
        <v>0.89</v>
      </c>
      <c r="BA139" s="556">
        <f t="shared" si="130"/>
        <v>0</v>
      </c>
      <c r="BB139" s="557">
        <f t="shared" si="130"/>
        <v>0.89</v>
      </c>
    </row>
    <row r="140" spans="1:54" ht="12.95" customHeight="1" x14ac:dyDescent="0.25">
      <c r="A140" s="549">
        <v>25</v>
      </c>
      <c r="B140" s="649">
        <v>5488</v>
      </c>
      <c r="C140" s="650">
        <v>600099326</v>
      </c>
      <c r="D140" s="549">
        <v>70695393</v>
      </c>
      <c r="E140" s="700" t="s">
        <v>485</v>
      </c>
      <c r="F140" s="649">
        <v>3143</v>
      </c>
      <c r="G140" s="552" t="s">
        <v>633</v>
      </c>
      <c r="H140" s="552" t="s">
        <v>281</v>
      </c>
      <c r="I140" s="529">
        <v>522700</v>
      </c>
      <c r="J140" s="554">
        <v>384904</v>
      </c>
      <c r="K140" s="554">
        <v>0</v>
      </c>
      <c r="L140" s="554">
        <v>130098</v>
      </c>
      <c r="M140" s="554">
        <v>7698</v>
      </c>
      <c r="N140" s="554">
        <v>0</v>
      </c>
      <c r="O140" s="555">
        <v>0.875</v>
      </c>
      <c r="P140" s="744">
        <v>0.875</v>
      </c>
      <c r="Q140" s="837">
        <v>0</v>
      </c>
      <c r="R140" s="112">
        <f t="shared" si="68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69"/>
        <v>0</v>
      </c>
      <c r="X140" s="113">
        <v>0</v>
      </c>
      <c r="Y140" s="113">
        <v>0</v>
      </c>
      <c r="Z140" s="113">
        <v>0</v>
      </c>
      <c r="AA140" s="113">
        <f t="shared" si="70"/>
        <v>0</v>
      </c>
      <c r="AB140" s="113">
        <f t="shared" si="71"/>
        <v>0</v>
      </c>
      <c r="AC140" s="114">
        <f t="shared" si="72"/>
        <v>0</v>
      </c>
      <c r="AD140" s="114">
        <f t="shared" si="73"/>
        <v>0</v>
      </c>
      <c r="AE140" s="113">
        <v>0</v>
      </c>
      <c r="AF140" s="113">
        <v>0</v>
      </c>
      <c r="AG140" s="113">
        <f t="shared" si="74"/>
        <v>0</v>
      </c>
      <c r="AH140" s="113">
        <f t="shared" si="75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76"/>
        <v>0</v>
      </c>
      <c r="AR140" s="115">
        <f t="shared" si="77"/>
        <v>0</v>
      </c>
      <c r="AS140" s="116">
        <f t="shared" si="78"/>
        <v>0</v>
      </c>
      <c r="AT140" s="881">
        <f t="shared" si="124"/>
        <v>522700</v>
      </c>
      <c r="AU140" s="535">
        <f t="shared" si="125"/>
        <v>384904</v>
      </c>
      <c r="AV140" s="113">
        <f t="shared" si="126"/>
        <v>0</v>
      </c>
      <c r="AW140" s="535">
        <f t="shared" si="127"/>
        <v>130098</v>
      </c>
      <c r="AX140" s="535">
        <f t="shared" si="127"/>
        <v>7698</v>
      </c>
      <c r="AY140" s="535">
        <f t="shared" si="128"/>
        <v>0</v>
      </c>
      <c r="AZ140" s="556">
        <f t="shared" si="129"/>
        <v>0.875</v>
      </c>
      <c r="BA140" s="556">
        <f t="shared" si="130"/>
        <v>0.875</v>
      </c>
      <c r="BB140" s="557">
        <f t="shared" si="130"/>
        <v>0</v>
      </c>
    </row>
    <row r="141" spans="1:54" ht="12.95" customHeight="1" x14ac:dyDescent="0.25">
      <c r="A141" s="549">
        <v>25</v>
      </c>
      <c r="B141" s="649">
        <v>5488</v>
      </c>
      <c r="C141" s="650">
        <v>600099326</v>
      </c>
      <c r="D141" s="549">
        <v>70695393</v>
      </c>
      <c r="E141" s="713" t="s">
        <v>485</v>
      </c>
      <c r="F141" s="714">
        <v>3143</v>
      </c>
      <c r="G141" s="552" t="s">
        <v>634</v>
      </c>
      <c r="H141" s="552" t="s">
        <v>282</v>
      </c>
      <c r="I141" s="529">
        <v>9129</v>
      </c>
      <c r="J141" s="554">
        <v>6435</v>
      </c>
      <c r="K141" s="554">
        <v>0</v>
      </c>
      <c r="L141" s="344">
        <v>2175</v>
      </c>
      <c r="M141" s="554">
        <v>129</v>
      </c>
      <c r="N141" s="554">
        <v>390</v>
      </c>
      <c r="O141" s="555">
        <v>0.03</v>
      </c>
      <c r="P141" s="744">
        <v>0</v>
      </c>
      <c r="Q141" s="837">
        <v>0.03</v>
      </c>
      <c r="R141" s="112">
        <f t="shared" ref="R141" si="131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" si="132">SUM(R141:V141)</f>
        <v>0</v>
      </c>
      <c r="X141" s="113">
        <v>0</v>
      </c>
      <c r="Y141" s="113">
        <v>0</v>
      </c>
      <c r="Z141" s="113">
        <v>0</v>
      </c>
      <c r="AA141" s="113">
        <f t="shared" ref="AA141" si="133">SUM(X141:Z141)</f>
        <v>0</v>
      </c>
      <c r="AB141" s="113">
        <f t="shared" ref="AB141" si="134">W141+AA141</f>
        <v>0</v>
      </c>
      <c r="AC141" s="114">
        <f t="shared" ref="AC141" si="135">ROUND((W141+X141+Y141)*33.8%,0)</f>
        <v>0</v>
      </c>
      <c r="AD141" s="114">
        <f t="shared" ref="AD141" si="136">ROUND(W141*2%,0)</f>
        <v>0</v>
      </c>
      <c r="AE141" s="113">
        <v>0</v>
      </c>
      <c r="AF141" s="113">
        <v>0</v>
      </c>
      <c r="AG141" s="113">
        <f t="shared" ref="AG141" si="137">SUM(AE141:AF141)</f>
        <v>0</v>
      </c>
      <c r="AH141" s="113">
        <f t="shared" ref="AH141" si="138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ref="AQ141" si="139">AI141+AK141+AL141+AN141+AO141</f>
        <v>0</v>
      </c>
      <c r="AR141" s="115">
        <f t="shared" ref="AR141" si="140">AJ141+AM141+AP141</f>
        <v>0</v>
      </c>
      <c r="AS141" s="116">
        <f t="shared" ref="AS141" si="141">SUM(AQ141:AR141)</f>
        <v>0</v>
      </c>
      <c r="AT141" s="881">
        <f t="shared" si="124"/>
        <v>9129</v>
      </c>
      <c r="AU141" s="535">
        <f t="shared" si="125"/>
        <v>6435</v>
      </c>
      <c r="AV141" s="113">
        <f t="shared" si="126"/>
        <v>0</v>
      </c>
      <c r="AW141" s="535">
        <f t="shared" si="127"/>
        <v>2175</v>
      </c>
      <c r="AX141" s="535">
        <f t="shared" si="127"/>
        <v>129</v>
      </c>
      <c r="AY141" s="535">
        <f t="shared" si="128"/>
        <v>390</v>
      </c>
      <c r="AZ141" s="556">
        <f t="shared" si="129"/>
        <v>0.03</v>
      </c>
      <c r="BA141" s="556">
        <f t="shared" si="130"/>
        <v>0</v>
      </c>
      <c r="BB141" s="557">
        <f t="shared" si="130"/>
        <v>0.03</v>
      </c>
    </row>
    <row r="142" spans="1:54" ht="12.95" customHeight="1" thickBot="1" x14ac:dyDescent="0.3">
      <c r="A142" s="570">
        <v>25</v>
      </c>
      <c r="B142" s="673">
        <v>5488</v>
      </c>
      <c r="C142" s="674">
        <v>600099326</v>
      </c>
      <c r="D142" s="673">
        <v>70695393</v>
      </c>
      <c r="E142" s="715" t="s">
        <v>486</v>
      </c>
      <c r="F142" s="673"/>
      <c r="G142" s="716"/>
      <c r="H142" s="717"/>
      <c r="I142" s="718">
        <v>4786101</v>
      </c>
      <c r="J142" s="547">
        <v>3501551</v>
      </c>
      <c r="K142" s="547">
        <v>0</v>
      </c>
      <c r="L142" s="547">
        <v>1183524</v>
      </c>
      <c r="M142" s="547">
        <v>70032</v>
      </c>
      <c r="N142" s="547">
        <v>30994</v>
      </c>
      <c r="O142" s="719">
        <v>8.0856999999999992</v>
      </c>
      <c r="P142" s="719">
        <v>5.1711</v>
      </c>
      <c r="Q142" s="781">
        <v>2.9145999999999996</v>
      </c>
      <c r="R142" s="778">
        <f t="shared" ref="R142:BB142" si="142">SUM(R136:R141)</f>
        <v>0</v>
      </c>
      <c r="S142" s="844">
        <f t="shared" si="142"/>
        <v>0</v>
      </c>
      <c r="T142" s="844">
        <f t="shared" si="142"/>
        <v>-33156</v>
      </c>
      <c r="U142" s="844">
        <f t="shared" si="142"/>
        <v>0</v>
      </c>
      <c r="V142" s="844">
        <f t="shared" si="142"/>
        <v>0</v>
      </c>
      <c r="W142" s="844">
        <f t="shared" si="142"/>
        <v>-33156</v>
      </c>
      <c r="X142" s="844">
        <f t="shared" si="142"/>
        <v>0</v>
      </c>
      <c r="Y142" s="844">
        <f t="shared" si="142"/>
        <v>0</v>
      </c>
      <c r="Z142" s="844">
        <f t="shared" si="142"/>
        <v>0</v>
      </c>
      <c r="AA142" s="844">
        <f t="shared" si="142"/>
        <v>0</v>
      </c>
      <c r="AB142" s="844">
        <f t="shared" si="142"/>
        <v>-33156</v>
      </c>
      <c r="AC142" s="844">
        <f t="shared" si="142"/>
        <v>-11207</v>
      </c>
      <c r="AD142" s="844">
        <f t="shared" si="142"/>
        <v>-663</v>
      </c>
      <c r="AE142" s="844">
        <f t="shared" si="142"/>
        <v>0</v>
      </c>
      <c r="AF142" s="844">
        <f t="shared" si="142"/>
        <v>0</v>
      </c>
      <c r="AG142" s="844">
        <f t="shared" si="142"/>
        <v>0</v>
      </c>
      <c r="AH142" s="844">
        <f t="shared" si="142"/>
        <v>-45026</v>
      </c>
      <c r="AI142" s="845">
        <f t="shared" si="142"/>
        <v>0</v>
      </c>
      <c r="AJ142" s="845">
        <f t="shared" si="142"/>
        <v>0</v>
      </c>
      <c r="AK142" s="845">
        <f t="shared" si="142"/>
        <v>0</v>
      </c>
      <c r="AL142" s="845">
        <f t="shared" si="142"/>
        <v>0</v>
      </c>
      <c r="AM142" s="845">
        <f t="shared" si="142"/>
        <v>-0.12</v>
      </c>
      <c r="AN142" s="845">
        <f t="shared" si="142"/>
        <v>0</v>
      </c>
      <c r="AO142" s="845">
        <f t="shared" si="142"/>
        <v>0</v>
      </c>
      <c r="AP142" s="845">
        <f t="shared" si="142"/>
        <v>0</v>
      </c>
      <c r="AQ142" s="845">
        <f t="shared" si="142"/>
        <v>0</v>
      </c>
      <c r="AR142" s="845">
        <f t="shared" si="142"/>
        <v>-0.12</v>
      </c>
      <c r="AS142" s="846">
        <f t="shared" si="142"/>
        <v>-0.12</v>
      </c>
      <c r="AT142" s="779">
        <f t="shared" si="142"/>
        <v>4741075</v>
      </c>
      <c r="AU142" s="844">
        <f t="shared" si="142"/>
        <v>3468395</v>
      </c>
      <c r="AV142" s="844">
        <f t="shared" si="142"/>
        <v>0</v>
      </c>
      <c r="AW142" s="844">
        <f t="shared" si="142"/>
        <v>1172317</v>
      </c>
      <c r="AX142" s="844">
        <f t="shared" si="142"/>
        <v>69369</v>
      </c>
      <c r="AY142" s="844">
        <f t="shared" si="142"/>
        <v>30994</v>
      </c>
      <c r="AZ142" s="845">
        <f t="shared" si="142"/>
        <v>7.9657</v>
      </c>
      <c r="BA142" s="845">
        <f t="shared" si="142"/>
        <v>5.1711</v>
      </c>
      <c r="BB142" s="846">
        <f t="shared" si="142"/>
        <v>2.7946</v>
      </c>
    </row>
    <row r="143" spans="1:54" ht="12.95" customHeight="1" thickBot="1" x14ac:dyDescent="0.3">
      <c r="A143" s="720"/>
      <c r="B143" s="721"/>
      <c r="C143" s="722"/>
      <c r="D143" s="721"/>
      <c r="E143" s="583" t="s">
        <v>803</v>
      </c>
      <c r="F143" s="721"/>
      <c r="G143" s="723"/>
      <c r="H143" s="723"/>
      <c r="I143" s="724">
        <f t="shared" ref="I143:BB143" si="143">I142+I135+I130+I126+I118+I111+I104+I101+I97+I95+I89+I85+I81+I74+I67+I63+I60+I52+I45+I38+I32+I29+I27+I21+I16</f>
        <v>274887117</v>
      </c>
      <c r="J143" s="725">
        <f t="shared" si="143"/>
        <v>199083485</v>
      </c>
      <c r="K143" s="725">
        <f t="shared" si="143"/>
        <v>797450</v>
      </c>
      <c r="L143" s="725">
        <f t="shared" si="143"/>
        <v>67559755</v>
      </c>
      <c r="M143" s="725">
        <f t="shared" si="143"/>
        <v>3981670</v>
      </c>
      <c r="N143" s="725">
        <f t="shared" si="143"/>
        <v>3464757</v>
      </c>
      <c r="O143" s="726">
        <f t="shared" si="143"/>
        <v>430.70329999999996</v>
      </c>
      <c r="P143" s="726">
        <f t="shared" si="143"/>
        <v>303.22459999999995</v>
      </c>
      <c r="Q143" s="727">
        <f t="shared" si="143"/>
        <v>127.47869999999996</v>
      </c>
      <c r="R143" s="843">
        <f t="shared" si="143"/>
        <v>0</v>
      </c>
      <c r="S143" s="787">
        <f t="shared" si="143"/>
        <v>182576</v>
      </c>
      <c r="T143" s="787">
        <f t="shared" si="143"/>
        <v>51883</v>
      </c>
      <c r="U143" s="787">
        <f t="shared" si="143"/>
        <v>0</v>
      </c>
      <c r="V143" s="787">
        <f t="shared" si="143"/>
        <v>0</v>
      </c>
      <c r="W143" s="787">
        <f t="shared" si="143"/>
        <v>234459</v>
      </c>
      <c r="X143" s="787">
        <f t="shared" si="143"/>
        <v>0</v>
      </c>
      <c r="Y143" s="787">
        <f t="shared" si="143"/>
        <v>0</v>
      </c>
      <c r="Z143" s="787">
        <f t="shared" si="143"/>
        <v>0</v>
      </c>
      <c r="AA143" s="787">
        <f t="shared" si="143"/>
        <v>0</v>
      </c>
      <c r="AB143" s="787">
        <f t="shared" si="143"/>
        <v>234459</v>
      </c>
      <c r="AC143" s="787">
        <f t="shared" si="143"/>
        <v>79245</v>
      </c>
      <c r="AD143" s="787">
        <f t="shared" si="143"/>
        <v>4689</v>
      </c>
      <c r="AE143" s="787">
        <f t="shared" si="143"/>
        <v>1200</v>
      </c>
      <c r="AF143" s="787">
        <f t="shared" si="143"/>
        <v>0</v>
      </c>
      <c r="AG143" s="787">
        <f t="shared" si="143"/>
        <v>1200</v>
      </c>
      <c r="AH143" s="787">
        <f t="shared" si="143"/>
        <v>319593</v>
      </c>
      <c r="AI143" s="788">
        <f t="shared" si="143"/>
        <v>0</v>
      </c>
      <c r="AJ143" s="788">
        <f t="shared" si="143"/>
        <v>0</v>
      </c>
      <c r="AK143" s="788">
        <f t="shared" si="143"/>
        <v>0.43000000000000005</v>
      </c>
      <c r="AL143" s="788">
        <f t="shared" si="143"/>
        <v>0</v>
      </c>
      <c r="AM143" s="788">
        <f t="shared" si="143"/>
        <v>0.19</v>
      </c>
      <c r="AN143" s="788">
        <f t="shared" si="143"/>
        <v>0</v>
      </c>
      <c r="AO143" s="788">
        <f t="shared" si="143"/>
        <v>0</v>
      </c>
      <c r="AP143" s="788">
        <f t="shared" si="143"/>
        <v>0</v>
      </c>
      <c r="AQ143" s="788">
        <f t="shared" si="143"/>
        <v>0.43000000000000005</v>
      </c>
      <c r="AR143" s="788">
        <f t="shared" si="143"/>
        <v>0.19</v>
      </c>
      <c r="AS143" s="789">
        <f t="shared" si="143"/>
        <v>0.61999999999999988</v>
      </c>
      <c r="AT143" s="843">
        <f t="shared" si="143"/>
        <v>275206710</v>
      </c>
      <c r="AU143" s="787">
        <f t="shared" si="143"/>
        <v>199317944</v>
      </c>
      <c r="AV143" s="787">
        <f t="shared" si="143"/>
        <v>797450</v>
      </c>
      <c r="AW143" s="787">
        <f t="shared" si="143"/>
        <v>67639000</v>
      </c>
      <c r="AX143" s="787">
        <f t="shared" si="143"/>
        <v>3986359</v>
      </c>
      <c r="AY143" s="787">
        <f t="shared" si="143"/>
        <v>3465957</v>
      </c>
      <c r="AZ143" s="788">
        <f t="shared" si="143"/>
        <v>431.32330000000002</v>
      </c>
      <c r="BA143" s="788">
        <f t="shared" si="143"/>
        <v>303.65460000000002</v>
      </c>
      <c r="BB143" s="789">
        <f t="shared" si="143"/>
        <v>127.6687</v>
      </c>
    </row>
    <row r="144" spans="1:54" ht="12.95" customHeight="1" x14ac:dyDescent="0.25">
      <c r="B144" s="591"/>
      <c r="C144" s="728"/>
      <c r="D144" s="591"/>
      <c r="E144" s="592"/>
      <c r="F144" s="591"/>
      <c r="I144" s="593">
        <f>SUM(J143:N143)</f>
        <v>274887117</v>
      </c>
      <c r="J144" s="593"/>
      <c r="K144" s="593"/>
      <c r="L144" s="593"/>
      <c r="M144" s="593"/>
      <c r="N144" s="593"/>
      <c r="O144" s="594">
        <f>SUM(P143:Q143)</f>
        <v>430.7032999999999</v>
      </c>
      <c r="P144" s="594"/>
      <c r="Q144" s="594"/>
      <c r="R144" s="594"/>
      <c r="S144" s="594"/>
      <c r="T144" s="594"/>
      <c r="U144" s="594"/>
      <c r="V144" s="594"/>
      <c r="W144" s="595">
        <f>SUM(R143:V143)</f>
        <v>234459</v>
      </c>
      <c r="X144" s="596"/>
      <c r="Y144" s="596"/>
      <c r="Z144" s="596"/>
      <c r="AA144" s="595">
        <f>SUM(X143:Z143)</f>
        <v>0</v>
      </c>
      <c r="AB144" s="595">
        <f>W143+AA143</f>
        <v>234459</v>
      </c>
      <c r="AC144" s="597"/>
      <c r="AD144" s="597"/>
      <c r="AE144" s="596"/>
      <c r="AF144" s="596"/>
      <c r="AG144" s="595">
        <f>SUM(AE143:AF143)</f>
        <v>1200</v>
      </c>
      <c r="AH144" s="595">
        <f>AB143+AC143+AD143+AG143</f>
        <v>319593</v>
      </c>
      <c r="AI144" s="598"/>
      <c r="AJ144" s="598"/>
      <c r="AK144" s="598"/>
      <c r="AL144" s="598"/>
      <c r="AM144" s="598"/>
      <c r="AN144" s="598"/>
      <c r="AO144" s="598"/>
      <c r="AP144" s="598"/>
      <c r="AQ144" s="138">
        <f>AI143+AK143+AL143+AN143+AO143</f>
        <v>0.43000000000000005</v>
      </c>
      <c r="AR144" s="138">
        <f>AJ143+AM143+AP143</f>
        <v>0.19</v>
      </c>
      <c r="AS144" s="138">
        <f>SUM(AQ143:AR143)</f>
        <v>0.62000000000000011</v>
      </c>
      <c r="AT144" s="593">
        <f>SUM(AU143:AY143)</f>
        <v>275206710</v>
      </c>
      <c r="AU144" s="599"/>
      <c r="AV144" s="599"/>
      <c r="AW144" s="599"/>
      <c r="AX144" s="599"/>
      <c r="AY144" s="599"/>
      <c r="AZ144" s="594">
        <f>SUM(BA143:BB143)</f>
        <v>431.32330000000002</v>
      </c>
      <c r="BA144" s="806"/>
      <c r="BB144" s="806"/>
    </row>
    <row r="145" spans="2:54" ht="12.95" customHeight="1" thickBot="1" x14ac:dyDescent="0.3">
      <c r="B145" s="591"/>
      <c r="C145" s="728"/>
      <c r="D145" s="591"/>
      <c r="F145" s="591"/>
      <c r="I145" s="600">
        <f ca="1">SUM(J146:N146)</f>
        <v>274887117</v>
      </c>
      <c r="J145" s="495"/>
      <c r="K145" s="495"/>
      <c r="L145" s="495"/>
      <c r="M145" s="495"/>
      <c r="N145" s="495"/>
      <c r="O145" s="601">
        <f ca="1">SUM(P146:Q146)</f>
        <v>430.70330000000001</v>
      </c>
      <c r="P145" s="792"/>
      <c r="Q145" s="792"/>
      <c r="R145" s="594"/>
      <c r="S145" s="594"/>
      <c r="T145" s="594"/>
      <c r="U145" s="594"/>
      <c r="V145" s="594"/>
      <c r="W145" s="595">
        <f ca="1">SUM(R146:V146)</f>
        <v>234459</v>
      </c>
      <c r="X145" s="596"/>
      <c r="Y145" s="596"/>
      <c r="Z145" s="596"/>
      <c r="AA145" s="595">
        <f ca="1">SUM(X146:Z146)</f>
        <v>0</v>
      </c>
      <c r="AB145" s="595">
        <f ca="1">W146+AA146</f>
        <v>234459</v>
      </c>
      <c r="AC145" s="597"/>
      <c r="AD145" s="597"/>
      <c r="AE145" s="596"/>
      <c r="AF145" s="596"/>
      <c r="AG145" s="595">
        <f ca="1">SUM(AE146:AF146)</f>
        <v>1200</v>
      </c>
      <c r="AH145" s="595">
        <f ca="1">AB146+AC146+AD146+AG146</f>
        <v>319593</v>
      </c>
      <c r="AI145" s="598"/>
      <c r="AJ145" s="598"/>
      <c r="AK145" s="598"/>
      <c r="AL145" s="598"/>
      <c r="AM145" s="598"/>
      <c r="AN145" s="598"/>
      <c r="AO145" s="598"/>
      <c r="AP145" s="598"/>
      <c r="AQ145" s="307">
        <f ca="1">AI146+AK146+AL146+AN146+AO146</f>
        <v>0.43000000000000005</v>
      </c>
      <c r="AR145" s="307">
        <f ca="1">AJ146+AM146+AP146</f>
        <v>0.19000000000000011</v>
      </c>
      <c r="AS145" s="307">
        <f ca="1">SUM(AQ146:AR146)</f>
        <v>0.62000000000000011</v>
      </c>
      <c r="AT145" s="593">
        <f ca="1">SUM(AU146:AY146)</f>
        <v>275206710</v>
      </c>
      <c r="AU145" s="599"/>
      <c r="AV145" s="599"/>
      <c r="AW145" s="599"/>
      <c r="AX145" s="599"/>
      <c r="AY145" s="599"/>
      <c r="AZ145" s="594">
        <f ca="1">SUM(BA146:BB146)</f>
        <v>431.32330000000002</v>
      </c>
      <c r="BA145" s="806"/>
      <c r="BB145" s="806"/>
    </row>
    <row r="146" spans="2:54" s="143" customFormat="1" ht="12.95" customHeight="1" thickBot="1" x14ac:dyDescent="0.3">
      <c r="D146" s="609"/>
      <c r="E146" s="610"/>
      <c r="F146" s="609"/>
      <c r="G146" s="611"/>
      <c r="H146" s="612" t="s">
        <v>0</v>
      </c>
      <c r="I146" s="613">
        <f t="shared" ref="I146:BB146" ca="1" si="144">SUM(I147:I156)</f>
        <v>274887117</v>
      </c>
      <c r="J146" s="614">
        <f t="shared" ca="1" si="144"/>
        <v>199083485</v>
      </c>
      <c r="K146" s="614">
        <f ca="1">SUM(K147:K156)</f>
        <v>797450</v>
      </c>
      <c r="L146" s="614">
        <f t="shared" ca="1" si="144"/>
        <v>67559755</v>
      </c>
      <c r="M146" s="614">
        <f t="shared" ca="1" si="144"/>
        <v>3981670</v>
      </c>
      <c r="N146" s="614">
        <f t="shared" ca="1" si="144"/>
        <v>3464757</v>
      </c>
      <c r="O146" s="615">
        <f t="shared" ca="1" si="144"/>
        <v>430.70329999999996</v>
      </c>
      <c r="P146" s="615">
        <f t="shared" ca="1" si="144"/>
        <v>303.22460000000001</v>
      </c>
      <c r="Q146" s="690">
        <f t="shared" ca="1" si="144"/>
        <v>127.47869999999999</v>
      </c>
      <c r="R146" s="616">
        <f t="shared" ca="1" si="144"/>
        <v>0</v>
      </c>
      <c r="S146" s="614">
        <f t="shared" ca="1" si="144"/>
        <v>182576</v>
      </c>
      <c r="T146" s="614">
        <f t="shared" ca="1" si="144"/>
        <v>51883</v>
      </c>
      <c r="U146" s="614">
        <f t="shared" ca="1" si="144"/>
        <v>0</v>
      </c>
      <c r="V146" s="614">
        <f t="shared" ca="1" si="144"/>
        <v>0</v>
      </c>
      <c r="W146" s="614">
        <f t="shared" ca="1" si="144"/>
        <v>234459</v>
      </c>
      <c r="X146" s="614">
        <f t="shared" ca="1" si="144"/>
        <v>0</v>
      </c>
      <c r="Y146" s="614">
        <f t="shared" ca="1" si="144"/>
        <v>0</v>
      </c>
      <c r="Z146" s="614">
        <f t="shared" ca="1" si="144"/>
        <v>0</v>
      </c>
      <c r="AA146" s="614">
        <f t="shared" ca="1" si="144"/>
        <v>0</v>
      </c>
      <c r="AB146" s="614">
        <f t="shared" ca="1" si="144"/>
        <v>234459</v>
      </c>
      <c r="AC146" s="614">
        <f t="shared" ca="1" si="144"/>
        <v>79245</v>
      </c>
      <c r="AD146" s="614">
        <f t="shared" ca="1" si="144"/>
        <v>4689</v>
      </c>
      <c r="AE146" s="614">
        <f t="shared" ca="1" si="144"/>
        <v>1200</v>
      </c>
      <c r="AF146" s="614">
        <f t="shared" ca="1" si="144"/>
        <v>0</v>
      </c>
      <c r="AG146" s="614">
        <f t="shared" ca="1" si="144"/>
        <v>1200</v>
      </c>
      <c r="AH146" s="614">
        <f t="shared" ca="1" si="144"/>
        <v>319593</v>
      </c>
      <c r="AI146" s="615">
        <f t="shared" ca="1" si="144"/>
        <v>0</v>
      </c>
      <c r="AJ146" s="615">
        <f t="shared" ca="1" si="144"/>
        <v>0</v>
      </c>
      <c r="AK146" s="615">
        <f t="shared" ca="1" si="144"/>
        <v>0.43000000000000005</v>
      </c>
      <c r="AL146" s="615">
        <f t="shared" ca="1" si="144"/>
        <v>0</v>
      </c>
      <c r="AM146" s="615">
        <f t="shared" ca="1" si="144"/>
        <v>0.19000000000000011</v>
      </c>
      <c r="AN146" s="615">
        <f t="shared" ca="1" si="144"/>
        <v>0</v>
      </c>
      <c r="AO146" s="615">
        <f t="shared" ca="1" si="144"/>
        <v>0</v>
      </c>
      <c r="AP146" s="615">
        <f t="shared" ca="1" si="144"/>
        <v>0</v>
      </c>
      <c r="AQ146" s="615">
        <f t="shared" ca="1" si="144"/>
        <v>0.43000000000000005</v>
      </c>
      <c r="AR146" s="615">
        <f t="shared" ca="1" si="144"/>
        <v>0.19000000000000011</v>
      </c>
      <c r="AS146" s="729">
        <f t="shared" ca="1" si="144"/>
        <v>0.62000000000000011</v>
      </c>
      <c r="AT146" s="613">
        <f t="shared" ca="1" si="144"/>
        <v>275206710</v>
      </c>
      <c r="AU146" s="614">
        <f t="shared" ca="1" si="144"/>
        <v>199317944</v>
      </c>
      <c r="AV146" s="614">
        <f t="shared" ca="1" si="144"/>
        <v>797450</v>
      </c>
      <c r="AW146" s="614">
        <f t="shared" ca="1" si="144"/>
        <v>67639000</v>
      </c>
      <c r="AX146" s="614">
        <f t="shared" ca="1" si="144"/>
        <v>3986359</v>
      </c>
      <c r="AY146" s="614">
        <f t="shared" ca="1" si="144"/>
        <v>3465957</v>
      </c>
      <c r="AZ146" s="615">
        <f t="shared" ca="1" si="144"/>
        <v>431.32329999999996</v>
      </c>
      <c r="BA146" s="615">
        <f t="shared" ca="1" si="144"/>
        <v>303.65460000000002</v>
      </c>
      <c r="BB146" s="690">
        <f t="shared" ca="1" si="144"/>
        <v>127.66869999999999</v>
      </c>
    </row>
    <row r="147" spans="2:54" s="143" customFormat="1" ht="12.95" customHeight="1" x14ac:dyDescent="0.25">
      <c r="D147" s="609"/>
      <c r="E147" s="610"/>
      <c r="F147" s="609"/>
      <c r="G147" s="611"/>
      <c r="H147" s="620">
        <v>3111</v>
      </c>
      <c r="I147" s="413">
        <f t="shared" ref="I147:BB147" ca="1" si="145">SUMIF($F$12:$F$283,"=3111",I$12:I$249)</f>
        <v>62089984</v>
      </c>
      <c r="J147" s="412">
        <f t="shared" ca="1" si="145"/>
        <v>45150702</v>
      </c>
      <c r="K147" s="412">
        <f t="shared" ca="1" si="145"/>
        <v>257200</v>
      </c>
      <c r="L147" s="412">
        <f t="shared" ca="1" si="145"/>
        <v>15347869</v>
      </c>
      <c r="M147" s="412">
        <f t="shared" ca="1" si="145"/>
        <v>903014</v>
      </c>
      <c r="N147" s="412">
        <f t="shared" ca="1" si="145"/>
        <v>431199</v>
      </c>
      <c r="O147" s="414">
        <f t="shared" ca="1" si="145"/>
        <v>105.77739999999999</v>
      </c>
      <c r="P147" s="414">
        <f t="shared" ca="1" si="145"/>
        <v>81.735600000000005</v>
      </c>
      <c r="Q147" s="415">
        <f t="shared" ca="1" si="145"/>
        <v>24.041799999999991</v>
      </c>
      <c r="R147" s="423">
        <f t="shared" ca="1" si="145"/>
        <v>0</v>
      </c>
      <c r="S147" s="412">
        <f t="shared" ca="1" si="145"/>
        <v>0</v>
      </c>
      <c r="T147" s="412">
        <f t="shared" ca="1" si="145"/>
        <v>0</v>
      </c>
      <c r="U147" s="412">
        <f t="shared" ca="1" si="145"/>
        <v>0</v>
      </c>
      <c r="V147" s="412">
        <f t="shared" ca="1" si="145"/>
        <v>0</v>
      </c>
      <c r="W147" s="412">
        <f t="shared" ca="1" si="145"/>
        <v>0</v>
      </c>
      <c r="X147" s="412">
        <f t="shared" ca="1" si="145"/>
        <v>0</v>
      </c>
      <c r="Y147" s="412">
        <f t="shared" ca="1" si="145"/>
        <v>0</v>
      </c>
      <c r="Z147" s="412">
        <f t="shared" ca="1" si="145"/>
        <v>0</v>
      </c>
      <c r="AA147" s="412">
        <f t="shared" ca="1" si="145"/>
        <v>0</v>
      </c>
      <c r="AB147" s="412">
        <f t="shared" ca="1" si="145"/>
        <v>0</v>
      </c>
      <c r="AC147" s="412">
        <f t="shared" ca="1" si="145"/>
        <v>0</v>
      </c>
      <c r="AD147" s="412">
        <f t="shared" ca="1" si="145"/>
        <v>0</v>
      </c>
      <c r="AE147" s="412">
        <f t="shared" ca="1" si="145"/>
        <v>0</v>
      </c>
      <c r="AF147" s="412">
        <f t="shared" ca="1" si="145"/>
        <v>0</v>
      </c>
      <c r="AG147" s="412">
        <f t="shared" ca="1" si="145"/>
        <v>0</v>
      </c>
      <c r="AH147" s="412">
        <f t="shared" ca="1" si="145"/>
        <v>0</v>
      </c>
      <c r="AI147" s="414">
        <f t="shared" ca="1" si="145"/>
        <v>0</v>
      </c>
      <c r="AJ147" s="414">
        <f t="shared" ca="1" si="145"/>
        <v>0</v>
      </c>
      <c r="AK147" s="414">
        <f t="shared" ca="1" si="145"/>
        <v>0</v>
      </c>
      <c r="AL147" s="414">
        <f t="shared" ca="1" si="145"/>
        <v>0</v>
      </c>
      <c r="AM147" s="414">
        <f t="shared" ca="1" si="145"/>
        <v>0</v>
      </c>
      <c r="AN147" s="414">
        <f t="shared" ca="1" si="145"/>
        <v>0</v>
      </c>
      <c r="AO147" s="414">
        <f t="shared" ca="1" si="145"/>
        <v>0</v>
      </c>
      <c r="AP147" s="414">
        <f t="shared" ca="1" si="145"/>
        <v>0</v>
      </c>
      <c r="AQ147" s="414">
        <f t="shared" ca="1" si="145"/>
        <v>0</v>
      </c>
      <c r="AR147" s="414">
        <f t="shared" ca="1" si="145"/>
        <v>0</v>
      </c>
      <c r="AS147" s="424">
        <f t="shared" ca="1" si="145"/>
        <v>0</v>
      </c>
      <c r="AT147" s="413">
        <f t="shared" ca="1" si="145"/>
        <v>62089984</v>
      </c>
      <c r="AU147" s="412">
        <f t="shared" ca="1" si="145"/>
        <v>45150702</v>
      </c>
      <c r="AV147" s="412">
        <f t="shared" ca="1" si="145"/>
        <v>257200</v>
      </c>
      <c r="AW147" s="412">
        <f t="shared" ca="1" si="145"/>
        <v>15347869</v>
      </c>
      <c r="AX147" s="412">
        <f t="shared" ca="1" si="145"/>
        <v>903014</v>
      </c>
      <c r="AY147" s="412">
        <f t="shared" ca="1" si="145"/>
        <v>431199</v>
      </c>
      <c r="AZ147" s="414">
        <f t="shared" ca="1" si="145"/>
        <v>105.77739999999999</v>
      </c>
      <c r="BA147" s="414">
        <f t="shared" ca="1" si="145"/>
        <v>81.735600000000005</v>
      </c>
      <c r="BB147" s="415">
        <f t="shared" ca="1" si="145"/>
        <v>24.041799999999991</v>
      </c>
    </row>
    <row r="148" spans="2:54" s="143" customFormat="1" ht="12.95" customHeight="1" x14ac:dyDescent="0.25">
      <c r="D148" s="609"/>
      <c r="E148" s="610"/>
      <c r="F148" s="609"/>
      <c r="G148" s="611"/>
      <c r="H148" s="624">
        <v>3113</v>
      </c>
      <c r="I148" s="112">
        <f t="shared" ref="I148:BB148" si="146">SUMIF($F$12:$F$283,"=3113",I$12:I$283)</f>
        <v>140027486</v>
      </c>
      <c r="J148" s="113">
        <f t="shared" si="146"/>
        <v>100944883</v>
      </c>
      <c r="K148" s="113">
        <f t="shared" si="146"/>
        <v>293000</v>
      </c>
      <c r="L148" s="113">
        <f t="shared" si="146"/>
        <v>34218406</v>
      </c>
      <c r="M148" s="113">
        <f t="shared" si="146"/>
        <v>2018897</v>
      </c>
      <c r="N148" s="113">
        <f t="shared" si="146"/>
        <v>2552300</v>
      </c>
      <c r="O148" s="115">
        <f t="shared" si="146"/>
        <v>197.67769999999996</v>
      </c>
      <c r="P148" s="115">
        <f t="shared" si="146"/>
        <v>153.24179999999998</v>
      </c>
      <c r="Q148" s="116">
        <f t="shared" si="146"/>
        <v>44.43589999999999</v>
      </c>
      <c r="R148" s="351">
        <f t="shared" si="146"/>
        <v>0</v>
      </c>
      <c r="S148" s="113">
        <f t="shared" si="146"/>
        <v>139270</v>
      </c>
      <c r="T148" s="113">
        <f t="shared" si="146"/>
        <v>0</v>
      </c>
      <c r="U148" s="113">
        <f t="shared" si="146"/>
        <v>0</v>
      </c>
      <c r="V148" s="113">
        <f t="shared" si="146"/>
        <v>0</v>
      </c>
      <c r="W148" s="113">
        <f t="shared" si="146"/>
        <v>139270</v>
      </c>
      <c r="X148" s="113">
        <f t="shared" si="146"/>
        <v>0</v>
      </c>
      <c r="Y148" s="113">
        <f t="shared" si="146"/>
        <v>0</v>
      </c>
      <c r="Z148" s="113">
        <f t="shared" si="146"/>
        <v>0</v>
      </c>
      <c r="AA148" s="113">
        <f t="shared" si="146"/>
        <v>0</v>
      </c>
      <c r="AB148" s="113">
        <f t="shared" si="146"/>
        <v>139270</v>
      </c>
      <c r="AC148" s="113">
        <f t="shared" si="146"/>
        <v>47073</v>
      </c>
      <c r="AD148" s="113">
        <f t="shared" si="146"/>
        <v>2786</v>
      </c>
      <c r="AE148" s="113">
        <f t="shared" si="146"/>
        <v>500</v>
      </c>
      <c r="AF148" s="113">
        <f t="shared" si="146"/>
        <v>0</v>
      </c>
      <c r="AG148" s="113">
        <f t="shared" si="146"/>
        <v>500</v>
      </c>
      <c r="AH148" s="113">
        <f t="shared" si="146"/>
        <v>189629</v>
      </c>
      <c r="AI148" s="115">
        <f t="shared" si="146"/>
        <v>0</v>
      </c>
      <c r="AJ148" s="115">
        <f t="shared" si="146"/>
        <v>0</v>
      </c>
      <c r="AK148" s="115">
        <f t="shared" si="146"/>
        <v>0.30000000000000004</v>
      </c>
      <c r="AL148" s="115">
        <f t="shared" si="146"/>
        <v>0</v>
      </c>
      <c r="AM148" s="115">
        <f t="shared" si="146"/>
        <v>0</v>
      </c>
      <c r="AN148" s="115">
        <f t="shared" si="146"/>
        <v>0</v>
      </c>
      <c r="AO148" s="115">
        <f t="shared" si="146"/>
        <v>0</v>
      </c>
      <c r="AP148" s="115">
        <f t="shared" si="146"/>
        <v>0</v>
      </c>
      <c r="AQ148" s="115">
        <f t="shared" si="146"/>
        <v>0.30000000000000004</v>
      </c>
      <c r="AR148" s="115">
        <f t="shared" si="146"/>
        <v>0</v>
      </c>
      <c r="AS148" s="377">
        <f t="shared" si="146"/>
        <v>0.30000000000000004</v>
      </c>
      <c r="AT148" s="112">
        <f t="shared" si="146"/>
        <v>140217115</v>
      </c>
      <c r="AU148" s="113">
        <f t="shared" si="146"/>
        <v>101084153</v>
      </c>
      <c r="AV148" s="113">
        <f t="shared" si="146"/>
        <v>293000</v>
      </c>
      <c r="AW148" s="113">
        <f t="shared" si="146"/>
        <v>34265479</v>
      </c>
      <c r="AX148" s="113">
        <f t="shared" si="146"/>
        <v>2021683</v>
      </c>
      <c r="AY148" s="113">
        <f t="shared" si="146"/>
        <v>2552800</v>
      </c>
      <c r="AZ148" s="115">
        <f t="shared" si="146"/>
        <v>197.97769999999997</v>
      </c>
      <c r="BA148" s="115">
        <f t="shared" si="146"/>
        <v>153.54179999999999</v>
      </c>
      <c r="BB148" s="116">
        <f t="shared" si="146"/>
        <v>44.43589999999999</v>
      </c>
    </row>
    <row r="149" spans="2:54" s="143" customFormat="1" ht="12.95" customHeight="1" x14ac:dyDescent="0.25">
      <c r="D149" s="609"/>
      <c r="E149" s="610"/>
      <c r="F149" s="609"/>
      <c r="G149" s="611"/>
      <c r="H149" s="624">
        <v>3114</v>
      </c>
      <c r="I149" s="112">
        <f t="shared" ref="I149:BB149" si="147">SUMIF($F$12:$F$283,"=3114",I$12:I$283)</f>
        <v>0</v>
      </c>
      <c r="J149" s="113">
        <f t="shared" si="147"/>
        <v>0</v>
      </c>
      <c r="K149" s="113">
        <f t="shared" si="147"/>
        <v>0</v>
      </c>
      <c r="L149" s="113">
        <f t="shared" si="147"/>
        <v>0</v>
      </c>
      <c r="M149" s="113">
        <f t="shared" si="147"/>
        <v>0</v>
      </c>
      <c r="N149" s="113">
        <f t="shared" si="147"/>
        <v>0</v>
      </c>
      <c r="O149" s="115">
        <f t="shared" si="147"/>
        <v>0</v>
      </c>
      <c r="P149" s="115">
        <f t="shared" si="147"/>
        <v>0</v>
      </c>
      <c r="Q149" s="116">
        <f t="shared" si="147"/>
        <v>0</v>
      </c>
      <c r="R149" s="351">
        <f t="shared" si="147"/>
        <v>0</v>
      </c>
      <c r="S149" s="113">
        <f t="shared" si="147"/>
        <v>0</v>
      </c>
      <c r="T149" s="113">
        <f t="shared" si="147"/>
        <v>0</v>
      </c>
      <c r="U149" s="113">
        <f t="shared" si="147"/>
        <v>0</v>
      </c>
      <c r="V149" s="113">
        <f t="shared" si="147"/>
        <v>0</v>
      </c>
      <c r="W149" s="113">
        <f t="shared" si="147"/>
        <v>0</v>
      </c>
      <c r="X149" s="113">
        <f t="shared" si="147"/>
        <v>0</v>
      </c>
      <c r="Y149" s="113">
        <f t="shared" si="147"/>
        <v>0</v>
      </c>
      <c r="Z149" s="113">
        <f t="shared" si="147"/>
        <v>0</v>
      </c>
      <c r="AA149" s="113">
        <f t="shared" si="147"/>
        <v>0</v>
      </c>
      <c r="AB149" s="113">
        <f t="shared" si="147"/>
        <v>0</v>
      </c>
      <c r="AC149" s="113">
        <f t="shared" si="147"/>
        <v>0</v>
      </c>
      <c r="AD149" s="113">
        <f t="shared" si="147"/>
        <v>0</v>
      </c>
      <c r="AE149" s="113">
        <f t="shared" si="147"/>
        <v>0</v>
      </c>
      <c r="AF149" s="113">
        <f t="shared" si="147"/>
        <v>0</v>
      </c>
      <c r="AG149" s="113">
        <f t="shared" si="147"/>
        <v>0</v>
      </c>
      <c r="AH149" s="113">
        <f t="shared" si="147"/>
        <v>0</v>
      </c>
      <c r="AI149" s="115">
        <f t="shared" si="147"/>
        <v>0</v>
      </c>
      <c r="AJ149" s="115">
        <f t="shared" si="147"/>
        <v>0</v>
      </c>
      <c r="AK149" s="115">
        <f t="shared" si="147"/>
        <v>0</v>
      </c>
      <c r="AL149" s="115">
        <f t="shared" si="147"/>
        <v>0</v>
      </c>
      <c r="AM149" s="115">
        <f t="shared" si="147"/>
        <v>0</v>
      </c>
      <c r="AN149" s="115">
        <f t="shared" si="147"/>
        <v>0</v>
      </c>
      <c r="AO149" s="115">
        <f t="shared" si="147"/>
        <v>0</v>
      </c>
      <c r="AP149" s="115">
        <f t="shared" si="147"/>
        <v>0</v>
      </c>
      <c r="AQ149" s="115">
        <f t="shared" si="147"/>
        <v>0</v>
      </c>
      <c r="AR149" s="115">
        <f t="shared" si="147"/>
        <v>0</v>
      </c>
      <c r="AS149" s="377">
        <f t="shared" si="147"/>
        <v>0</v>
      </c>
      <c r="AT149" s="112">
        <f t="shared" si="147"/>
        <v>0</v>
      </c>
      <c r="AU149" s="113">
        <f t="shared" si="147"/>
        <v>0</v>
      </c>
      <c r="AV149" s="113">
        <f t="shared" si="147"/>
        <v>0</v>
      </c>
      <c r="AW149" s="113">
        <f t="shared" si="147"/>
        <v>0</v>
      </c>
      <c r="AX149" s="113">
        <f t="shared" si="147"/>
        <v>0</v>
      </c>
      <c r="AY149" s="113">
        <f t="shared" si="147"/>
        <v>0</v>
      </c>
      <c r="AZ149" s="115">
        <f t="shared" si="147"/>
        <v>0</v>
      </c>
      <c r="BA149" s="115">
        <f t="shared" si="147"/>
        <v>0</v>
      </c>
      <c r="BB149" s="116">
        <f t="shared" si="147"/>
        <v>0</v>
      </c>
    </row>
    <row r="150" spans="2:54" s="143" customFormat="1" ht="12.95" customHeight="1" x14ac:dyDescent="0.25">
      <c r="D150" s="609"/>
      <c r="E150" s="610"/>
      <c r="F150" s="609"/>
      <c r="G150" s="611"/>
      <c r="H150" s="624">
        <v>3117</v>
      </c>
      <c r="I150" s="112">
        <f t="shared" ref="I150:BB150" si="148">SUMIF($F$12:$F$283,"=3117",I$12:I$283)</f>
        <v>17814954</v>
      </c>
      <c r="J150" s="113">
        <f t="shared" si="148"/>
        <v>12897730</v>
      </c>
      <c r="K150" s="113">
        <f t="shared" si="148"/>
        <v>26000</v>
      </c>
      <c r="L150" s="113">
        <f t="shared" si="148"/>
        <v>4368219</v>
      </c>
      <c r="M150" s="113">
        <f t="shared" si="148"/>
        <v>257955</v>
      </c>
      <c r="N150" s="113">
        <f t="shared" si="148"/>
        <v>265050</v>
      </c>
      <c r="O150" s="115">
        <f t="shared" si="148"/>
        <v>26.420400000000001</v>
      </c>
      <c r="P150" s="115">
        <f t="shared" si="148"/>
        <v>18.747299999999999</v>
      </c>
      <c r="Q150" s="116">
        <f t="shared" si="148"/>
        <v>7.6730999999999998</v>
      </c>
      <c r="R150" s="351">
        <f t="shared" si="148"/>
        <v>0</v>
      </c>
      <c r="S150" s="113">
        <f t="shared" si="148"/>
        <v>43306</v>
      </c>
      <c r="T150" s="113">
        <f t="shared" si="148"/>
        <v>0</v>
      </c>
      <c r="U150" s="113">
        <f t="shared" si="148"/>
        <v>0</v>
      </c>
      <c r="V150" s="113">
        <f t="shared" si="148"/>
        <v>0</v>
      </c>
      <c r="W150" s="113">
        <f t="shared" si="148"/>
        <v>43306</v>
      </c>
      <c r="X150" s="113">
        <f t="shared" si="148"/>
        <v>0</v>
      </c>
      <c r="Y150" s="113">
        <f t="shared" si="148"/>
        <v>0</v>
      </c>
      <c r="Z150" s="113">
        <f t="shared" si="148"/>
        <v>0</v>
      </c>
      <c r="AA150" s="113">
        <f t="shared" si="148"/>
        <v>0</v>
      </c>
      <c r="AB150" s="113">
        <f t="shared" si="148"/>
        <v>43306</v>
      </c>
      <c r="AC150" s="113">
        <f t="shared" si="148"/>
        <v>14637</v>
      </c>
      <c r="AD150" s="113">
        <f t="shared" si="148"/>
        <v>866</v>
      </c>
      <c r="AE150" s="113">
        <f t="shared" si="148"/>
        <v>700</v>
      </c>
      <c r="AF150" s="113">
        <f t="shared" si="148"/>
        <v>0</v>
      </c>
      <c r="AG150" s="113">
        <f t="shared" si="148"/>
        <v>700</v>
      </c>
      <c r="AH150" s="113">
        <f t="shared" si="148"/>
        <v>59509</v>
      </c>
      <c r="AI150" s="115">
        <f t="shared" si="148"/>
        <v>0</v>
      </c>
      <c r="AJ150" s="115">
        <f t="shared" si="148"/>
        <v>0</v>
      </c>
      <c r="AK150" s="115">
        <f t="shared" si="148"/>
        <v>0.13</v>
      </c>
      <c r="AL150" s="115">
        <f t="shared" si="148"/>
        <v>0</v>
      </c>
      <c r="AM150" s="115">
        <f t="shared" si="148"/>
        <v>0</v>
      </c>
      <c r="AN150" s="115">
        <f t="shared" si="148"/>
        <v>0</v>
      </c>
      <c r="AO150" s="115">
        <f t="shared" si="148"/>
        <v>0</v>
      </c>
      <c r="AP150" s="115">
        <f t="shared" si="148"/>
        <v>0</v>
      </c>
      <c r="AQ150" s="115">
        <f t="shared" si="148"/>
        <v>0.13</v>
      </c>
      <c r="AR150" s="115">
        <f t="shared" si="148"/>
        <v>0</v>
      </c>
      <c r="AS150" s="377">
        <f t="shared" si="148"/>
        <v>0.13</v>
      </c>
      <c r="AT150" s="112">
        <f t="shared" si="148"/>
        <v>17874463</v>
      </c>
      <c r="AU150" s="113">
        <f t="shared" si="148"/>
        <v>12941036</v>
      </c>
      <c r="AV150" s="113">
        <f t="shared" si="148"/>
        <v>26000</v>
      </c>
      <c r="AW150" s="113">
        <f t="shared" si="148"/>
        <v>4382856</v>
      </c>
      <c r="AX150" s="113">
        <f t="shared" si="148"/>
        <v>258821</v>
      </c>
      <c r="AY150" s="113">
        <f t="shared" si="148"/>
        <v>265750</v>
      </c>
      <c r="AZ150" s="115">
        <f t="shared" si="148"/>
        <v>26.5504</v>
      </c>
      <c r="BA150" s="115">
        <f t="shared" si="148"/>
        <v>18.877299999999998</v>
      </c>
      <c r="BB150" s="116">
        <f t="shared" si="148"/>
        <v>7.6730999999999998</v>
      </c>
    </row>
    <row r="151" spans="2:54" s="143" customFormat="1" ht="12.95" customHeight="1" x14ac:dyDescent="0.25">
      <c r="D151" s="609"/>
      <c r="E151" s="610"/>
      <c r="F151" s="609"/>
      <c r="G151" s="611"/>
      <c r="H151" s="624">
        <v>3122</v>
      </c>
      <c r="I151" s="112">
        <f t="shared" ref="I151:BB151" si="149">SUMIF($F$12:$F$249,"=3122",I$12:I$249)</f>
        <v>0</v>
      </c>
      <c r="J151" s="113">
        <f t="shared" si="149"/>
        <v>0</v>
      </c>
      <c r="K151" s="113">
        <f t="shared" si="149"/>
        <v>0</v>
      </c>
      <c r="L151" s="113">
        <f t="shared" si="149"/>
        <v>0</v>
      </c>
      <c r="M151" s="113">
        <f t="shared" si="149"/>
        <v>0</v>
      </c>
      <c r="N151" s="113">
        <f t="shared" si="149"/>
        <v>0</v>
      </c>
      <c r="O151" s="115">
        <f t="shared" si="149"/>
        <v>0</v>
      </c>
      <c r="P151" s="115">
        <f t="shared" si="149"/>
        <v>0</v>
      </c>
      <c r="Q151" s="116">
        <f t="shared" si="149"/>
        <v>0</v>
      </c>
      <c r="R151" s="351">
        <f t="shared" si="149"/>
        <v>0</v>
      </c>
      <c r="S151" s="113">
        <f t="shared" si="149"/>
        <v>0</v>
      </c>
      <c r="T151" s="113">
        <f t="shared" si="149"/>
        <v>0</v>
      </c>
      <c r="U151" s="113">
        <f t="shared" si="149"/>
        <v>0</v>
      </c>
      <c r="V151" s="113">
        <f t="shared" si="149"/>
        <v>0</v>
      </c>
      <c r="W151" s="113">
        <f t="shared" si="149"/>
        <v>0</v>
      </c>
      <c r="X151" s="113">
        <f t="shared" si="149"/>
        <v>0</v>
      </c>
      <c r="Y151" s="113">
        <f t="shared" si="149"/>
        <v>0</v>
      </c>
      <c r="Z151" s="113">
        <f t="shared" si="149"/>
        <v>0</v>
      </c>
      <c r="AA151" s="113">
        <f t="shared" si="149"/>
        <v>0</v>
      </c>
      <c r="AB151" s="113">
        <f t="shared" si="149"/>
        <v>0</v>
      </c>
      <c r="AC151" s="113">
        <f t="shared" si="149"/>
        <v>0</v>
      </c>
      <c r="AD151" s="113">
        <f t="shared" si="149"/>
        <v>0</v>
      </c>
      <c r="AE151" s="113">
        <f t="shared" si="149"/>
        <v>0</v>
      </c>
      <c r="AF151" s="113">
        <f t="shared" si="149"/>
        <v>0</v>
      </c>
      <c r="AG151" s="113">
        <f t="shared" si="149"/>
        <v>0</v>
      </c>
      <c r="AH151" s="113">
        <f t="shared" si="149"/>
        <v>0</v>
      </c>
      <c r="AI151" s="115">
        <f t="shared" si="149"/>
        <v>0</v>
      </c>
      <c r="AJ151" s="115">
        <f t="shared" si="149"/>
        <v>0</v>
      </c>
      <c r="AK151" s="115">
        <f t="shared" si="149"/>
        <v>0</v>
      </c>
      <c r="AL151" s="115">
        <f t="shared" si="149"/>
        <v>0</v>
      </c>
      <c r="AM151" s="115">
        <f t="shared" si="149"/>
        <v>0</v>
      </c>
      <c r="AN151" s="115">
        <f t="shared" si="149"/>
        <v>0</v>
      </c>
      <c r="AO151" s="115">
        <f t="shared" si="149"/>
        <v>0</v>
      </c>
      <c r="AP151" s="115">
        <f t="shared" si="149"/>
        <v>0</v>
      </c>
      <c r="AQ151" s="115">
        <f t="shared" si="149"/>
        <v>0</v>
      </c>
      <c r="AR151" s="115">
        <f t="shared" si="149"/>
        <v>0</v>
      </c>
      <c r="AS151" s="377">
        <f t="shared" si="149"/>
        <v>0</v>
      </c>
      <c r="AT151" s="112">
        <f t="shared" si="149"/>
        <v>0</v>
      </c>
      <c r="AU151" s="113">
        <f t="shared" si="149"/>
        <v>0</v>
      </c>
      <c r="AV151" s="113">
        <f t="shared" si="149"/>
        <v>0</v>
      </c>
      <c r="AW151" s="113">
        <f t="shared" si="149"/>
        <v>0</v>
      </c>
      <c r="AX151" s="113">
        <f t="shared" si="149"/>
        <v>0</v>
      </c>
      <c r="AY151" s="113">
        <f t="shared" si="149"/>
        <v>0</v>
      </c>
      <c r="AZ151" s="115">
        <f t="shared" si="149"/>
        <v>0</v>
      </c>
      <c r="BA151" s="115">
        <f t="shared" si="149"/>
        <v>0</v>
      </c>
      <c r="BB151" s="116">
        <f t="shared" si="149"/>
        <v>0</v>
      </c>
    </row>
    <row r="152" spans="2:54" s="143" customFormat="1" ht="12.95" customHeight="1" x14ac:dyDescent="0.25">
      <c r="D152" s="609"/>
      <c r="E152" s="610"/>
      <c r="F152" s="609"/>
      <c r="G152" s="611"/>
      <c r="H152" s="624">
        <v>3124</v>
      </c>
      <c r="I152" s="112">
        <f t="shared" ref="I152:BB152" si="150">SUMIF($F$12:$F$249,"=3124",I$12:I$249)</f>
        <v>0</v>
      </c>
      <c r="J152" s="113">
        <f t="shared" si="150"/>
        <v>0</v>
      </c>
      <c r="K152" s="113">
        <f t="shared" si="150"/>
        <v>0</v>
      </c>
      <c r="L152" s="113">
        <f t="shared" si="150"/>
        <v>0</v>
      </c>
      <c r="M152" s="113">
        <f t="shared" si="150"/>
        <v>0</v>
      </c>
      <c r="N152" s="113">
        <f t="shared" si="150"/>
        <v>0</v>
      </c>
      <c r="O152" s="115">
        <f t="shared" si="150"/>
        <v>0</v>
      </c>
      <c r="P152" s="115">
        <f t="shared" si="150"/>
        <v>0</v>
      </c>
      <c r="Q152" s="116">
        <f t="shared" si="150"/>
        <v>0</v>
      </c>
      <c r="R152" s="351">
        <f t="shared" si="150"/>
        <v>0</v>
      </c>
      <c r="S152" s="113">
        <f t="shared" si="150"/>
        <v>0</v>
      </c>
      <c r="T152" s="113">
        <f t="shared" si="150"/>
        <v>0</v>
      </c>
      <c r="U152" s="113">
        <f t="shared" si="150"/>
        <v>0</v>
      </c>
      <c r="V152" s="113">
        <f t="shared" si="150"/>
        <v>0</v>
      </c>
      <c r="W152" s="113">
        <f t="shared" si="150"/>
        <v>0</v>
      </c>
      <c r="X152" s="113">
        <f t="shared" si="150"/>
        <v>0</v>
      </c>
      <c r="Y152" s="113">
        <f t="shared" si="150"/>
        <v>0</v>
      </c>
      <c r="Z152" s="113">
        <f t="shared" si="150"/>
        <v>0</v>
      </c>
      <c r="AA152" s="113">
        <f t="shared" si="150"/>
        <v>0</v>
      </c>
      <c r="AB152" s="113">
        <f t="shared" si="150"/>
        <v>0</v>
      </c>
      <c r="AC152" s="113">
        <f t="shared" si="150"/>
        <v>0</v>
      </c>
      <c r="AD152" s="113">
        <f t="shared" si="150"/>
        <v>0</v>
      </c>
      <c r="AE152" s="113">
        <f t="shared" si="150"/>
        <v>0</v>
      </c>
      <c r="AF152" s="113">
        <f t="shared" si="150"/>
        <v>0</v>
      </c>
      <c r="AG152" s="113">
        <f t="shared" si="150"/>
        <v>0</v>
      </c>
      <c r="AH152" s="113">
        <f t="shared" si="150"/>
        <v>0</v>
      </c>
      <c r="AI152" s="115">
        <f t="shared" si="150"/>
        <v>0</v>
      </c>
      <c r="AJ152" s="115">
        <f t="shared" si="150"/>
        <v>0</v>
      </c>
      <c r="AK152" s="115">
        <f t="shared" si="150"/>
        <v>0</v>
      </c>
      <c r="AL152" s="115">
        <f t="shared" si="150"/>
        <v>0</v>
      </c>
      <c r="AM152" s="115">
        <f t="shared" si="150"/>
        <v>0</v>
      </c>
      <c r="AN152" s="115">
        <f t="shared" si="150"/>
        <v>0</v>
      </c>
      <c r="AO152" s="115">
        <f t="shared" si="150"/>
        <v>0</v>
      </c>
      <c r="AP152" s="115">
        <f t="shared" si="150"/>
        <v>0</v>
      </c>
      <c r="AQ152" s="115">
        <f t="shared" si="150"/>
        <v>0</v>
      </c>
      <c r="AR152" s="115">
        <f t="shared" si="150"/>
        <v>0</v>
      </c>
      <c r="AS152" s="377">
        <f t="shared" si="150"/>
        <v>0</v>
      </c>
      <c r="AT152" s="112">
        <f t="shared" si="150"/>
        <v>0</v>
      </c>
      <c r="AU152" s="113">
        <f t="shared" si="150"/>
        <v>0</v>
      </c>
      <c r="AV152" s="113">
        <f t="shared" si="150"/>
        <v>0</v>
      </c>
      <c r="AW152" s="113">
        <f t="shared" si="150"/>
        <v>0</v>
      </c>
      <c r="AX152" s="113">
        <f t="shared" si="150"/>
        <v>0</v>
      </c>
      <c r="AY152" s="113">
        <f t="shared" si="150"/>
        <v>0</v>
      </c>
      <c r="AZ152" s="115">
        <f t="shared" si="150"/>
        <v>0</v>
      </c>
      <c r="BA152" s="115">
        <f t="shared" si="150"/>
        <v>0</v>
      </c>
      <c r="BB152" s="116">
        <f t="shared" si="150"/>
        <v>0</v>
      </c>
    </row>
    <row r="153" spans="2:54" s="143" customFormat="1" ht="12.95" customHeight="1" x14ac:dyDescent="0.25">
      <c r="D153" s="609"/>
      <c r="E153" s="610"/>
      <c r="F153" s="609"/>
      <c r="G153" s="611"/>
      <c r="H153" s="624">
        <v>3141</v>
      </c>
      <c r="I153" s="112">
        <f t="shared" ref="I153:BB153" si="151">SUMIF($F$12:$F$283,"=3141",I$12:I$283)</f>
        <v>18286927</v>
      </c>
      <c r="J153" s="113">
        <f t="shared" si="151"/>
        <v>13355999</v>
      </c>
      <c r="K153" s="113">
        <f t="shared" si="151"/>
        <v>31000</v>
      </c>
      <c r="L153" s="113">
        <f t="shared" si="151"/>
        <v>4524805</v>
      </c>
      <c r="M153" s="113">
        <f t="shared" si="151"/>
        <v>267119</v>
      </c>
      <c r="N153" s="113">
        <f t="shared" si="151"/>
        <v>108004</v>
      </c>
      <c r="O153" s="115">
        <f t="shared" si="151"/>
        <v>45.889999999999993</v>
      </c>
      <c r="P153" s="115">
        <f t="shared" si="151"/>
        <v>0</v>
      </c>
      <c r="Q153" s="116">
        <f t="shared" si="151"/>
        <v>45.889999999999993</v>
      </c>
      <c r="R153" s="351">
        <f t="shared" si="151"/>
        <v>0</v>
      </c>
      <c r="S153" s="113">
        <f t="shared" si="151"/>
        <v>0</v>
      </c>
      <c r="T153" s="113">
        <f t="shared" si="151"/>
        <v>51883</v>
      </c>
      <c r="U153" s="113">
        <f t="shared" si="151"/>
        <v>0</v>
      </c>
      <c r="V153" s="113">
        <f t="shared" si="151"/>
        <v>0</v>
      </c>
      <c r="W153" s="113">
        <f t="shared" si="151"/>
        <v>51883</v>
      </c>
      <c r="X153" s="113">
        <f t="shared" si="151"/>
        <v>0</v>
      </c>
      <c r="Y153" s="113">
        <f t="shared" si="151"/>
        <v>0</v>
      </c>
      <c r="Z153" s="113">
        <f t="shared" si="151"/>
        <v>0</v>
      </c>
      <c r="AA153" s="113">
        <f t="shared" si="151"/>
        <v>0</v>
      </c>
      <c r="AB153" s="113">
        <f t="shared" si="151"/>
        <v>51883</v>
      </c>
      <c r="AC153" s="113">
        <f t="shared" si="151"/>
        <v>17535</v>
      </c>
      <c r="AD153" s="113">
        <f t="shared" si="151"/>
        <v>1037</v>
      </c>
      <c r="AE153" s="113">
        <f t="shared" si="151"/>
        <v>0</v>
      </c>
      <c r="AF153" s="113">
        <f t="shared" si="151"/>
        <v>0</v>
      </c>
      <c r="AG153" s="113">
        <f t="shared" si="151"/>
        <v>0</v>
      </c>
      <c r="AH153" s="113">
        <f t="shared" si="151"/>
        <v>70455</v>
      </c>
      <c r="AI153" s="115">
        <f t="shared" si="151"/>
        <v>0</v>
      </c>
      <c r="AJ153" s="115">
        <f t="shared" si="151"/>
        <v>0</v>
      </c>
      <c r="AK153" s="115">
        <f t="shared" si="151"/>
        <v>0</v>
      </c>
      <c r="AL153" s="115">
        <f t="shared" si="151"/>
        <v>0</v>
      </c>
      <c r="AM153" s="115">
        <f t="shared" si="151"/>
        <v>0.19000000000000011</v>
      </c>
      <c r="AN153" s="115">
        <f t="shared" si="151"/>
        <v>0</v>
      </c>
      <c r="AO153" s="115">
        <f t="shared" si="151"/>
        <v>0</v>
      </c>
      <c r="AP153" s="115">
        <f t="shared" si="151"/>
        <v>0</v>
      </c>
      <c r="AQ153" s="115">
        <f t="shared" si="151"/>
        <v>0</v>
      </c>
      <c r="AR153" s="115">
        <f t="shared" si="151"/>
        <v>0.19000000000000011</v>
      </c>
      <c r="AS153" s="377">
        <f t="shared" si="151"/>
        <v>0.19000000000000011</v>
      </c>
      <c r="AT153" s="112">
        <f t="shared" si="151"/>
        <v>18357382</v>
      </c>
      <c r="AU153" s="113">
        <f t="shared" si="151"/>
        <v>13407882</v>
      </c>
      <c r="AV153" s="113">
        <f t="shared" si="151"/>
        <v>31000</v>
      </c>
      <c r="AW153" s="113">
        <f t="shared" si="151"/>
        <v>4542340</v>
      </c>
      <c r="AX153" s="113">
        <f t="shared" si="151"/>
        <v>268156</v>
      </c>
      <c r="AY153" s="113">
        <f t="shared" si="151"/>
        <v>108004</v>
      </c>
      <c r="AZ153" s="115">
        <f t="shared" si="151"/>
        <v>46.080000000000005</v>
      </c>
      <c r="BA153" s="115">
        <f t="shared" si="151"/>
        <v>0</v>
      </c>
      <c r="BB153" s="116">
        <f t="shared" si="151"/>
        <v>46.080000000000005</v>
      </c>
    </row>
    <row r="154" spans="2:54" s="143" customFormat="1" ht="12.95" customHeight="1" x14ac:dyDescent="0.25">
      <c r="D154" s="609"/>
      <c r="E154" s="610"/>
      <c r="F154" s="609"/>
      <c r="G154" s="611"/>
      <c r="H154" s="624">
        <v>3143</v>
      </c>
      <c r="I154" s="112">
        <f t="shared" ref="I154:BB154" si="152">SUMIF($F$12:$F$283,"=3143",I$12:I$283)</f>
        <v>15555907</v>
      </c>
      <c r="J154" s="113">
        <f t="shared" si="152"/>
        <v>11428744</v>
      </c>
      <c r="K154" s="113">
        <f t="shared" si="152"/>
        <v>10000</v>
      </c>
      <c r="L154" s="113">
        <f t="shared" si="152"/>
        <v>3866297</v>
      </c>
      <c r="M154" s="113">
        <f t="shared" si="152"/>
        <v>228576</v>
      </c>
      <c r="N154" s="113">
        <f t="shared" si="152"/>
        <v>22290</v>
      </c>
      <c r="O154" s="115">
        <f t="shared" si="152"/>
        <v>24.824700000000004</v>
      </c>
      <c r="P154" s="115">
        <f t="shared" si="152"/>
        <v>23.274699999999999</v>
      </c>
      <c r="Q154" s="116">
        <f t="shared" si="152"/>
        <v>1.5500000000000005</v>
      </c>
      <c r="R154" s="351">
        <f t="shared" si="152"/>
        <v>0</v>
      </c>
      <c r="S154" s="113">
        <f t="shared" si="152"/>
        <v>0</v>
      </c>
      <c r="T154" s="113">
        <f t="shared" si="152"/>
        <v>0</v>
      </c>
      <c r="U154" s="113">
        <f t="shared" si="152"/>
        <v>0</v>
      </c>
      <c r="V154" s="113">
        <f t="shared" si="152"/>
        <v>0</v>
      </c>
      <c r="W154" s="113">
        <f t="shared" si="152"/>
        <v>0</v>
      </c>
      <c r="X154" s="113">
        <f t="shared" si="152"/>
        <v>0</v>
      </c>
      <c r="Y154" s="113">
        <f t="shared" si="152"/>
        <v>0</v>
      </c>
      <c r="Z154" s="113">
        <f t="shared" si="152"/>
        <v>0</v>
      </c>
      <c r="AA154" s="113">
        <f t="shared" si="152"/>
        <v>0</v>
      </c>
      <c r="AB154" s="113">
        <f t="shared" si="152"/>
        <v>0</v>
      </c>
      <c r="AC154" s="113">
        <f t="shared" si="152"/>
        <v>0</v>
      </c>
      <c r="AD154" s="113">
        <f t="shared" si="152"/>
        <v>0</v>
      </c>
      <c r="AE154" s="113">
        <f t="shared" si="152"/>
        <v>0</v>
      </c>
      <c r="AF154" s="113">
        <f t="shared" si="152"/>
        <v>0</v>
      </c>
      <c r="AG154" s="113">
        <f t="shared" si="152"/>
        <v>0</v>
      </c>
      <c r="AH154" s="113">
        <f t="shared" si="152"/>
        <v>0</v>
      </c>
      <c r="AI154" s="115">
        <f t="shared" si="152"/>
        <v>0</v>
      </c>
      <c r="AJ154" s="115">
        <f t="shared" si="152"/>
        <v>0</v>
      </c>
      <c r="AK154" s="115">
        <f t="shared" si="152"/>
        <v>0</v>
      </c>
      <c r="AL154" s="115">
        <f t="shared" si="152"/>
        <v>0</v>
      </c>
      <c r="AM154" s="115">
        <f t="shared" si="152"/>
        <v>0</v>
      </c>
      <c r="AN154" s="115">
        <f t="shared" si="152"/>
        <v>0</v>
      </c>
      <c r="AO154" s="115">
        <f t="shared" si="152"/>
        <v>0</v>
      </c>
      <c r="AP154" s="115">
        <f t="shared" si="152"/>
        <v>0</v>
      </c>
      <c r="AQ154" s="115">
        <f t="shared" si="152"/>
        <v>0</v>
      </c>
      <c r="AR154" s="115">
        <f t="shared" si="152"/>
        <v>0</v>
      </c>
      <c r="AS154" s="377">
        <f t="shared" si="152"/>
        <v>0</v>
      </c>
      <c r="AT154" s="112">
        <f t="shared" si="152"/>
        <v>15555907</v>
      </c>
      <c r="AU154" s="113">
        <f t="shared" si="152"/>
        <v>11428744</v>
      </c>
      <c r="AV154" s="113">
        <f t="shared" si="152"/>
        <v>10000</v>
      </c>
      <c r="AW154" s="113">
        <f t="shared" si="152"/>
        <v>3866297</v>
      </c>
      <c r="AX154" s="113">
        <f t="shared" si="152"/>
        <v>228576</v>
      </c>
      <c r="AY154" s="113">
        <f t="shared" si="152"/>
        <v>22290</v>
      </c>
      <c r="AZ154" s="115">
        <f t="shared" si="152"/>
        <v>24.824700000000004</v>
      </c>
      <c r="BA154" s="115">
        <f t="shared" si="152"/>
        <v>23.274699999999999</v>
      </c>
      <c r="BB154" s="116">
        <f t="shared" si="152"/>
        <v>1.5500000000000005</v>
      </c>
    </row>
    <row r="155" spans="2:54" s="143" customFormat="1" ht="12.95" customHeight="1" x14ac:dyDescent="0.25">
      <c r="D155" s="609"/>
      <c r="E155" s="610"/>
      <c r="F155" s="609"/>
      <c r="G155" s="611"/>
      <c r="H155" s="624">
        <v>3231</v>
      </c>
      <c r="I155" s="112">
        <f t="shared" ref="I155:BB155" si="153">SUMIF($F$12:$F$283,"=3231",I$12:I$283)</f>
        <v>18604926</v>
      </c>
      <c r="J155" s="113">
        <f t="shared" si="153"/>
        <v>13542828</v>
      </c>
      <c r="K155" s="113">
        <f t="shared" si="153"/>
        <v>110250</v>
      </c>
      <c r="L155" s="113">
        <f t="shared" si="153"/>
        <v>4614741</v>
      </c>
      <c r="M155" s="113">
        <f t="shared" si="153"/>
        <v>270857</v>
      </c>
      <c r="N155" s="113">
        <f t="shared" si="153"/>
        <v>66250</v>
      </c>
      <c r="O155" s="115">
        <f t="shared" si="153"/>
        <v>26.173100000000002</v>
      </c>
      <c r="P155" s="115">
        <f t="shared" si="153"/>
        <v>23.435200000000002</v>
      </c>
      <c r="Q155" s="116">
        <f t="shared" si="153"/>
        <v>2.7378999999999998</v>
      </c>
      <c r="R155" s="351">
        <f t="shared" si="153"/>
        <v>0</v>
      </c>
      <c r="S155" s="113">
        <f t="shared" si="153"/>
        <v>0</v>
      </c>
      <c r="T155" s="113">
        <f t="shared" si="153"/>
        <v>0</v>
      </c>
      <c r="U155" s="113">
        <f t="shared" si="153"/>
        <v>0</v>
      </c>
      <c r="V155" s="113">
        <f t="shared" si="153"/>
        <v>0</v>
      </c>
      <c r="W155" s="113">
        <f t="shared" si="153"/>
        <v>0</v>
      </c>
      <c r="X155" s="113">
        <f t="shared" si="153"/>
        <v>0</v>
      </c>
      <c r="Y155" s="113">
        <f t="shared" si="153"/>
        <v>0</v>
      </c>
      <c r="Z155" s="113">
        <f t="shared" si="153"/>
        <v>0</v>
      </c>
      <c r="AA155" s="113">
        <f t="shared" si="153"/>
        <v>0</v>
      </c>
      <c r="AB155" s="113">
        <f t="shared" si="153"/>
        <v>0</v>
      </c>
      <c r="AC155" s="113">
        <f t="shared" si="153"/>
        <v>0</v>
      </c>
      <c r="AD155" s="113">
        <f t="shared" si="153"/>
        <v>0</v>
      </c>
      <c r="AE155" s="113">
        <f t="shared" si="153"/>
        <v>0</v>
      </c>
      <c r="AF155" s="113">
        <f t="shared" si="153"/>
        <v>0</v>
      </c>
      <c r="AG155" s="113">
        <f t="shared" si="153"/>
        <v>0</v>
      </c>
      <c r="AH155" s="113">
        <f t="shared" si="153"/>
        <v>0</v>
      </c>
      <c r="AI155" s="115">
        <f t="shared" si="153"/>
        <v>0</v>
      </c>
      <c r="AJ155" s="115">
        <f t="shared" si="153"/>
        <v>0</v>
      </c>
      <c r="AK155" s="115">
        <f t="shared" si="153"/>
        <v>0</v>
      </c>
      <c r="AL155" s="115">
        <f t="shared" si="153"/>
        <v>0</v>
      </c>
      <c r="AM155" s="115">
        <f t="shared" si="153"/>
        <v>0</v>
      </c>
      <c r="AN155" s="115">
        <f t="shared" si="153"/>
        <v>0</v>
      </c>
      <c r="AO155" s="115">
        <f t="shared" si="153"/>
        <v>0</v>
      </c>
      <c r="AP155" s="115">
        <f t="shared" si="153"/>
        <v>0</v>
      </c>
      <c r="AQ155" s="115">
        <f t="shared" si="153"/>
        <v>0</v>
      </c>
      <c r="AR155" s="115">
        <f t="shared" si="153"/>
        <v>0</v>
      </c>
      <c r="AS155" s="377">
        <f t="shared" si="153"/>
        <v>0</v>
      </c>
      <c r="AT155" s="112">
        <f t="shared" si="153"/>
        <v>18604926</v>
      </c>
      <c r="AU155" s="113">
        <f t="shared" si="153"/>
        <v>13542828</v>
      </c>
      <c r="AV155" s="113">
        <f t="shared" si="153"/>
        <v>110250</v>
      </c>
      <c r="AW155" s="113">
        <f t="shared" si="153"/>
        <v>4614741</v>
      </c>
      <c r="AX155" s="113">
        <f t="shared" si="153"/>
        <v>270857</v>
      </c>
      <c r="AY155" s="113">
        <f t="shared" si="153"/>
        <v>66250</v>
      </c>
      <c r="AZ155" s="115">
        <f t="shared" si="153"/>
        <v>26.173100000000002</v>
      </c>
      <c r="BA155" s="115">
        <f t="shared" si="153"/>
        <v>23.435200000000002</v>
      </c>
      <c r="BB155" s="116">
        <f t="shared" si="153"/>
        <v>2.7378999999999998</v>
      </c>
    </row>
    <row r="156" spans="2:54" s="143" customFormat="1" ht="12.95" customHeight="1" thickBot="1" x14ac:dyDescent="0.3">
      <c r="D156" s="609"/>
      <c r="E156" s="610"/>
      <c r="F156" s="609"/>
      <c r="G156" s="611"/>
      <c r="H156" s="628">
        <v>3233</v>
      </c>
      <c r="I156" s="629">
        <f t="shared" ref="I156:BB156" si="154">SUMIF($F$12:$F$283,"=3233",I$12:I$283)</f>
        <v>2506933</v>
      </c>
      <c r="J156" s="630">
        <f t="shared" si="154"/>
        <v>1762599</v>
      </c>
      <c r="K156" s="630">
        <f t="shared" si="154"/>
        <v>70000</v>
      </c>
      <c r="L156" s="630">
        <f t="shared" si="154"/>
        <v>619418</v>
      </c>
      <c r="M156" s="630">
        <f t="shared" si="154"/>
        <v>35252</v>
      </c>
      <c r="N156" s="630">
        <f t="shared" si="154"/>
        <v>19664</v>
      </c>
      <c r="O156" s="631">
        <f t="shared" si="154"/>
        <v>3.9400000000000004</v>
      </c>
      <c r="P156" s="631">
        <f t="shared" si="154"/>
        <v>2.79</v>
      </c>
      <c r="Q156" s="693">
        <f t="shared" si="154"/>
        <v>1.1499999999999999</v>
      </c>
      <c r="R156" s="632">
        <f t="shared" si="154"/>
        <v>0</v>
      </c>
      <c r="S156" s="630">
        <f t="shared" si="154"/>
        <v>0</v>
      </c>
      <c r="T156" s="630">
        <f t="shared" si="154"/>
        <v>0</v>
      </c>
      <c r="U156" s="630">
        <f t="shared" si="154"/>
        <v>0</v>
      </c>
      <c r="V156" s="630">
        <f t="shared" si="154"/>
        <v>0</v>
      </c>
      <c r="W156" s="630">
        <f t="shared" si="154"/>
        <v>0</v>
      </c>
      <c r="X156" s="630">
        <f t="shared" si="154"/>
        <v>0</v>
      </c>
      <c r="Y156" s="630">
        <f t="shared" si="154"/>
        <v>0</v>
      </c>
      <c r="Z156" s="630">
        <f t="shared" si="154"/>
        <v>0</v>
      </c>
      <c r="AA156" s="630">
        <f t="shared" si="154"/>
        <v>0</v>
      </c>
      <c r="AB156" s="630">
        <f t="shared" si="154"/>
        <v>0</v>
      </c>
      <c r="AC156" s="630">
        <f t="shared" si="154"/>
        <v>0</v>
      </c>
      <c r="AD156" s="630">
        <f t="shared" si="154"/>
        <v>0</v>
      </c>
      <c r="AE156" s="630">
        <f t="shared" si="154"/>
        <v>0</v>
      </c>
      <c r="AF156" s="630">
        <f t="shared" si="154"/>
        <v>0</v>
      </c>
      <c r="AG156" s="630">
        <f t="shared" si="154"/>
        <v>0</v>
      </c>
      <c r="AH156" s="630">
        <f t="shared" si="154"/>
        <v>0</v>
      </c>
      <c r="AI156" s="631">
        <f t="shared" si="154"/>
        <v>0</v>
      </c>
      <c r="AJ156" s="631">
        <f t="shared" si="154"/>
        <v>0</v>
      </c>
      <c r="AK156" s="631">
        <f t="shared" si="154"/>
        <v>0</v>
      </c>
      <c r="AL156" s="631">
        <f t="shared" si="154"/>
        <v>0</v>
      </c>
      <c r="AM156" s="631">
        <f t="shared" si="154"/>
        <v>0</v>
      </c>
      <c r="AN156" s="631">
        <f t="shared" si="154"/>
        <v>0</v>
      </c>
      <c r="AO156" s="631">
        <f t="shared" si="154"/>
        <v>0</v>
      </c>
      <c r="AP156" s="631">
        <f t="shared" si="154"/>
        <v>0</v>
      </c>
      <c r="AQ156" s="631">
        <f t="shared" si="154"/>
        <v>0</v>
      </c>
      <c r="AR156" s="631">
        <f t="shared" si="154"/>
        <v>0</v>
      </c>
      <c r="AS156" s="730">
        <f t="shared" si="154"/>
        <v>0</v>
      </c>
      <c r="AT156" s="629">
        <f t="shared" si="154"/>
        <v>2506933</v>
      </c>
      <c r="AU156" s="630">
        <f t="shared" si="154"/>
        <v>1762599</v>
      </c>
      <c r="AV156" s="630">
        <f t="shared" si="154"/>
        <v>70000</v>
      </c>
      <c r="AW156" s="630">
        <f t="shared" si="154"/>
        <v>619418</v>
      </c>
      <c r="AX156" s="630">
        <f t="shared" si="154"/>
        <v>35252</v>
      </c>
      <c r="AY156" s="630">
        <f t="shared" si="154"/>
        <v>19664</v>
      </c>
      <c r="AZ156" s="631">
        <f t="shared" si="154"/>
        <v>3.9400000000000004</v>
      </c>
      <c r="BA156" s="631">
        <f t="shared" si="154"/>
        <v>2.79</v>
      </c>
      <c r="BB156" s="693">
        <f t="shared" si="154"/>
        <v>1.1499999999999999</v>
      </c>
    </row>
    <row r="157" spans="2:54" ht="12.95" customHeight="1" x14ac:dyDescent="0.25"/>
    <row r="158" spans="2:54" ht="12.95" customHeight="1" x14ac:dyDescent="0.25"/>
    <row r="248" spans="9:54" x14ac:dyDescent="0.25">
      <c r="I248" s="636"/>
      <c r="J248" s="636"/>
      <c r="K248" s="636"/>
      <c r="L248" s="636"/>
      <c r="M248" s="636"/>
      <c r="N248" s="636"/>
      <c r="R248" s="636">
        <f t="shared" ref="R248:BB248" si="155">SUBTOTAL(9,R15:R139)</f>
        <v>0</v>
      </c>
      <c r="S248" s="636">
        <f t="shared" si="155"/>
        <v>365152</v>
      </c>
      <c r="T248" s="636">
        <f t="shared" si="155"/>
        <v>136922</v>
      </c>
      <c r="U248" s="636"/>
      <c r="V248" s="636">
        <f t="shared" si="155"/>
        <v>0</v>
      </c>
      <c r="W248" s="636">
        <f t="shared" si="155"/>
        <v>502074</v>
      </c>
      <c r="X248" s="636">
        <f t="shared" si="155"/>
        <v>0</v>
      </c>
      <c r="Y248" s="636">
        <f t="shared" si="155"/>
        <v>0</v>
      </c>
      <c r="Z248" s="636">
        <f t="shared" si="155"/>
        <v>0</v>
      </c>
      <c r="AA248" s="636">
        <f t="shared" si="155"/>
        <v>0</v>
      </c>
      <c r="AB248" s="636">
        <f t="shared" si="155"/>
        <v>502074</v>
      </c>
      <c r="AC248" s="636">
        <f t="shared" si="155"/>
        <v>169697</v>
      </c>
      <c r="AD248" s="636">
        <f t="shared" si="155"/>
        <v>10041</v>
      </c>
      <c r="AE248" s="636">
        <f t="shared" si="155"/>
        <v>2400</v>
      </c>
      <c r="AF248" s="636">
        <f t="shared" si="155"/>
        <v>0</v>
      </c>
      <c r="AG248" s="636">
        <f t="shared" si="155"/>
        <v>2400</v>
      </c>
      <c r="AH248" s="636">
        <f t="shared" si="155"/>
        <v>684212</v>
      </c>
      <c r="AI248" s="637">
        <f t="shared" si="155"/>
        <v>0</v>
      </c>
      <c r="AJ248" s="637">
        <f t="shared" si="155"/>
        <v>0</v>
      </c>
      <c r="AK248" s="637">
        <f t="shared" si="155"/>
        <v>0.86</v>
      </c>
      <c r="AO248" s="637">
        <f t="shared" si="155"/>
        <v>0</v>
      </c>
      <c r="AP248" s="637">
        <f t="shared" si="155"/>
        <v>0</v>
      </c>
      <c r="AQ248" s="637">
        <f t="shared" si="155"/>
        <v>0.86</v>
      </c>
      <c r="AR248" s="637">
        <f t="shared" si="155"/>
        <v>0.49999999999999989</v>
      </c>
      <c r="AS248" s="637">
        <f t="shared" si="155"/>
        <v>1.3600000000000003</v>
      </c>
      <c r="AT248" s="636">
        <f t="shared" si="155"/>
        <v>526031906</v>
      </c>
      <c r="AU248" s="636">
        <f t="shared" si="155"/>
        <v>380849203</v>
      </c>
      <c r="AV248" s="636">
        <f t="shared" si="155"/>
        <v>1524900</v>
      </c>
      <c r="AW248" s="636">
        <f t="shared" si="155"/>
        <v>129242440</v>
      </c>
      <c r="AX248" s="636">
        <f t="shared" si="155"/>
        <v>7616983</v>
      </c>
      <c r="AY248" s="636">
        <f t="shared" si="155"/>
        <v>6798380</v>
      </c>
      <c r="AZ248" s="637">
        <f t="shared" si="155"/>
        <v>820.75800000000027</v>
      </c>
      <c r="BA248" s="637">
        <f t="shared" si="155"/>
        <v>575.66549999999995</v>
      </c>
      <c r="BB248" s="637">
        <f t="shared" si="155"/>
        <v>245.09249999999994</v>
      </c>
    </row>
    <row r="250" spans="9:54" x14ac:dyDescent="0.25">
      <c r="O250" s="487"/>
      <c r="P250" s="487"/>
      <c r="Q250" s="487"/>
      <c r="R250" s="487"/>
    </row>
    <row r="251" spans="9:54" x14ac:dyDescent="0.25">
      <c r="O251" s="487"/>
      <c r="P251" s="487"/>
      <c r="Q251" s="487"/>
      <c r="R251" s="487"/>
    </row>
  </sheetData>
  <mergeCells count="51">
    <mergeCell ref="Y9:Y10"/>
    <mergeCell ref="Z9:Z10"/>
    <mergeCell ref="T9:T10"/>
    <mergeCell ref="U9:U10"/>
    <mergeCell ref="V9:V10"/>
    <mergeCell ref="W9:W10"/>
    <mergeCell ref="X9:X10"/>
    <mergeCell ref="A3:E3"/>
    <mergeCell ref="AC7:AC10"/>
    <mergeCell ref="I8:I10"/>
    <mergeCell ref="AB7:AB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Z8:AZ10"/>
    <mergeCell ref="BA8:BB8"/>
    <mergeCell ref="AA9:AA10"/>
    <mergeCell ref="AG9:AG10"/>
    <mergeCell ref="AU9:AV9"/>
    <mergeCell ref="AX9:AX10"/>
    <mergeCell ref="BA9:BA10"/>
    <mergeCell ref="BB9:BB10"/>
    <mergeCell ref="AE9:AE10"/>
    <mergeCell ref="AF9:AF10"/>
    <mergeCell ref="AW9:AW10"/>
    <mergeCell ref="AY9:AY1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227"/>
  <sheetViews>
    <sheetView workbookViewId="0">
      <pane xSplit="8" ySplit="11" topLeftCell="J12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ColWidth="9.140625" defaultRowHeight="15" x14ac:dyDescent="0.25"/>
  <cols>
    <col min="1" max="1" width="5" style="790" customWidth="1"/>
    <col min="2" max="2" width="8" style="591" customWidth="1"/>
    <col min="3" max="3" width="10.28515625" style="591" customWidth="1"/>
    <col min="4" max="4" width="9.42578125" style="591" customWidth="1"/>
    <col min="5" max="5" width="26.28515625" style="487" customWidth="1"/>
    <col min="6" max="6" width="5.5703125" style="487" bestFit="1" customWidth="1"/>
    <col min="7" max="7" width="10.28515625" style="487" customWidth="1"/>
    <col min="8" max="8" width="8.5703125" style="791" customWidth="1"/>
    <col min="9" max="13" width="10.7109375" style="487" customWidth="1"/>
    <col min="14" max="14" width="11.42578125" style="487" customWidth="1"/>
    <col min="15" max="15" width="11.7109375" style="637" customWidth="1"/>
    <col min="16" max="17" width="10.7109375" style="637" customWidth="1"/>
    <col min="18" max="18" width="10.7109375" style="636" customWidth="1"/>
    <col min="19" max="34" width="10.7109375" style="487" customWidth="1"/>
    <col min="35" max="45" width="10.7109375" style="637" customWidth="1"/>
    <col min="46" max="51" width="10.7109375" style="487" customWidth="1"/>
    <col min="52" max="52" width="11.7109375" style="637" customWidth="1"/>
    <col min="53" max="54" width="10.7109375" style="637" customWidth="1"/>
    <col min="55" max="16384" width="9.140625" style="487"/>
  </cols>
  <sheetData>
    <row r="1" spans="1:55" ht="12" customHeight="1" x14ac:dyDescent="0.25">
      <c r="A1" s="732" t="s">
        <v>2</v>
      </c>
      <c r="B1" s="872"/>
      <c r="C1" s="479"/>
      <c r="D1" s="872"/>
      <c r="E1" s="872"/>
      <c r="F1" s="480"/>
      <c r="G1" s="480"/>
      <c r="H1" s="480"/>
      <c r="I1" s="481"/>
      <c r="J1" s="482"/>
      <c r="K1" s="482"/>
      <c r="L1" s="482"/>
      <c r="M1" s="482"/>
      <c r="N1" s="482"/>
      <c r="O1" s="483"/>
      <c r="P1" s="484"/>
      <c r="Q1" s="484"/>
      <c r="R1" s="484"/>
      <c r="S1" s="481"/>
      <c r="T1" s="481"/>
      <c r="U1" s="481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6"/>
      <c r="AJ1" s="486"/>
      <c r="AK1" s="486"/>
      <c r="AL1" s="486"/>
      <c r="AM1" s="486"/>
      <c r="AN1" s="486"/>
      <c r="AO1" s="483"/>
      <c r="AP1" s="483"/>
      <c r="AQ1" s="483"/>
      <c r="AR1" s="483"/>
      <c r="AS1" s="483"/>
      <c r="AT1" s="481"/>
      <c r="AU1" s="481"/>
      <c r="AV1" s="481"/>
      <c r="AW1" s="481"/>
      <c r="AX1" s="481"/>
      <c r="AY1" s="483"/>
      <c r="AZ1" s="483"/>
      <c r="BA1" s="483"/>
      <c r="BB1" s="483"/>
    </row>
    <row r="2" spans="1:55" ht="12" customHeight="1" x14ac:dyDescent="0.25">
      <c r="A2" s="732" t="s">
        <v>3</v>
      </c>
      <c r="B2" s="872"/>
      <c r="C2" s="479"/>
      <c r="D2" s="872"/>
      <c r="E2" s="872"/>
      <c r="F2" s="480"/>
      <c r="G2" s="480"/>
      <c r="H2" s="480"/>
      <c r="I2" s="488"/>
      <c r="J2" s="488"/>
      <c r="K2" s="488"/>
      <c r="L2" s="488"/>
      <c r="M2" s="488"/>
      <c r="N2" s="488"/>
      <c r="O2" s="489"/>
      <c r="P2" s="489"/>
      <c r="Q2" s="489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8"/>
      <c r="AU2" s="488"/>
      <c r="AV2" s="488"/>
      <c r="AW2" s="488"/>
      <c r="AX2" s="488"/>
      <c r="AY2" s="489"/>
      <c r="AZ2" s="489"/>
      <c r="BA2" s="489"/>
      <c r="BB2" s="483"/>
    </row>
    <row r="3" spans="1:55" ht="12" customHeight="1" x14ac:dyDescent="0.25">
      <c r="A3" s="1062" t="s">
        <v>4</v>
      </c>
      <c r="B3" s="1062"/>
      <c r="C3" s="1062"/>
      <c r="D3" s="1062"/>
      <c r="E3" s="1062"/>
      <c r="F3" s="480"/>
      <c r="G3" s="480"/>
      <c r="H3" s="480"/>
      <c r="I3" s="488"/>
      <c r="J3" s="488"/>
      <c r="K3" s="488"/>
      <c r="L3" s="488"/>
      <c r="M3" s="488"/>
      <c r="N3" s="488"/>
      <c r="O3" s="489"/>
      <c r="P3" s="489"/>
      <c r="Q3" s="489"/>
      <c r="R3" s="490"/>
      <c r="S3" s="490"/>
      <c r="T3" s="490"/>
      <c r="U3" s="490"/>
      <c r="V3" s="490"/>
      <c r="W3" s="490"/>
      <c r="X3" s="490"/>
      <c r="Y3" s="490"/>
      <c r="Z3" s="490"/>
      <c r="AA3" s="491"/>
      <c r="AB3" s="491"/>
      <c r="AC3" s="491"/>
      <c r="AD3" s="492"/>
      <c r="AE3" s="492"/>
      <c r="AF3" s="492"/>
      <c r="AG3" s="491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89"/>
      <c r="AT3" s="488"/>
      <c r="AU3" s="488"/>
      <c r="AV3" s="488"/>
      <c r="AW3" s="488"/>
      <c r="AX3" s="488"/>
      <c r="AY3" s="489"/>
      <c r="AZ3" s="489"/>
      <c r="BA3" s="489"/>
      <c r="BB3" s="483"/>
    </row>
    <row r="4" spans="1:55" ht="12" customHeight="1" x14ac:dyDescent="0.25">
      <c r="A4" s="733"/>
      <c r="B4" s="872"/>
      <c r="C4" s="872"/>
      <c r="D4" s="872"/>
      <c r="E4" s="872"/>
      <c r="F4" s="480"/>
      <c r="G4" s="480"/>
      <c r="H4" s="480"/>
      <c r="I4" s="488"/>
      <c r="J4" s="488"/>
      <c r="K4" s="488"/>
      <c r="L4" s="488"/>
      <c r="M4" s="488"/>
      <c r="N4" s="488"/>
      <c r="O4" s="489"/>
      <c r="P4" s="489"/>
      <c r="Q4" s="489"/>
      <c r="R4" s="490"/>
      <c r="S4" s="490"/>
      <c r="T4" s="490"/>
      <c r="U4" s="490"/>
      <c r="V4" s="490"/>
      <c r="W4" s="490"/>
      <c r="X4" s="490"/>
      <c r="Y4" s="490"/>
      <c r="Z4" s="490"/>
      <c r="AA4" s="491"/>
      <c r="AB4" s="491"/>
      <c r="AC4" s="491"/>
      <c r="AD4" s="492"/>
      <c r="AE4" s="492"/>
      <c r="AF4" s="492"/>
      <c r="AG4" s="491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89"/>
      <c r="AT4" s="488"/>
      <c r="AU4" s="488"/>
      <c r="AV4" s="488"/>
      <c r="AW4" s="488"/>
      <c r="AX4" s="488"/>
      <c r="AY4" s="489"/>
      <c r="AZ4" s="489"/>
      <c r="BA4" s="489"/>
      <c r="BB4" s="483"/>
    </row>
    <row r="5" spans="1:55" ht="16.5" thickBot="1" x14ac:dyDescent="0.3">
      <c r="A5" s="291" t="s">
        <v>853</v>
      </c>
      <c r="B5" s="91"/>
      <c r="C5" s="91"/>
      <c r="D5" s="91"/>
      <c r="E5" s="92"/>
      <c r="F5" s="496"/>
      <c r="G5" s="496"/>
      <c r="H5" s="496"/>
      <c r="I5" s="497"/>
      <c r="J5" s="497"/>
      <c r="K5" s="497"/>
      <c r="L5" s="497"/>
      <c r="M5" s="497"/>
      <c r="N5" s="497"/>
      <c r="O5" s="498"/>
      <c r="P5" s="498"/>
      <c r="Q5" s="498"/>
      <c r="R5" s="490"/>
      <c r="S5" s="490"/>
      <c r="T5" s="490"/>
      <c r="U5" s="490"/>
      <c r="V5" s="490"/>
      <c r="W5" s="481"/>
      <c r="X5" s="490"/>
      <c r="Y5" s="490"/>
      <c r="Z5" s="490"/>
      <c r="AA5" s="491"/>
      <c r="AB5" s="491"/>
      <c r="AC5" s="491"/>
      <c r="AD5" s="492"/>
      <c r="AE5" s="492"/>
      <c r="AF5" s="492"/>
      <c r="AG5" s="491"/>
      <c r="AH5" s="483"/>
      <c r="AI5" s="483"/>
      <c r="AJ5" s="499"/>
      <c r="AK5" s="499"/>
      <c r="AL5" s="499"/>
      <c r="AM5" s="499"/>
      <c r="AN5" s="499"/>
      <c r="AO5" s="499"/>
      <c r="AP5" s="499"/>
      <c r="AQ5" s="499"/>
      <c r="AR5" s="499"/>
      <c r="AS5" s="498"/>
      <c r="AT5" s="497"/>
      <c r="AU5" s="497"/>
      <c r="AV5" s="497"/>
      <c r="AW5" s="497"/>
      <c r="AX5" s="497"/>
      <c r="AY5" s="498"/>
      <c r="AZ5" s="498"/>
      <c r="BA5" s="498"/>
      <c r="BB5" s="483"/>
    </row>
    <row r="6" spans="1:55" x14ac:dyDescent="0.25">
      <c r="A6" s="733"/>
      <c r="B6" s="494"/>
      <c r="C6" s="494"/>
      <c r="D6" s="494"/>
      <c r="E6" s="480"/>
      <c r="F6" s="480"/>
      <c r="G6" s="480"/>
      <c r="H6" s="480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5" ht="16.5" thickBot="1" x14ac:dyDescent="0.3">
      <c r="A7" s="733"/>
      <c r="B7" s="500"/>
      <c r="C7" s="143"/>
      <c r="D7" s="501"/>
      <c r="E7" s="500"/>
      <c r="F7" s="480"/>
      <c r="G7" s="480"/>
      <c r="H7" s="480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5" ht="15" customHeight="1" x14ac:dyDescent="0.25">
      <c r="A8" s="734"/>
      <c r="B8" s="503"/>
      <c r="C8" s="503"/>
      <c r="D8" s="503"/>
      <c r="E8" s="503"/>
      <c r="F8" s="503"/>
      <c r="G8" s="503"/>
      <c r="H8" s="503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5" ht="15.75" customHeight="1" thickBot="1" x14ac:dyDescent="0.3">
      <c r="A9" s="732" t="s">
        <v>822</v>
      </c>
      <c r="B9" s="143"/>
      <c r="C9" s="143"/>
      <c r="D9" s="505"/>
      <c r="E9" s="143"/>
      <c r="F9" s="506"/>
      <c r="G9" s="507"/>
      <c r="H9" s="507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5" ht="23.25" thickBot="1" x14ac:dyDescent="0.3">
      <c r="A10" s="735" t="s">
        <v>798</v>
      </c>
      <c r="B10" s="509" t="s">
        <v>564</v>
      </c>
      <c r="C10" s="509" t="s">
        <v>565</v>
      </c>
      <c r="D10" s="509" t="s">
        <v>268</v>
      </c>
      <c r="E10" s="245" t="s">
        <v>800</v>
      </c>
      <c r="F10" s="509" t="s">
        <v>0</v>
      </c>
      <c r="G10" s="510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5" s="523" customFormat="1" ht="11.25" customHeight="1" thickBot="1" x14ac:dyDescent="0.25">
      <c r="A11" s="736" t="s">
        <v>566</v>
      </c>
      <c r="B11" s="512" t="s">
        <v>567</v>
      </c>
      <c r="C11" s="512" t="s">
        <v>270</v>
      </c>
      <c r="D11" s="512" t="s">
        <v>271</v>
      </c>
      <c r="E11" s="512" t="s">
        <v>568</v>
      </c>
      <c r="F11" s="512" t="s">
        <v>0</v>
      </c>
      <c r="G11" s="512" t="s">
        <v>569</v>
      </c>
      <c r="H11" s="513" t="s">
        <v>794</v>
      </c>
      <c r="I11" s="514" t="s">
        <v>272</v>
      </c>
      <c r="J11" s="515" t="s">
        <v>273</v>
      </c>
      <c r="K11" s="207" t="s">
        <v>279</v>
      </c>
      <c r="L11" s="515" t="s">
        <v>274</v>
      </c>
      <c r="M11" s="515" t="s">
        <v>275</v>
      </c>
      <c r="N11" s="515" t="s">
        <v>276</v>
      </c>
      <c r="O11" s="516" t="s">
        <v>277</v>
      </c>
      <c r="P11" s="519" t="s">
        <v>570</v>
      </c>
      <c r="Q11" s="520" t="s">
        <v>571</v>
      </c>
      <c r="R11" s="514" t="s">
        <v>301</v>
      </c>
      <c r="S11" s="922" t="s">
        <v>301</v>
      </c>
      <c r="T11" s="515" t="s">
        <v>301</v>
      </c>
      <c r="U11" s="515" t="s">
        <v>301</v>
      </c>
      <c r="V11" s="515" t="s">
        <v>301</v>
      </c>
      <c r="W11" s="515" t="s">
        <v>301</v>
      </c>
      <c r="X11" s="515" t="s">
        <v>302</v>
      </c>
      <c r="Y11" s="515" t="s">
        <v>302</v>
      </c>
      <c r="Z11" s="515" t="s">
        <v>303</v>
      </c>
      <c r="AA11" s="515" t="s">
        <v>302</v>
      </c>
      <c r="AB11" s="515" t="s">
        <v>304</v>
      </c>
      <c r="AC11" s="515" t="s">
        <v>305</v>
      </c>
      <c r="AD11" s="515" t="s">
        <v>306</v>
      </c>
      <c r="AE11" s="515" t="s">
        <v>308</v>
      </c>
      <c r="AF11" s="515" t="s">
        <v>307</v>
      </c>
      <c r="AG11" s="515" t="s">
        <v>307</v>
      </c>
      <c r="AH11" s="515" t="s">
        <v>314</v>
      </c>
      <c r="AI11" s="521" t="s">
        <v>310</v>
      </c>
      <c r="AJ11" s="521" t="s">
        <v>311</v>
      </c>
      <c r="AK11" s="521" t="s">
        <v>310</v>
      </c>
      <c r="AL11" s="521" t="s">
        <v>310</v>
      </c>
      <c r="AM11" s="521" t="s">
        <v>311</v>
      </c>
      <c r="AN11" s="345" t="s">
        <v>310</v>
      </c>
      <c r="AO11" s="521" t="s">
        <v>310</v>
      </c>
      <c r="AP11" s="521" t="s">
        <v>311</v>
      </c>
      <c r="AQ11" s="521" t="s">
        <v>310</v>
      </c>
      <c r="AR11" s="521" t="s">
        <v>311</v>
      </c>
      <c r="AS11" s="522" t="s">
        <v>312</v>
      </c>
      <c r="AT11" s="517" t="s">
        <v>272</v>
      </c>
      <c r="AU11" s="518" t="s">
        <v>273</v>
      </c>
      <c r="AV11" s="518" t="s">
        <v>279</v>
      </c>
      <c r="AW11" s="518" t="s">
        <v>274</v>
      </c>
      <c r="AX11" s="518" t="s">
        <v>275</v>
      </c>
      <c r="AY11" s="518" t="s">
        <v>276</v>
      </c>
      <c r="AZ11" s="519" t="s">
        <v>277</v>
      </c>
      <c r="BA11" s="519" t="s">
        <v>570</v>
      </c>
      <c r="BB11" s="737" t="s">
        <v>571</v>
      </c>
    </row>
    <row r="12" spans="1:55" ht="14.25" customHeight="1" x14ac:dyDescent="0.25">
      <c r="A12" s="524">
        <v>1</v>
      </c>
      <c r="B12" s="525">
        <v>5490</v>
      </c>
      <c r="C12" s="525">
        <v>600099474</v>
      </c>
      <c r="D12" s="525">
        <v>71173854</v>
      </c>
      <c r="E12" s="738" t="s">
        <v>487</v>
      </c>
      <c r="F12" s="525">
        <v>3111</v>
      </c>
      <c r="G12" s="739" t="s">
        <v>329</v>
      </c>
      <c r="H12" s="740" t="s">
        <v>281</v>
      </c>
      <c r="I12" s="647">
        <v>11427117</v>
      </c>
      <c r="J12" s="530">
        <v>8272251</v>
      </c>
      <c r="K12" s="799">
        <v>0</v>
      </c>
      <c r="L12" s="344">
        <v>2796021</v>
      </c>
      <c r="M12" s="344">
        <v>165446</v>
      </c>
      <c r="N12" s="530">
        <v>193399</v>
      </c>
      <c r="O12" s="531">
        <v>19.580400000000001</v>
      </c>
      <c r="P12" s="741">
        <v>15.4</v>
      </c>
      <c r="Q12" s="840">
        <v>4.1803999999999997</v>
      </c>
      <c r="R12" s="413">
        <f>X12*-1</f>
        <v>0</v>
      </c>
      <c r="S12" s="412">
        <v>0</v>
      </c>
      <c r="T12" s="412">
        <v>0</v>
      </c>
      <c r="U12" s="412">
        <v>0</v>
      </c>
      <c r="V12" s="412">
        <v>0</v>
      </c>
      <c r="W12" s="412">
        <f>SUM(R12:V12)</f>
        <v>0</v>
      </c>
      <c r="X12" s="412">
        <v>0</v>
      </c>
      <c r="Y12" s="412">
        <v>0</v>
      </c>
      <c r="Z12" s="412">
        <v>0</v>
      </c>
      <c r="AA12" s="412">
        <f>SUM(X12:Z12)</f>
        <v>0</v>
      </c>
      <c r="AB12" s="412">
        <f>W12+AA12</f>
        <v>0</v>
      </c>
      <c r="AC12" s="249">
        <f>ROUND((W12+X12+Y12)*33.8%,0)</f>
        <v>0</v>
      </c>
      <c r="AD12" s="249">
        <f>ROUND(W12*2%,0)</f>
        <v>0</v>
      </c>
      <c r="AE12" s="412">
        <v>0</v>
      </c>
      <c r="AF12" s="412">
        <v>0</v>
      </c>
      <c r="AG12" s="412">
        <f>SUM(AE12:AF12)</f>
        <v>0</v>
      </c>
      <c r="AH12" s="412">
        <f>AB12+AC12+AD12+AG12</f>
        <v>0</v>
      </c>
      <c r="AI12" s="414">
        <v>0</v>
      </c>
      <c r="AJ12" s="414">
        <v>0</v>
      </c>
      <c r="AK12" s="414">
        <v>0</v>
      </c>
      <c r="AL12" s="414">
        <v>0</v>
      </c>
      <c r="AM12" s="414">
        <v>0</v>
      </c>
      <c r="AN12" s="414">
        <v>0</v>
      </c>
      <c r="AO12" s="414">
        <v>0</v>
      </c>
      <c r="AP12" s="414">
        <v>0</v>
      </c>
      <c r="AQ12" s="414">
        <f t="shared" ref="AQ12:AQ75" si="0">AI12+AK12+AL12+AN12+AO12</f>
        <v>0</v>
      </c>
      <c r="AR12" s="414">
        <f>AJ12+AM12+AP12</f>
        <v>0</v>
      </c>
      <c r="AS12" s="415">
        <f>SUM(AQ12:AR12)</f>
        <v>0</v>
      </c>
      <c r="AT12" s="880">
        <f t="shared" ref="AT12:AT17" si="1">I12+AH12</f>
        <v>11427117</v>
      </c>
      <c r="AU12" s="532">
        <f t="shared" ref="AU12:AU17" si="2">J12+W12</f>
        <v>8272251</v>
      </c>
      <c r="AV12" s="219">
        <f t="shared" ref="AV12:AV17" si="3">K12+AA12</f>
        <v>0</v>
      </c>
      <c r="AW12" s="532">
        <f t="shared" ref="AW12:AX17" si="4">L12+AC12</f>
        <v>2796021</v>
      </c>
      <c r="AX12" s="532">
        <f t="shared" si="4"/>
        <v>165446</v>
      </c>
      <c r="AY12" s="532">
        <f t="shared" ref="AY12:AY17" si="5">N12+AG12</f>
        <v>193399</v>
      </c>
      <c r="AZ12" s="533">
        <f t="shared" ref="AZ12:AZ17" si="6">O12+AS12</f>
        <v>19.580400000000001</v>
      </c>
      <c r="BA12" s="533">
        <f t="shared" ref="BA12:BB17" si="7">P12+AQ12</f>
        <v>15.4</v>
      </c>
      <c r="BB12" s="534">
        <f t="shared" si="7"/>
        <v>4.1803999999999997</v>
      </c>
      <c r="BC12" s="636"/>
    </row>
    <row r="13" spans="1:55" ht="12" customHeight="1" x14ac:dyDescent="0.25">
      <c r="A13" s="548">
        <v>1</v>
      </c>
      <c r="B13" s="742">
        <v>5490</v>
      </c>
      <c r="C13" s="742">
        <v>600099474</v>
      </c>
      <c r="D13" s="742">
        <v>71173854</v>
      </c>
      <c r="E13" s="743" t="s">
        <v>487</v>
      </c>
      <c r="F13" s="742">
        <v>3111</v>
      </c>
      <c r="G13" s="663" t="s">
        <v>317</v>
      </c>
      <c r="H13" s="553" t="s">
        <v>281</v>
      </c>
      <c r="I13" s="529">
        <v>1587899</v>
      </c>
      <c r="J13" s="554">
        <v>1169292</v>
      </c>
      <c r="K13" s="554">
        <v>0</v>
      </c>
      <c r="L13" s="344">
        <v>395221</v>
      </c>
      <c r="M13" s="344">
        <v>23386</v>
      </c>
      <c r="N13" s="554">
        <v>0</v>
      </c>
      <c r="O13" s="555">
        <v>3</v>
      </c>
      <c r="P13" s="744">
        <v>3</v>
      </c>
      <c r="Q13" s="837">
        <v>0</v>
      </c>
      <c r="R13" s="112">
        <f t="shared" ref="R13:R75" si="8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5" si="9">SUM(R13:V13)</f>
        <v>0</v>
      </c>
      <c r="X13" s="113">
        <v>0</v>
      </c>
      <c r="Y13" s="113">
        <v>0</v>
      </c>
      <c r="Z13" s="113">
        <v>0</v>
      </c>
      <c r="AA13" s="113">
        <f t="shared" ref="AA13:AA75" si="10">SUM(X13:Z13)</f>
        <v>0</v>
      </c>
      <c r="AB13" s="113">
        <f t="shared" ref="AB13:AB75" si="11">W13+AA13</f>
        <v>0</v>
      </c>
      <c r="AC13" s="114">
        <f t="shared" ref="AC13:AC75" si="12">ROUND((W13+X13+Y13)*33.8%,0)</f>
        <v>0</v>
      </c>
      <c r="AD13" s="114">
        <f t="shared" ref="AD13:AD75" si="13">ROUND(W13*2%,0)</f>
        <v>0</v>
      </c>
      <c r="AE13" s="113">
        <v>0</v>
      </c>
      <c r="AF13" s="113">
        <v>0</v>
      </c>
      <c r="AG13" s="113">
        <f t="shared" ref="AG13:AG75" si="14">SUM(AE13:AF13)</f>
        <v>0</v>
      </c>
      <c r="AH13" s="113">
        <f t="shared" ref="AH13:AH75" si="15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si="0"/>
        <v>0</v>
      </c>
      <c r="AR13" s="115">
        <f t="shared" ref="AR13:AR75" si="16">AJ13+AM13+AP13</f>
        <v>0</v>
      </c>
      <c r="AS13" s="116">
        <f t="shared" ref="AS13:AS75" si="17">SUM(AQ13:AR13)</f>
        <v>0</v>
      </c>
      <c r="AT13" s="881">
        <f t="shared" si="1"/>
        <v>1587899</v>
      </c>
      <c r="AU13" s="535">
        <f t="shared" si="2"/>
        <v>1169292</v>
      </c>
      <c r="AV13" s="113">
        <f t="shared" si="3"/>
        <v>0</v>
      </c>
      <c r="AW13" s="535">
        <f t="shared" si="4"/>
        <v>395221</v>
      </c>
      <c r="AX13" s="535">
        <f t="shared" si="4"/>
        <v>23386</v>
      </c>
      <c r="AY13" s="535">
        <f t="shared" si="5"/>
        <v>0</v>
      </c>
      <c r="AZ13" s="556">
        <f t="shared" si="6"/>
        <v>3</v>
      </c>
      <c r="BA13" s="556">
        <f t="shared" si="7"/>
        <v>3</v>
      </c>
      <c r="BB13" s="557">
        <f t="shared" si="7"/>
        <v>0</v>
      </c>
      <c r="BC13" s="636"/>
    </row>
    <row r="14" spans="1:55" ht="12.95" customHeight="1" x14ac:dyDescent="0.25">
      <c r="A14" s="548">
        <v>1</v>
      </c>
      <c r="B14" s="383">
        <v>5490</v>
      </c>
      <c r="C14" s="742">
        <v>600099474</v>
      </c>
      <c r="D14" s="383">
        <v>71173854</v>
      </c>
      <c r="E14" s="745" t="s">
        <v>487</v>
      </c>
      <c r="F14" s="383">
        <v>3114</v>
      </c>
      <c r="G14" s="663" t="s">
        <v>563</v>
      </c>
      <c r="H14" s="553" t="s">
        <v>281</v>
      </c>
      <c r="I14" s="529">
        <v>5706049</v>
      </c>
      <c r="J14" s="554">
        <v>4176767</v>
      </c>
      <c r="K14" s="554">
        <v>0</v>
      </c>
      <c r="L14" s="344">
        <v>1411747</v>
      </c>
      <c r="M14" s="344">
        <v>83535</v>
      </c>
      <c r="N14" s="554">
        <v>34000</v>
      </c>
      <c r="O14" s="555">
        <v>8.1044</v>
      </c>
      <c r="P14" s="744">
        <v>5</v>
      </c>
      <c r="Q14" s="837">
        <v>3.1044</v>
      </c>
      <c r="R14" s="112">
        <f t="shared" si="8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9"/>
        <v>0</v>
      </c>
      <c r="X14" s="113">
        <v>0</v>
      </c>
      <c r="Y14" s="113">
        <v>0</v>
      </c>
      <c r="Z14" s="113">
        <v>0</v>
      </c>
      <c r="AA14" s="113">
        <f t="shared" si="10"/>
        <v>0</v>
      </c>
      <c r="AB14" s="113">
        <f t="shared" si="11"/>
        <v>0</v>
      </c>
      <c r="AC14" s="114">
        <f t="shared" si="12"/>
        <v>0</v>
      </c>
      <c r="AD14" s="114">
        <f t="shared" si="13"/>
        <v>0</v>
      </c>
      <c r="AE14" s="113">
        <v>0</v>
      </c>
      <c r="AF14" s="113">
        <v>0</v>
      </c>
      <c r="AG14" s="113">
        <f t="shared" si="14"/>
        <v>0</v>
      </c>
      <c r="AH14" s="113">
        <f t="shared" si="15"/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si="0"/>
        <v>0</v>
      </c>
      <c r="AR14" s="115">
        <f t="shared" si="16"/>
        <v>0</v>
      </c>
      <c r="AS14" s="116">
        <f t="shared" si="17"/>
        <v>0</v>
      </c>
      <c r="AT14" s="881">
        <f t="shared" si="1"/>
        <v>5706049</v>
      </c>
      <c r="AU14" s="535">
        <f t="shared" si="2"/>
        <v>4176767</v>
      </c>
      <c r="AV14" s="113">
        <f t="shared" si="3"/>
        <v>0</v>
      </c>
      <c r="AW14" s="535">
        <f t="shared" si="4"/>
        <v>1411747</v>
      </c>
      <c r="AX14" s="535">
        <f t="shared" si="4"/>
        <v>83535</v>
      </c>
      <c r="AY14" s="535">
        <f t="shared" si="5"/>
        <v>34000</v>
      </c>
      <c r="AZ14" s="556">
        <f t="shared" si="6"/>
        <v>8.1044</v>
      </c>
      <c r="BA14" s="556">
        <f t="shared" si="7"/>
        <v>5</v>
      </c>
      <c r="BB14" s="557">
        <f t="shared" si="7"/>
        <v>3.1044</v>
      </c>
      <c r="BC14" s="636"/>
    </row>
    <row r="15" spans="1:55" ht="12.95" customHeight="1" x14ac:dyDescent="0.25">
      <c r="A15" s="548">
        <v>1</v>
      </c>
      <c r="B15" s="742">
        <v>5490</v>
      </c>
      <c r="C15" s="742">
        <v>600099474</v>
      </c>
      <c r="D15" s="742">
        <v>71173854</v>
      </c>
      <c r="E15" s="743" t="s">
        <v>487</v>
      </c>
      <c r="F15" s="383">
        <v>3114</v>
      </c>
      <c r="G15" s="651" t="s">
        <v>316</v>
      </c>
      <c r="H15" s="553" t="s">
        <v>282</v>
      </c>
      <c r="I15" s="529">
        <v>78412</v>
      </c>
      <c r="J15" s="554">
        <v>57741</v>
      </c>
      <c r="K15" s="554">
        <v>0</v>
      </c>
      <c r="L15" s="344">
        <v>19516</v>
      </c>
      <c r="M15" s="344">
        <v>1155</v>
      </c>
      <c r="N15" s="554">
        <v>0</v>
      </c>
      <c r="O15" s="555">
        <v>0.17</v>
      </c>
      <c r="P15" s="744">
        <v>0.17</v>
      </c>
      <c r="Q15" s="837">
        <v>0</v>
      </c>
      <c r="R15" s="112">
        <f t="shared" si="8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9"/>
        <v>0</v>
      </c>
      <c r="X15" s="113">
        <v>0</v>
      </c>
      <c r="Y15" s="113">
        <v>0</v>
      </c>
      <c r="Z15" s="113">
        <v>0</v>
      </c>
      <c r="AA15" s="113">
        <f t="shared" si="10"/>
        <v>0</v>
      </c>
      <c r="AB15" s="113">
        <f t="shared" si="11"/>
        <v>0</v>
      </c>
      <c r="AC15" s="114">
        <f t="shared" si="12"/>
        <v>0</v>
      </c>
      <c r="AD15" s="114">
        <f t="shared" si="13"/>
        <v>0</v>
      </c>
      <c r="AE15" s="113">
        <v>0</v>
      </c>
      <c r="AF15" s="113">
        <v>0</v>
      </c>
      <c r="AG15" s="113">
        <f t="shared" si="14"/>
        <v>0</v>
      </c>
      <c r="AH15" s="113">
        <f t="shared" si="15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0"/>
        <v>0</v>
      </c>
      <c r="AR15" s="115">
        <f t="shared" si="16"/>
        <v>0</v>
      </c>
      <c r="AS15" s="116">
        <f t="shared" si="17"/>
        <v>0</v>
      </c>
      <c r="AT15" s="881">
        <f t="shared" si="1"/>
        <v>78412</v>
      </c>
      <c r="AU15" s="535">
        <f t="shared" si="2"/>
        <v>57741</v>
      </c>
      <c r="AV15" s="113">
        <f t="shared" si="3"/>
        <v>0</v>
      </c>
      <c r="AW15" s="535">
        <f t="shared" si="4"/>
        <v>19516</v>
      </c>
      <c r="AX15" s="535">
        <f t="shared" si="4"/>
        <v>1155</v>
      </c>
      <c r="AY15" s="535">
        <f t="shared" si="5"/>
        <v>0</v>
      </c>
      <c r="AZ15" s="556">
        <f t="shared" si="6"/>
        <v>0.17</v>
      </c>
      <c r="BA15" s="556">
        <f t="shared" si="7"/>
        <v>0.17</v>
      </c>
      <c r="BB15" s="557">
        <f t="shared" si="7"/>
        <v>0</v>
      </c>
      <c r="BC15" s="636"/>
    </row>
    <row r="16" spans="1:55" ht="12.95" customHeight="1" x14ac:dyDescent="0.25">
      <c r="A16" s="548">
        <v>1</v>
      </c>
      <c r="B16" s="383">
        <v>5490</v>
      </c>
      <c r="C16" s="742">
        <v>600099474</v>
      </c>
      <c r="D16" s="383">
        <v>71173854</v>
      </c>
      <c r="E16" s="745" t="s">
        <v>487</v>
      </c>
      <c r="F16" s="383">
        <v>3114</v>
      </c>
      <c r="G16" s="663" t="s">
        <v>317</v>
      </c>
      <c r="H16" s="553" t="s">
        <v>281</v>
      </c>
      <c r="I16" s="529">
        <v>3341495</v>
      </c>
      <c r="J16" s="554">
        <v>2460600</v>
      </c>
      <c r="K16" s="554">
        <v>0</v>
      </c>
      <c r="L16" s="344">
        <v>831683</v>
      </c>
      <c r="M16" s="344">
        <v>49212</v>
      </c>
      <c r="N16" s="554">
        <v>0</v>
      </c>
      <c r="O16" s="555">
        <v>6.5</v>
      </c>
      <c r="P16" s="744">
        <v>6.5</v>
      </c>
      <c r="Q16" s="837">
        <v>0</v>
      </c>
      <c r="R16" s="112">
        <f t="shared" si="8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9"/>
        <v>0</v>
      </c>
      <c r="X16" s="113">
        <v>0</v>
      </c>
      <c r="Y16" s="113">
        <v>0</v>
      </c>
      <c r="Z16" s="113">
        <v>0</v>
      </c>
      <c r="AA16" s="113">
        <f t="shared" si="10"/>
        <v>0</v>
      </c>
      <c r="AB16" s="113">
        <f t="shared" si="11"/>
        <v>0</v>
      </c>
      <c r="AC16" s="114">
        <f t="shared" si="12"/>
        <v>0</v>
      </c>
      <c r="AD16" s="114">
        <f t="shared" si="13"/>
        <v>0</v>
      </c>
      <c r="AE16" s="113">
        <v>0</v>
      </c>
      <c r="AF16" s="113">
        <v>0</v>
      </c>
      <c r="AG16" s="113">
        <f t="shared" si="14"/>
        <v>0</v>
      </c>
      <c r="AH16" s="113">
        <f t="shared" si="15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0"/>
        <v>0</v>
      </c>
      <c r="AR16" s="115">
        <f t="shared" si="16"/>
        <v>0</v>
      </c>
      <c r="AS16" s="116">
        <f t="shared" si="17"/>
        <v>0</v>
      </c>
      <c r="AT16" s="881">
        <f t="shared" si="1"/>
        <v>3341495</v>
      </c>
      <c r="AU16" s="535">
        <f t="shared" si="2"/>
        <v>2460600</v>
      </c>
      <c r="AV16" s="113">
        <f t="shared" si="3"/>
        <v>0</v>
      </c>
      <c r="AW16" s="535">
        <f t="shared" si="4"/>
        <v>831683</v>
      </c>
      <c r="AX16" s="535">
        <f t="shared" si="4"/>
        <v>49212</v>
      </c>
      <c r="AY16" s="535">
        <f t="shared" si="5"/>
        <v>0</v>
      </c>
      <c r="AZ16" s="556">
        <f t="shared" si="6"/>
        <v>6.5</v>
      </c>
      <c r="BA16" s="556">
        <f t="shared" si="7"/>
        <v>6.5</v>
      </c>
      <c r="BB16" s="557">
        <f t="shared" si="7"/>
        <v>0</v>
      </c>
      <c r="BC16" s="636"/>
    </row>
    <row r="17" spans="1:55" ht="12.95" customHeight="1" x14ac:dyDescent="0.25">
      <c r="A17" s="548">
        <v>1</v>
      </c>
      <c r="B17" s="742">
        <v>5490</v>
      </c>
      <c r="C17" s="742">
        <v>600099474</v>
      </c>
      <c r="D17" s="742">
        <v>71173854</v>
      </c>
      <c r="E17" s="743" t="s">
        <v>487</v>
      </c>
      <c r="F17" s="742">
        <v>3141</v>
      </c>
      <c r="G17" s="746" t="s">
        <v>319</v>
      </c>
      <c r="H17" s="553" t="s">
        <v>282</v>
      </c>
      <c r="I17" s="529">
        <v>1653825</v>
      </c>
      <c r="J17" s="554">
        <v>1210961</v>
      </c>
      <c r="K17" s="554">
        <v>0</v>
      </c>
      <c r="L17" s="344">
        <v>409305</v>
      </c>
      <c r="M17" s="344">
        <v>24219</v>
      </c>
      <c r="N17" s="554">
        <v>9340</v>
      </c>
      <c r="O17" s="555">
        <v>4.12</v>
      </c>
      <c r="P17" s="744">
        <v>0</v>
      </c>
      <c r="Q17" s="837">
        <v>4.12</v>
      </c>
      <c r="R17" s="112">
        <f t="shared" si="8"/>
        <v>0</v>
      </c>
      <c r="S17" s="113">
        <v>0</v>
      </c>
      <c r="T17" s="113">
        <v>18938</v>
      </c>
      <c r="U17" s="113">
        <v>0</v>
      </c>
      <c r="V17" s="113">
        <v>0</v>
      </c>
      <c r="W17" s="113">
        <f t="shared" si="9"/>
        <v>18938</v>
      </c>
      <c r="X17" s="113">
        <v>0</v>
      </c>
      <c r="Y17" s="113">
        <v>0</v>
      </c>
      <c r="Z17" s="113">
        <v>0</v>
      </c>
      <c r="AA17" s="113">
        <f t="shared" si="10"/>
        <v>0</v>
      </c>
      <c r="AB17" s="113">
        <f t="shared" si="11"/>
        <v>18938</v>
      </c>
      <c r="AC17" s="114">
        <f t="shared" si="12"/>
        <v>6401</v>
      </c>
      <c r="AD17" s="114">
        <f t="shared" si="13"/>
        <v>379</v>
      </c>
      <c r="AE17" s="113">
        <v>0</v>
      </c>
      <c r="AF17" s="113">
        <v>0</v>
      </c>
      <c r="AG17" s="113">
        <f t="shared" si="14"/>
        <v>0</v>
      </c>
      <c r="AH17" s="113">
        <f t="shared" si="15"/>
        <v>25718</v>
      </c>
      <c r="AI17" s="115">
        <v>0</v>
      </c>
      <c r="AJ17" s="115">
        <v>0</v>
      </c>
      <c r="AK17" s="115">
        <v>0</v>
      </c>
      <c r="AL17" s="115">
        <v>0</v>
      </c>
      <c r="AM17" s="115">
        <v>7.0000000000000007E-2</v>
      </c>
      <c r="AN17" s="115">
        <v>0</v>
      </c>
      <c r="AO17" s="115">
        <v>0</v>
      </c>
      <c r="AP17" s="115">
        <v>0</v>
      </c>
      <c r="AQ17" s="115">
        <f t="shared" si="0"/>
        <v>0</v>
      </c>
      <c r="AR17" s="115">
        <f t="shared" si="16"/>
        <v>7.0000000000000007E-2</v>
      </c>
      <c r="AS17" s="116">
        <f t="shared" si="17"/>
        <v>7.0000000000000007E-2</v>
      </c>
      <c r="AT17" s="881">
        <f t="shared" si="1"/>
        <v>1679543</v>
      </c>
      <c r="AU17" s="535">
        <f t="shared" si="2"/>
        <v>1229899</v>
      </c>
      <c r="AV17" s="113">
        <f t="shared" si="3"/>
        <v>0</v>
      </c>
      <c r="AW17" s="535">
        <f t="shared" si="4"/>
        <v>415706</v>
      </c>
      <c r="AX17" s="535">
        <f t="shared" si="4"/>
        <v>24598</v>
      </c>
      <c r="AY17" s="535">
        <f t="shared" si="5"/>
        <v>9340</v>
      </c>
      <c r="AZ17" s="556">
        <f t="shared" si="6"/>
        <v>4.1900000000000004</v>
      </c>
      <c r="BA17" s="556">
        <f t="shared" si="7"/>
        <v>0</v>
      </c>
      <c r="BB17" s="557">
        <f t="shared" si="7"/>
        <v>4.1900000000000004</v>
      </c>
      <c r="BC17" s="636"/>
    </row>
    <row r="18" spans="1:55" ht="12.95" customHeight="1" x14ac:dyDescent="0.25">
      <c r="A18" s="384">
        <v>1</v>
      </c>
      <c r="B18" s="84">
        <v>5490</v>
      </c>
      <c r="C18" s="84">
        <v>600099474</v>
      </c>
      <c r="D18" s="84">
        <v>71173854</v>
      </c>
      <c r="E18" s="747" t="s">
        <v>488</v>
      </c>
      <c r="F18" s="84"/>
      <c r="G18" s="747"/>
      <c r="H18" s="327"/>
      <c r="I18" s="748">
        <v>23794797</v>
      </c>
      <c r="J18" s="749">
        <v>17347612</v>
      </c>
      <c r="K18" s="749">
        <v>0</v>
      </c>
      <c r="L18" s="749">
        <v>5863493</v>
      </c>
      <c r="M18" s="749">
        <v>346953</v>
      </c>
      <c r="N18" s="749">
        <v>236739</v>
      </c>
      <c r="O18" s="750">
        <v>41.474800000000002</v>
      </c>
      <c r="P18" s="750">
        <v>30.07</v>
      </c>
      <c r="Q18" s="847">
        <v>11.4048</v>
      </c>
      <c r="R18" s="748">
        <f t="shared" ref="R18:BB18" si="18">SUM(R12:R17)</f>
        <v>0</v>
      </c>
      <c r="S18" s="751">
        <f t="shared" si="18"/>
        <v>0</v>
      </c>
      <c r="T18" s="751">
        <f t="shared" si="18"/>
        <v>18938</v>
      </c>
      <c r="U18" s="751">
        <f t="shared" si="18"/>
        <v>0</v>
      </c>
      <c r="V18" s="751">
        <f t="shared" si="18"/>
        <v>0</v>
      </c>
      <c r="W18" s="751">
        <f t="shared" si="18"/>
        <v>18938</v>
      </c>
      <c r="X18" s="751">
        <f t="shared" si="18"/>
        <v>0</v>
      </c>
      <c r="Y18" s="751">
        <f t="shared" si="18"/>
        <v>0</v>
      </c>
      <c r="Z18" s="751">
        <f t="shared" si="18"/>
        <v>0</v>
      </c>
      <c r="AA18" s="751">
        <f t="shared" si="18"/>
        <v>0</v>
      </c>
      <c r="AB18" s="751">
        <f t="shared" si="18"/>
        <v>18938</v>
      </c>
      <c r="AC18" s="751">
        <f t="shared" si="18"/>
        <v>6401</v>
      </c>
      <c r="AD18" s="751">
        <f t="shared" si="18"/>
        <v>379</v>
      </c>
      <c r="AE18" s="751">
        <f t="shared" si="18"/>
        <v>0</v>
      </c>
      <c r="AF18" s="751">
        <f t="shared" si="18"/>
        <v>0</v>
      </c>
      <c r="AG18" s="751">
        <f t="shared" si="18"/>
        <v>0</v>
      </c>
      <c r="AH18" s="751">
        <f t="shared" si="18"/>
        <v>25718</v>
      </c>
      <c r="AI18" s="752">
        <f t="shared" si="18"/>
        <v>0</v>
      </c>
      <c r="AJ18" s="752">
        <f t="shared" si="18"/>
        <v>0</v>
      </c>
      <c r="AK18" s="752">
        <f t="shared" si="18"/>
        <v>0</v>
      </c>
      <c r="AL18" s="752">
        <f t="shared" si="18"/>
        <v>0</v>
      </c>
      <c r="AM18" s="752">
        <f t="shared" si="18"/>
        <v>7.0000000000000007E-2</v>
      </c>
      <c r="AN18" s="752">
        <f t="shared" si="18"/>
        <v>0</v>
      </c>
      <c r="AO18" s="752">
        <f t="shared" si="18"/>
        <v>0</v>
      </c>
      <c r="AP18" s="752">
        <f t="shared" si="18"/>
        <v>0</v>
      </c>
      <c r="AQ18" s="752">
        <f t="shared" si="18"/>
        <v>0</v>
      </c>
      <c r="AR18" s="752">
        <f t="shared" si="18"/>
        <v>7.0000000000000007E-2</v>
      </c>
      <c r="AS18" s="753">
        <f t="shared" si="18"/>
        <v>7.0000000000000007E-2</v>
      </c>
      <c r="AT18" s="749">
        <f t="shared" si="18"/>
        <v>23820515</v>
      </c>
      <c r="AU18" s="751">
        <f t="shared" si="18"/>
        <v>17366550</v>
      </c>
      <c r="AV18" s="751">
        <f t="shared" si="18"/>
        <v>0</v>
      </c>
      <c r="AW18" s="751">
        <f t="shared" si="18"/>
        <v>5869894</v>
      </c>
      <c r="AX18" s="751">
        <f t="shared" si="18"/>
        <v>347332</v>
      </c>
      <c r="AY18" s="751">
        <f t="shared" si="18"/>
        <v>236739</v>
      </c>
      <c r="AZ18" s="752">
        <f t="shared" si="18"/>
        <v>41.544800000000002</v>
      </c>
      <c r="BA18" s="752">
        <f t="shared" si="18"/>
        <v>30.07</v>
      </c>
      <c r="BB18" s="753">
        <f t="shared" si="18"/>
        <v>11.4748</v>
      </c>
      <c r="BC18" s="636"/>
    </row>
    <row r="19" spans="1:55" ht="12.95" customHeight="1" x14ac:dyDescent="0.25">
      <c r="A19" s="548">
        <v>2</v>
      </c>
      <c r="B19" s="754">
        <v>5460</v>
      </c>
      <c r="C19" s="754">
        <v>600098621</v>
      </c>
      <c r="D19" s="754">
        <v>72743549</v>
      </c>
      <c r="E19" s="382" t="s">
        <v>489</v>
      </c>
      <c r="F19" s="754">
        <v>3111</v>
      </c>
      <c r="G19" s="746" t="s">
        <v>329</v>
      </c>
      <c r="H19" s="755" t="s">
        <v>281</v>
      </c>
      <c r="I19" s="529">
        <v>4987128</v>
      </c>
      <c r="J19" s="554">
        <v>3626457</v>
      </c>
      <c r="K19" s="554">
        <v>0</v>
      </c>
      <c r="L19" s="344">
        <v>1225742</v>
      </c>
      <c r="M19" s="344">
        <v>72529</v>
      </c>
      <c r="N19" s="554">
        <v>62400</v>
      </c>
      <c r="O19" s="555">
        <v>8.1341999999999999</v>
      </c>
      <c r="P19" s="744">
        <v>6</v>
      </c>
      <c r="Q19" s="837">
        <v>2.1341999999999999</v>
      </c>
      <c r="R19" s="112">
        <f t="shared" si="8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9"/>
        <v>0</v>
      </c>
      <c r="X19" s="113">
        <v>0</v>
      </c>
      <c r="Y19" s="113">
        <v>0</v>
      </c>
      <c r="Z19" s="113">
        <v>0</v>
      </c>
      <c r="AA19" s="113">
        <f t="shared" si="10"/>
        <v>0</v>
      </c>
      <c r="AB19" s="113">
        <f t="shared" si="11"/>
        <v>0</v>
      </c>
      <c r="AC19" s="114">
        <f t="shared" si="12"/>
        <v>0</v>
      </c>
      <c r="AD19" s="114">
        <f t="shared" si="13"/>
        <v>0</v>
      </c>
      <c r="AE19" s="113">
        <v>0</v>
      </c>
      <c r="AF19" s="113">
        <v>0</v>
      </c>
      <c r="AG19" s="113">
        <f t="shared" si="14"/>
        <v>0</v>
      </c>
      <c r="AH19" s="113">
        <f t="shared" si="15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0"/>
        <v>0</v>
      </c>
      <c r="AR19" s="115">
        <f t="shared" si="16"/>
        <v>0</v>
      </c>
      <c r="AS19" s="116">
        <f t="shared" si="17"/>
        <v>0</v>
      </c>
      <c r="AT19" s="881">
        <f>I19+AH19</f>
        <v>4987128</v>
      </c>
      <c r="AU19" s="535">
        <f>J19+W19</f>
        <v>3626457</v>
      </c>
      <c r="AV19" s="113">
        <f>K19+AA19</f>
        <v>0</v>
      </c>
      <c r="AW19" s="535">
        <f t="shared" ref="AW19:AX21" si="19">L19+AC19</f>
        <v>1225742</v>
      </c>
      <c r="AX19" s="535">
        <f t="shared" si="19"/>
        <v>72529</v>
      </c>
      <c r="AY19" s="535">
        <f>N19+AG19</f>
        <v>62400</v>
      </c>
      <c r="AZ19" s="556">
        <f>O19+AS19</f>
        <v>8.1341999999999999</v>
      </c>
      <c r="BA19" s="556">
        <f t="shared" ref="BA19:BB21" si="20">P19+AQ19</f>
        <v>6</v>
      </c>
      <c r="BB19" s="557">
        <f t="shared" si="20"/>
        <v>2.1341999999999999</v>
      </c>
      <c r="BC19" s="636"/>
    </row>
    <row r="20" spans="1:55" ht="12.95" customHeight="1" x14ac:dyDescent="0.25">
      <c r="A20" s="548">
        <v>2</v>
      </c>
      <c r="B20" s="383">
        <v>5460</v>
      </c>
      <c r="C20" s="383">
        <v>600098621</v>
      </c>
      <c r="D20" s="383">
        <v>72743549</v>
      </c>
      <c r="E20" s="745" t="s">
        <v>489</v>
      </c>
      <c r="F20" s="754">
        <v>3111</v>
      </c>
      <c r="G20" s="651" t="s">
        <v>316</v>
      </c>
      <c r="H20" s="553" t="s">
        <v>282</v>
      </c>
      <c r="I20" s="529">
        <v>235235</v>
      </c>
      <c r="J20" s="554">
        <v>173222</v>
      </c>
      <c r="K20" s="554">
        <v>0</v>
      </c>
      <c r="L20" s="344">
        <v>58549</v>
      </c>
      <c r="M20" s="344">
        <v>3464</v>
      </c>
      <c r="N20" s="554">
        <v>0</v>
      </c>
      <c r="O20" s="555">
        <v>0.5</v>
      </c>
      <c r="P20" s="744">
        <v>0.5</v>
      </c>
      <c r="Q20" s="837">
        <v>0</v>
      </c>
      <c r="R20" s="112">
        <f t="shared" si="8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9"/>
        <v>0</v>
      </c>
      <c r="X20" s="113">
        <v>0</v>
      </c>
      <c r="Y20" s="113">
        <v>0</v>
      </c>
      <c r="Z20" s="113">
        <v>0</v>
      </c>
      <c r="AA20" s="113">
        <f t="shared" si="10"/>
        <v>0</v>
      </c>
      <c r="AB20" s="113">
        <f t="shared" si="11"/>
        <v>0</v>
      </c>
      <c r="AC20" s="114">
        <f t="shared" si="12"/>
        <v>0</v>
      </c>
      <c r="AD20" s="114">
        <f t="shared" si="13"/>
        <v>0</v>
      </c>
      <c r="AE20" s="113">
        <v>0</v>
      </c>
      <c r="AF20" s="113">
        <v>0</v>
      </c>
      <c r="AG20" s="113">
        <f t="shared" si="14"/>
        <v>0</v>
      </c>
      <c r="AH20" s="113">
        <f t="shared" si="15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0"/>
        <v>0</v>
      </c>
      <c r="AR20" s="115">
        <f t="shared" si="16"/>
        <v>0</v>
      </c>
      <c r="AS20" s="116">
        <f t="shared" si="17"/>
        <v>0</v>
      </c>
      <c r="AT20" s="881">
        <f>I20+AH20</f>
        <v>235235</v>
      </c>
      <c r="AU20" s="535">
        <f>J20+W20</f>
        <v>173222</v>
      </c>
      <c r="AV20" s="113">
        <f>K20+AA20</f>
        <v>0</v>
      </c>
      <c r="AW20" s="535">
        <f t="shared" si="19"/>
        <v>58549</v>
      </c>
      <c r="AX20" s="535">
        <f t="shared" si="19"/>
        <v>3464</v>
      </c>
      <c r="AY20" s="535">
        <f>N20+AG20</f>
        <v>0</v>
      </c>
      <c r="AZ20" s="556">
        <f>O20+AS20</f>
        <v>0.5</v>
      </c>
      <c r="BA20" s="556">
        <f t="shared" si="20"/>
        <v>0.5</v>
      </c>
      <c r="BB20" s="557">
        <f t="shared" si="20"/>
        <v>0</v>
      </c>
      <c r="BC20" s="636"/>
    </row>
    <row r="21" spans="1:55" ht="12.95" customHeight="1" x14ac:dyDescent="0.25">
      <c r="A21" s="548">
        <v>2</v>
      </c>
      <c r="B21" s="383">
        <v>5460</v>
      </c>
      <c r="C21" s="383">
        <v>600098621</v>
      </c>
      <c r="D21" s="383">
        <v>72743549</v>
      </c>
      <c r="E21" s="745" t="s">
        <v>489</v>
      </c>
      <c r="F21" s="383">
        <v>3141</v>
      </c>
      <c r="G21" s="746" t="s">
        <v>319</v>
      </c>
      <c r="H21" s="553" t="s">
        <v>282</v>
      </c>
      <c r="I21" s="529">
        <v>815231</v>
      </c>
      <c r="J21" s="554">
        <v>597242</v>
      </c>
      <c r="K21" s="554">
        <v>0</v>
      </c>
      <c r="L21" s="344">
        <v>201868</v>
      </c>
      <c r="M21" s="344">
        <v>11945</v>
      </c>
      <c r="N21" s="554">
        <v>4176</v>
      </c>
      <c r="O21" s="555">
        <v>2.0299999999999998</v>
      </c>
      <c r="P21" s="744">
        <v>0</v>
      </c>
      <c r="Q21" s="837">
        <v>2.0299999999999998</v>
      </c>
      <c r="R21" s="112">
        <f t="shared" si="8"/>
        <v>0</v>
      </c>
      <c r="S21" s="113">
        <v>0</v>
      </c>
      <c r="T21" s="113">
        <v>3721</v>
      </c>
      <c r="U21" s="113">
        <v>0</v>
      </c>
      <c r="V21" s="113">
        <v>0</v>
      </c>
      <c r="W21" s="113">
        <f t="shared" si="9"/>
        <v>3721</v>
      </c>
      <c r="X21" s="113">
        <v>0</v>
      </c>
      <c r="Y21" s="113">
        <v>0</v>
      </c>
      <c r="Z21" s="113">
        <v>0</v>
      </c>
      <c r="AA21" s="113">
        <f t="shared" si="10"/>
        <v>0</v>
      </c>
      <c r="AB21" s="113">
        <f t="shared" si="11"/>
        <v>3721</v>
      </c>
      <c r="AC21" s="114">
        <f t="shared" si="12"/>
        <v>1258</v>
      </c>
      <c r="AD21" s="114">
        <f t="shared" si="13"/>
        <v>74</v>
      </c>
      <c r="AE21" s="113">
        <v>0</v>
      </c>
      <c r="AF21" s="113">
        <v>0</v>
      </c>
      <c r="AG21" s="113">
        <f t="shared" si="14"/>
        <v>0</v>
      </c>
      <c r="AH21" s="113">
        <f t="shared" si="15"/>
        <v>5053</v>
      </c>
      <c r="AI21" s="115">
        <v>0</v>
      </c>
      <c r="AJ21" s="115">
        <v>0</v>
      </c>
      <c r="AK21" s="115">
        <v>0</v>
      </c>
      <c r="AL21" s="115">
        <v>0</v>
      </c>
      <c r="AM21" s="115">
        <v>0.01</v>
      </c>
      <c r="AN21" s="115">
        <v>0</v>
      </c>
      <c r="AO21" s="115">
        <v>0</v>
      </c>
      <c r="AP21" s="115">
        <v>0</v>
      </c>
      <c r="AQ21" s="115">
        <f t="shared" si="0"/>
        <v>0</v>
      </c>
      <c r="AR21" s="115">
        <f t="shared" si="16"/>
        <v>0.01</v>
      </c>
      <c r="AS21" s="116">
        <f t="shared" si="17"/>
        <v>0.01</v>
      </c>
      <c r="AT21" s="881">
        <f>I21+AH21</f>
        <v>820284</v>
      </c>
      <c r="AU21" s="535">
        <f>J21+W21</f>
        <v>600963</v>
      </c>
      <c r="AV21" s="113">
        <f>K21+AA21</f>
        <v>0</v>
      </c>
      <c r="AW21" s="535">
        <f t="shared" si="19"/>
        <v>203126</v>
      </c>
      <c r="AX21" s="535">
        <f t="shared" si="19"/>
        <v>12019</v>
      </c>
      <c r="AY21" s="535">
        <f>N21+AG21</f>
        <v>4176</v>
      </c>
      <c r="AZ21" s="556">
        <f>O21+AS21</f>
        <v>2.0399999999999996</v>
      </c>
      <c r="BA21" s="556">
        <f t="shared" si="20"/>
        <v>0</v>
      </c>
      <c r="BB21" s="557">
        <f t="shared" si="20"/>
        <v>2.0399999999999996</v>
      </c>
      <c r="BC21" s="636"/>
    </row>
    <row r="22" spans="1:55" ht="12.95" customHeight="1" x14ac:dyDescent="0.25">
      <c r="A22" s="384">
        <v>2</v>
      </c>
      <c r="B22" s="84">
        <v>5460</v>
      </c>
      <c r="C22" s="84">
        <v>600098621</v>
      </c>
      <c r="D22" s="84">
        <v>72743549</v>
      </c>
      <c r="E22" s="747" t="s">
        <v>490</v>
      </c>
      <c r="F22" s="84"/>
      <c r="G22" s="747"/>
      <c r="H22" s="327"/>
      <c r="I22" s="542">
        <v>6037594</v>
      </c>
      <c r="J22" s="546">
        <v>4396921</v>
      </c>
      <c r="K22" s="546">
        <v>0</v>
      </c>
      <c r="L22" s="546">
        <v>1486159</v>
      </c>
      <c r="M22" s="546">
        <v>87938</v>
      </c>
      <c r="N22" s="546">
        <v>66576</v>
      </c>
      <c r="O22" s="756">
        <v>10.664199999999999</v>
      </c>
      <c r="P22" s="756">
        <v>6.5</v>
      </c>
      <c r="Q22" s="848">
        <v>4.1641999999999992</v>
      </c>
      <c r="R22" s="542">
        <f t="shared" ref="R22:BB22" si="21">SUM(R19:R21)</f>
        <v>0</v>
      </c>
      <c r="S22" s="543">
        <f t="shared" si="21"/>
        <v>0</v>
      </c>
      <c r="T22" s="543">
        <f t="shared" si="21"/>
        <v>3721</v>
      </c>
      <c r="U22" s="543">
        <f t="shared" si="21"/>
        <v>0</v>
      </c>
      <c r="V22" s="543">
        <f t="shared" si="21"/>
        <v>0</v>
      </c>
      <c r="W22" s="543">
        <f t="shared" si="21"/>
        <v>3721</v>
      </c>
      <c r="X22" s="543">
        <f t="shared" si="21"/>
        <v>0</v>
      </c>
      <c r="Y22" s="543">
        <f t="shared" si="21"/>
        <v>0</v>
      </c>
      <c r="Z22" s="543">
        <f t="shared" si="21"/>
        <v>0</v>
      </c>
      <c r="AA22" s="543">
        <f t="shared" si="21"/>
        <v>0</v>
      </c>
      <c r="AB22" s="543">
        <f t="shared" si="21"/>
        <v>3721</v>
      </c>
      <c r="AC22" s="543">
        <f t="shared" si="21"/>
        <v>1258</v>
      </c>
      <c r="AD22" s="543">
        <f t="shared" si="21"/>
        <v>74</v>
      </c>
      <c r="AE22" s="543">
        <f t="shared" si="21"/>
        <v>0</v>
      </c>
      <c r="AF22" s="543">
        <f t="shared" si="21"/>
        <v>0</v>
      </c>
      <c r="AG22" s="543">
        <f t="shared" si="21"/>
        <v>0</v>
      </c>
      <c r="AH22" s="543">
        <f t="shared" si="21"/>
        <v>5053</v>
      </c>
      <c r="AI22" s="544">
        <f t="shared" si="21"/>
        <v>0</v>
      </c>
      <c r="AJ22" s="544">
        <f t="shared" si="21"/>
        <v>0</v>
      </c>
      <c r="AK22" s="544">
        <f t="shared" si="21"/>
        <v>0</v>
      </c>
      <c r="AL22" s="544">
        <f t="shared" si="21"/>
        <v>0</v>
      </c>
      <c r="AM22" s="544">
        <f t="shared" si="21"/>
        <v>0.01</v>
      </c>
      <c r="AN22" s="544">
        <f t="shared" si="21"/>
        <v>0</v>
      </c>
      <c r="AO22" s="544">
        <f t="shared" si="21"/>
        <v>0</v>
      </c>
      <c r="AP22" s="544">
        <f t="shared" si="21"/>
        <v>0</v>
      </c>
      <c r="AQ22" s="544">
        <f t="shared" si="21"/>
        <v>0</v>
      </c>
      <c r="AR22" s="544">
        <f t="shared" si="21"/>
        <v>0.01</v>
      </c>
      <c r="AS22" s="545">
        <f t="shared" si="21"/>
        <v>0.01</v>
      </c>
      <c r="AT22" s="546">
        <f t="shared" si="21"/>
        <v>6042647</v>
      </c>
      <c r="AU22" s="543">
        <f t="shared" si="21"/>
        <v>4400642</v>
      </c>
      <c r="AV22" s="543">
        <f t="shared" si="21"/>
        <v>0</v>
      </c>
      <c r="AW22" s="543">
        <f t="shared" si="21"/>
        <v>1487417</v>
      </c>
      <c r="AX22" s="543">
        <f t="shared" si="21"/>
        <v>88012</v>
      </c>
      <c r="AY22" s="543">
        <f t="shared" si="21"/>
        <v>66576</v>
      </c>
      <c r="AZ22" s="544">
        <f t="shared" si="21"/>
        <v>10.674199999999999</v>
      </c>
      <c r="BA22" s="544">
        <f t="shared" si="21"/>
        <v>6.5</v>
      </c>
      <c r="BB22" s="545">
        <f t="shared" si="21"/>
        <v>4.174199999999999</v>
      </c>
      <c r="BC22" s="636"/>
    </row>
    <row r="23" spans="1:55" ht="12.95" customHeight="1" x14ac:dyDescent="0.25">
      <c r="A23" s="548">
        <v>3</v>
      </c>
      <c r="B23" s="754">
        <v>5462</v>
      </c>
      <c r="C23" s="754">
        <v>600098851</v>
      </c>
      <c r="D23" s="754">
        <v>72743620</v>
      </c>
      <c r="E23" s="382" t="s">
        <v>491</v>
      </c>
      <c r="F23" s="754">
        <v>3111</v>
      </c>
      <c r="G23" s="746" t="s">
        <v>329</v>
      </c>
      <c r="H23" s="553" t="s">
        <v>281</v>
      </c>
      <c r="I23" s="529">
        <v>4565134</v>
      </c>
      <c r="J23" s="554">
        <v>3345091</v>
      </c>
      <c r="K23" s="554">
        <v>0</v>
      </c>
      <c r="L23" s="344">
        <v>1130641</v>
      </c>
      <c r="M23" s="344">
        <v>66902</v>
      </c>
      <c r="N23" s="554">
        <v>22500</v>
      </c>
      <c r="O23" s="555">
        <v>7.9841999999999995</v>
      </c>
      <c r="P23" s="744">
        <v>6</v>
      </c>
      <c r="Q23" s="837">
        <v>1.9842</v>
      </c>
      <c r="R23" s="112">
        <f t="shared" si="8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9"/>
        <v>0</v>
      </c>
      <c r="X23" s="113">
        <v>0</v>
      </c>
      <c r="Y23" s="113">
        <v>0</v>
      </c>
      <c r="Z23" s="113">
        <v>0</v>
      </c>
      <c r="AA23" s="113">
        <f t="shared" si="10"/>
        <v>0</v>
      </c>
      <c r="AB23" s="113">
        <f t="shared" si="11"/>
        <v>0</v>
      </c>
      <c r="AC23" s="114">
        <f t="shared" si="12"/>
        <v>0</v>
      </c>
      <c r="AD23" s="114">
        <f t="shared" si="13"/>
        <v>0</v>
      </c>
      <c r="AE23" s="113">
        <v>0</v>
      </c>
      <c r="AF23" s="113">
        <v>0</v>
      </c>
      <c r="AG23" s="113">
        <f t="shared" si="14"/>
        <v>0</v>
      </c>
      <c r="AH23" s="113">
        <f t="shared" si="15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0"/>
        <v>0</v>
      </c>
      <c r="AR23" s="115">
        <f t="shared" si="16"/>
        <v>0</v>
      </c>
      <c r="AS23" s="116">
        <f t="shared" si="17"/>
        <v>0</v>
      </c>
      <c r="AT23" s="881">
        <f>I23+AH23</f>
        <v>4565134</v>
      </c>
      <c r="AU23" s="535">
        <f>J23+W23</f>
        <v>3345091</v>
      </c>
      <c r="AV23" s="113">
        <f>K23+AA23</f>
        <v>0</v>
      </c>
      <c r="AW23" s="535">
        <f t="shared" ref="AW23:AX25" si="22">L23+AC23</f>
        <v>1130641</v>
      </c>
      <c r="AX23" s="535">
        <f t="shared" si="22"/>
        <v>66902</v>
      </c>
      <c r="AY23" s="535">
        <f>N23+AG23</f>
        <v>22500</v>
      </c>
      <c r="AZ23" s="556">
        <f>O23+AS23</f>
        <v>7.9841999999999995</v>
      </c>
      <c r="BA23" s="556">
        <f t="shared" ref="BA23:BB25" si="23">P23+AQ23</f>
        <v>6</v>
      </c>
      <c r="BB23" s="557">
        <f t="shared" si="23"/>
        <v>1.9842</v>
      </c>
      <c r="BC23" s="636"/>
    </row>
    <row r="24" spans="1:55" ht="12.95" customHeight="1" x14ac:dyDescent="0.25">
      <c r="A24" s="548">
        <v>3</v>
      </c>
      <c r="B24" s="754">
        <v>5462</v>
      </c>
      <c r="C24" s="754">
        <v>600098851</v>
      </c>
      <c r="D24" s="754">
        <v>72743620</v>
      </c>
      <c r="E24" s="382" t="s">
        <v>491</v>
      </c>
      <c r="F24" s="754">
        <v>3111</v>
      </c>
      <c r="G24" s="746" t="s">
        <v>316</v>
      </c>
      <c r="H24" s="553" t="s">
        <v>282</v>
      </c>
      <c r="I24" s="529">
        <v>0</v>
      </c>
      <c r="J24" s="554">
        <v>0</v>
      </c>
      <c r="K24" s="554">
        <v>0</v>
      </c>
      <c r="L24" s="344">
        <v>0</v>
      </c>
      <c r="M24" s="344">
        <v>0</v>
      </c>
      <c r="N24" s="554">
        <v>0</v>
      </c>
      <c r="O24" s="555">
        <v>0</v>
      </c>
      <c r="P24" s="744">
        <v>0</v>
      </c>
      <c r="Q24" s="837">
        <v>0</v>
      </c>
      <c r="R24" s="112">
        <f t="shared" si="8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9"/>
        <v>0</v>
      </c>
      <c r="X24" s="113">
        <v>0</v>
      </c>
      <c r="Y24" s="113">
        <v>0</v>
      </c>
      <c r="Z24" s="113">
        <v>0</v>
      </c>
      <c r="AA24" s="113">
        <f t="shared" si="10"/>
        <v>0</v>
      </c>
      <c r="AB24" s="113">
        <f t="shared" si="11"/>
        <v>0</v>
      </c>
      <c r="AC24" s="114">
        <f t="shared" si="12"/>
        <v>0</v>
      </c>
      <c r="AD24" s="114">
        <f t="shared" si="13"/>
        <v>0</v>
      </c>
      <c r="AE24" s="113">
        <v>0</v>
      </c>
      <c r="AF24" s="113">
        <v>0</v>
      </c>
      <c r="AG24" s="113">
        <f t="shared" si="14"/>
        <v>0</v>
      </c>
      <c r="AH24" s="113">
        <f t="shared" si="15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0"/>
        <v>0</v>
      </c>
      <c r="AR24" s="115">
        <f t="shared" si="16"/>
        <v>0</v>
      </c>
      <c r="AS24" s="116">
        <f t="shared" si="17"/>
        <v>0</v>
      </c>
      <c r="AT24" s="881">
        <f>I24+AH24</f>
        <v>0</v>
      </c>
      <c r="AU24" s="535">
        <f>J24+W24</f>
        <v>0</v>
      </c>
      <c r="AV24" s="113">
        <f>K24+AA24</f>
        <v>0</v>
      </c>
      <c r="AW24" s="535">
        <f t="shared" si="22"/>
        <v>0</v>
      </c>
      <c r="AX24" s="535">
        <f t="shared" si="22"/>
        <v>0</v>
      </c>
      <c r="AY24" s="535">
        <f>N24+AG24</f>
        <v>0</v>
      </c>
      <c r="AZ24" s="556">
        <f>O24+AS24</f>
        <v>0</v>
      </c>
      <c r="BA24" s="556">
        <f t="shared" si="23"/>
        <v>0</v>
      </c>
      <c r="BB24" s="557">
        <f t="shared" si="23"/>
        <v>0</v>
      </c>
      <c r="BC24" s="636"/>
    </row>
    <row r="25" spans="1:55" ht="12.95" customHeight="1" x14ac:dyDescent="0.25">
      <c r="A25" s="548">
        <v>3</v>
      </c>
      <c r="B25" s="754">
        <v>5462</v>
      </c>
      <c r="C25" s="754">
        <v>600098851</v>
      </c>
      <c r="D25" s="754">
        <v>72743620</v>
      </c>
      <c r="E25" s="382" t="s">
        <v>491</v>
      </c>
      <c r="F25" s="754">
        <v>3141</v>
      </c>
      <c r="G25" s="746" t="s">
        <v>319</v>
      </c>
      <c r="H25" s="553" t="s">
        <v>282</v>
      </c>
      <c r="I25" s="529">
        <v>636990</v>
      </c>
      <c r="J25" s="554">
        <v>466929</v>
      </c>
      <c r="K25" s="554">
        <v>0</v>
      </c>
      <c r="L25" s="344">
        <v>157822</v>
      </c>
      <c r="M25" s="344">
        <v>9339</v>
      </c>
      <c r="N25" s="554">
        <v>2900</v>
      </c>
      <c r="O25" s="555">
        <v>1.59</v>
      </c>
      <c r="P25" s="744">
        <v>0</v>
      </c>
      <c r="Q25" s="837">
        <v>1.59</v>
      </c>
      <c r="R25" s="112">
        <f t="shared" si="8"/>
        <v>0</v>
      </c>
      <c r="S25" s="113">
        <v>0</v>
      </c>
      <c r="T25" s="113">
        <v>4211</v>
      </c>
      <c r="U25" s="113">
        <v>0</v>
      </c>
      <c r="V25" s="113">
        <v>0</v>
      </c>
      <c r="W25" s="113">
        <f t="shared" si="9"/>
        <v>4211</v>
      </c>
      <c r="X25" s="113">
        <v>0</v>
      </c>
      <c r="Y25" s="113">
        <v>0</v>
      </c>
      <c r="Z25" s="113">
        <v>0</v>
      </c>
      <c r="AA25" s="113">
        <f t="shared" si="10"/>
        <v>0</v>
      </c>
      <c r="AB25" s="113">
        <f t="shared" si="11"/>
        <v>4211</v>
      </c>
      <c r="AC25" s="114">
        <f t="shared" si="12"/>
        <v>1423</v>
      </c>
      <c r="AD25" s="114">
        <f t="shared" si="13"/>
        <v>84</v>
      </c>
      <c r="AE25" s="113">
        <v>0</v>
      </c>
      <c r="AF25" s="113">
        <v>0</v>
      </c>
      <c r="AG25" s="113">
        <f t="shared" si="14"/>
        <v>0</v>
      </c>
      <c r="AH25" s="113">
        <f t="shared" si="15"/>
        <v>5718</v>
      </c>
      <c r="AI25" s="115">
        <v>0</v>
      </c>
      <c r="AJ25" s="115">
        <v>0</v>
      </c>
      <c r="AK25" s="115">
        <v>0</v>
      </c>
      <c r="AL25" s="115">
        <v>0</v>
      </c>
      <c r="AM25" s="115">
        <v>0.01</v>
      </c>
      <c r="AN25" s="115">
        <v>0</v>
      </c>
      <c r="AO25" s="115">
        <v>0</v>
      </c>
      <c r="AP25" s="115">
        <v>0</v>
      </c>
      <c r="AQ25" s="115">
        <f t="shared" si="0"/>
        <v>0</v>
      </c>
      <c r="AR25" s="115">
        <f t="shared" si="16"/>
        <v>0.01</v>
      </c>
      <c r="AS25" s="116">
        <f t="shared" si="17"/>
        <v>0.01</v>
      </c>
      <c r="AT25" s="881">
        <f>I25+AH25</f>
        <v>642708</v>
      </c>
      <c r="AU25" s="535">
        <f>J25+W25</f>
        <v>471140</v>
      </c>
      <c r="AV25" s="113">
        <f>K25+AA25</f>
        <v>0</v>
      </c>
      <c r="AW25" s="535">
        <f t="shared" si="22"/>
        <v>159245</v>
      </c>
      <c r="AX25" s="535">
        <f t="shared" si="22"/>
        <v>9423</v>
      </c>
      <c r="AY25" s="535">
        <f>N25+AG25</f>
        <v>2900</v>
      </c>
      <c r="AZ25" s="556">
        <f>O25+AS25</f>
        <v>1.6</v>
      </c>
      <c r="BA25" s="556">
        <f t="shared" si="23"/>
        <v>0</v>
      </c>
      <c r="BB25" s="557">
        <f t="shared" si="23"/>
        <v>1.6</v>
      </c>
      <c r="BC25" s="636"/>
    </row>
    <row r="26" spans="1:55" ht="12.95" customHeight="1" x14ac:dyDescent="0.25">
      <c r="A26" s="384">
        <v>3</v>
      </c>
      <c r="B26" s="85">
        <v>5462</v>
      </c>
      <c r="C26" s="85">
        <v>600098851</v>
      </c>
      <c r="D26" s="85">
        <v>72743620</v>
      </c>
      <c r="E26" s="758" t="s">
        <v>492</v>
      </c>
      <c r="F26" s="85"/>
      <c r="G26" s="758"/>
      <c r="H26" s="328"/>
      <c r="I26" s="759">
        <v>5202124</v>
      </c>
      <c r="J26" s="760">
        <v>3812020</v>
      </c>
      <c r="K26" s="760">
        <v>0</v>
      </c>
      <c r="L26" s="760">
        <v>1288463</v>
      </c>
      <c r="M26" s="760">
        <v>76241</v>
      </c>
      <c r="N26" s="760">
        <v>25400</v>
      </c>
      <c r="O26" s="761">
        <v>9.5741999999999994</v>
      </c>
      <c r="P26" s="761">
        <v>6</v>
      </c>
      <c r="Q26" s="849">
        <v>3.5742000000000003</v>
      </c>
      <c r="R26" s="759">
        <f t="shared" ref="R26:BB26" si="24">SUM(R23:R25)</f>
        <v>0</v>
      </c>
      <c r="S26" s="762">
        <f t="shared" si="24"/>
        <v>0</v>
      </c>
      <c r="T26" s="762">
        <f t="shared" si="24"/>
        <v>4211</v>
      </c>
      <c r="U26" s="762">
        <f t="shared" si="24"/>
        <v>0</v>
      </c>
      <c r="V26" s="762">
        <f t="shared" si="24"/>
        <v>0</v>
      </c>
      <c r="W26" s="762">
        <f t="shared" si="24"/>
        <v>4211</v>
      </c>
      <c r="X26" s="762">
        <f t="shared" si="24"/>
        <v>0</v>
      </c>
      <c r="Y26" s="762">
        <f t="shared" si="24"/>
        <v>0</v>
      </c>
      <c r="Z26" s="762">
        <f t="shared" si="24"/>
        <v>0</v>
      </c>
      <c r="AA26" s="762">
        <f t="shared" si="24"/>
        <v>0</v>
      </c>
      <c r="AB26" s="762">
        <f t="shared" si="24"/>
        <v>4211</v>
      </c>
      <c r="AC26" s="762">
        <f t="shared" si="24"/>
        <v>1423</v>
      </c>
      <c r="AD26" s="762">
        <f t="shared" si="24"/>
        <v>84</v>
      </c>
      <c r="AE26" s="762">
        <f t="shared" si="24"/>
        <v>0</v>
      </c>
      <c r="AF26" s="762">
        <f t="shared" si="24"/>
        <v>0</v>
      </c>
      <c r="AG26" s="762">
        <f t="shared" si="24"/>
        <v>0</v>
      </c>
      <c r="AH26" s="762">
        <f t="shared" si="24"/>
        <v>5718</v>
      </c>
      <c r="AI26" s="763">
        <f t="shared" si="24"/>
        <v>0</v>
      </c>
      <c r="AJ26" s="763">
        <f t="shared" si="24"/>
        <v>0</v>
      </c>
      <c r="AK26" s="763">
        <f t="shared" si="24"/>
        <v>0</v>
      </c>
      <c r="AL26" s="763">
        <f t="shared" si="24"/>
        <v>0</v>
      </c>
      <c r="AM26" s="763">
        <f t="shared" si="24"/>
        <v>0.01</v>
      </c>
      <c r="AN26" s="763">
        <f t="shared" si="24"/>
        <v>0</v>
      </c>
      <c r="AO26" s="763">
        <f t="shared" si="24"/>
        <v>0</v>
      </c>
      <c r="AP26" s="763">
        <f t="shared" si="24"/>
        <v>0</v>
      </c>
      <c r="AQ26" s="763">
        <f t="shared" si="24"/>
        <v>0</v>
      </c>
      <c r="AR26" s="763">
        <f t="shared" si="24"/>
        <v>0.01</v>
      </c>
      <c r="AS26" s="764">
        <f t="shared" si="24"/>
        <v>0.01</v>
      </c>
      <c r="AT26" s="760">
        <f t="shared" si="24"/>
        <v>5207842</v>
      </c>
      <c r="AU26" s="762">
        <f t="shared" si="24"/>
        <v>3816231</v>
      </c>
      <c r="AV26" s="762">
        <f t="shared" si="24"/>
        <v>0</v>
      </c>
      <c r="AW26" s="762">
        <f t="shared" si="24"/>
        <v>1289886</v>
      </c>
      <c r="AX26" s="762">
        <f t="shared" si="24"/>
        <v>76325</v>
      </c>
      <c r="AY26" s="762">
        <f t="shared" si="24"/>
        <v>25400</v>
      </c>
      <c r="AZ26" s="763">
        <f t="shared" si="24"/>
        <v>9.5841999999999992</v>
      </c>
      <c r="BA26" s="763">
        <f t="shared" si="24"/>
        <v>6</v>
      </c>
      <c r="BB26" s="764">
        <f t="shared" si="24"/>
        <v>3.5842000000000001</v>
      </c>
      <c r="BC26" s="636"/>
    </row>
    <row r="27" spans="1:55" ht="12.95" customHeight="1" x14ac:dyDescent="0.25">
      <c r="A27" s="548">
        <v>4</v>
      </c>
      <c r="B27" s="383">
        <v>5464</v>
      </c>
      <c r="C27" s="383">
        <v>600098869</v>
      </c>
      <c r="D27" s="383">
        <v>72743719</v>
      </c>
      <c r="E27" s="765" t="s">
        <v>493</v>
      </c>
      <c r="F27" s="766">
        <v>3111</v>
      </c>
      <c r="G27" s="746" t="s">
        <v>329</v>
      </c>
      <c r="H27" s="553" t="s">
        <v>281</v>
      </c>
      <c r="I27" s="529">
        <v>4765896</v>
      </c>
      <c r="J27" s="554">
        <v>3392685</v>
      </c>
      <c r="K27" s="554">
        <v>60000</v>
      </c>
      <c r="L27" s="344">
        <v>1167007</v>
      </c>
      <c r="M27" s="344">
        <v>67854</v>
      </c>
      <c r="N27" s="554">
        <v>78350</v>
      </c>
      <c r="O27" s="555">
        <v>8.0741999999999994</v>
      </c>
      <c r="P27" s="744">
        <v>5.94</v>
      </c>
      <c r="Q27" s="837">
        <v>2.1341999999999999</v>
      </c>
      <c r="R27" s="112">
        <f t="shared" si="8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9"/>
        <v>0</v>
      </c>
      <c r="X27" s="113">
        <v>0</v>
      </c>
      <c r="Y27" s="113">
        <v>0</v>
      </c>
      <c r="Z27" s="113">
        <v>0</v>
      </c>
      <c r="AA27" s="113">
        <f t="shared" si="10"/>
        <v>0</v>
      </c>
      <c r="AB27" s="113">
        <f t="shared" si="11"/>
        <v>0</v>
      </c>
      <c r="AC27" s="114">
        <f t="shared" si="12"/>
        <v>0</v>
      </c>
      <c r="AD27" s="114">
        <f t="shared" si="13"/>
        <v>0</v>
      </c>
      <c r="AE27" s="113">
        <v>0</v>
      </c>
      <c r="AF27" s="113">
        <v>0</v>
      </c>
      <c r="AG27" s="113">
        <f t="shared" si="14"/>
        <v>0</v>
      </c>
      <c r="AH27" s="113">
        <f t="shared" si="15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0"/>
        <v>0</v>
      </c>
      <c r="AR27" s="115">
        <f t="shared" si="16"/>
        <v>0</v>
      </c>
      <c r="AS27" s="116">
        <f t="shared" si="17"/>
        <v>0</v>
      </c>
      <c r="AT27" s="881">
        <f>I27+AH27</f>
        <v>4765896</v>
      </c>
      <c r="AU27" s="535">
        <f>J27+W27</f>
        <v>3392685</v>
      </c>
      <c r="AV27" s="113">
        <f>K27+AA27</f>
        <v>60000</v>
      </c>
      <c r="AW27" s="535">
        <f t="shared" ref="AW27:AX29" si="25">L27+AC27</f>
        <v>1167007</v>
      </c>
      <c r="AX27" s="535">
        <f t="shared" si="25"/>
        <v>67854</v>
      </c>
      <c r="AY27" s="535">
        <f>N27+AG27</f>
        <v>78350</v>
      </c>
      <c r="AZ27" s="556">
        <f>O27+AS27</f>
        <v>8.0741999999999994</v>
      </c>
      <c r="BA27" s="556">
        <f t="shared" ref="BA27:BB29" si="26">P27+AQ27</f>
        <v>5.94</v>
      </c>
      <c r="BB27" s="557">
        <f t="shared" si="26"/>
        <v>2.1341999999999999</v>
      </c>
      <c r="BC27" s="636"/>
    </row>
    <row r="28" spans="1:55" ht="12.95" customHeight="1" x14ac:dyDescent="0.25">
      <c r="A28" s="548">
        <v>4</v>
      </c>
      <c r="B28" s="383">
        <v>5464</v>
      </c>
      <c r="C28" s="383">
        <v>600098869</v>
      </c>
      <c r="D28" s="383">
        <v>72743719</v>
      </c>
      <c r="E28" s="743" t="s">
        <v>493</v>
      </c>
      <c r="F28" s="766">
        <v>3111</v>
      </c>
      <c r="G28" s="651" t="s">
        <v>316</v>
      </c>
      <c r="H28" s="553" t="s">
        <v>282</v>
      </c>
      <c r="I28" s="529">
        <v>14375</v>
      </c>
      <c r="J28" s="554">
        <v>10585</v>
      </c>
      <c r="K28" s="554">
        <v>0</v>
      </c>
      <c r="L28" s="344">
        <v>3578</v>
      </c>
      <c r="M28" s="344">
        <v>212</v>
      </c>
      <c r="N28" s="554">
        <v>0</v>
      </c>
      <c r="O28" s="555">
        <v>4.0000000000000008E-2</v>
      </c>
      <c r="P28" s="744">
        <v>4.0000000000000008E-2</v>
      </c>
      <c r="Q28" s="837">
        <v>0</v>
      </c>
      <c r="R28" s="112">
        <f t="shared" si="8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9"/>
        <v>0</v>
      </c>
      <c r="X28" s="113">
        <v>0</v>
      </c>
      <c r="Y28" s="113">
        <v>0</v>
      </c>
      <c r="Z28" s="113">
        <v>0</v>
      </c>
      <c r="AA28" s="113">
        <f t="shared" si="10"/>
        <v>0</v>
      </c>
      <c r="AB28" s="113">
        <f t="shared" si="11"/>
        <v>0</v>
      </c>
      <c r="AC28" s="114">
        <f t="shared" si="12"/>
        <v>0</v>
      </c>
      <c r="AD28" s="114">
        <f t="shared" si="13"/>
        <v>0</v>
      </c>
      <c r="AE28" s="113">
        <v>0</v>
      </c>
      <c r="AF28" s="113">
        <v>0</v>
      </c>
      <c r="AG28" s="113">
        <f t="shared" si="14"/>
        <v>0</v>
      </c>
      <c r="AH28" s="113">
        <f t="shared" si="15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0"/>
        <v>0</v>
      </c>
      <c r="AR28" s="115">
        <f t="shared" si="16"/>
        <v>0</v>
      </c>
      <c r="AS28" s="116">
        <f t="shared" si="17"/>
        <v>0</v>
      </c>
      <c r="AT28" s="881">
        <f>I28+AH28</f>
        <v>14375</v>
      </c>
      <c r="AU28" s="535">
        <f>J28+W28</f>
        <v>10585</v>
      </c>
      <c r="AV28" s="113">
        <f>K28+AA28</f>
        <v>0</v>
      </c>
      <c r="AW28" s="535">
        <f t="shared" si="25"/>
        <v>3578</v>
      </c>
      <c r="AX28" s="535">
        <f t="shared" si="25"/>
        <v>212</v>
      </c>
      <c r="AY28" s="535">
        <f>N28+AG28</f>
        <v>0</v>
      </c>
      <c r="AZ28" s="556">
        <f>O28+AS28</f>
        <v>4.0000000000000008E-2</v>
      </c>
      <c r="BA28" s="556">
        <f t="shared" si="26"/>
        <v>4.0000000000000008E-2</v>
      </c>
      <c r="BB28" s="557">
        <f t="shared" si="26"/>
        <v>0</v>
      </c>
      <c r="BC28" s="636"/>
    </row>
    <row r="29" spans="1:55" ht="12.95" customHeight="1" x14ac:dyDescent="0.25">
      <c r="A29" s="548">
        <v>4</v>
      </c>
      <c r="B29" s="383">
        <v>5464</v>
      </c>
      <c r="C29" s="383">
        <v>600098869</v>
      </c>
      <c r="D29" s="383">
        <v>72743719</v>
      </c>
      <c r="E29" s="743" t="s">
        <v>493</v>
      </c>
      <c r="F29" s="767">
        <v>3141</v>
      </c>
      <c r="G29" s="746" t="s">
        <v>319</v>
      </c>
      <c r="H29" s="553" t="s">
        <v>282</v>
      </c>
      <c r="I29" s="529">
        <v>744969</v>
      </c>
      <c r="J29" s="554">
        <v>545887</v>
      </c>
      <c r="K29" s="554">
        <v>0</v>
      </c>
      <c r="L29" s="344">
        <v>184510</v>
      </c>
      <c r="M29" s="344">
        <v>10918</v>
      </c>
      <c r="N29" s="554">
        <v>3654</v>
      </c>
      <c r="O29" s="555">
        <v>1.86</v>
      </c>
      <c r="P29" s="744">
        <v>0</v>
      </c>
      <c r="Q29" s="837">
        <v>1.86</v>
      </c>
      <c r="R29" s="112">
        <f t="shared" si="8"/>
        <v>0</v>
      </c>
      <c r="S29" s="113">
        <v>0</v>
      </c>
      <c r="T29" s="113">
        <v>1938</v>
      </c>
      <c r="U29" s="113">
        <v>0</v>
      </c>
      <c r="V29" s="113">
        <v>0</v>
      </c>
      <c r="W29" s="113">
        <f t="shared" si="9"/>
        <v>1938</v>
      </c>
      <c r="X29" s="113">
        <v>0</v>
      </c>
      <c r="Y29" s="113">
        <v>0</v>
      </c>
      <c r="Z29" s="113">
        <v>0</v>
      </c>
      <c r="AA29" s="113">
        <f t="shared" si="10"/>
        <v>0</v>
      </c>
      <c r="AB29" s="113">
        <f t="shared" si="11"/>
        <v>1938</v>
      </c>
      <c r="AC29" s="114">
        <f t="shared" si="12"/>
        <v>655</v>
      </c>
      <c r="AD29" s="114">
        <f t="shared" si="13"/>
        <v>39</v>
      </c>
      <c r="AE29" s="113">
        <v>0</v>
      </c>
      <c r="AF29" s="113">
        <v>0</v>
      </c>
      <c r="AG29" s="113">
        <f t="shared" si="14"/>
        <v>0</v>
      </c>
      <c r="AH29" s="113">
        <f t="shared" si="15"/>
        <v>2632</v>
      </c>
      <c r="AI29" s="115">
        <v>0</v>
      </c>
      <c r="AJ29" s="115">
        <v>0</v>
      </c>
      <c r="AK29" s="115">
        <v>0</v>
      </c>
      <c r="AL29" s="115">
        <v>0</v>
      </c>
      <c r="AM29" s="115">
        <v>0.01</v>
      </c>
      <c r="AN29" s="115">
        <v>0</v>
      </c>
      <c r="AO29" s="115">
        <v>0</v>
      </c>
      <c r="AP29" s="115">
        <v>0</v>
      </c>
      <c r="AQ29" s="115">
        <f t="shared" si="0"/>
        <v>0</v>
      </c>
      <c r="AR29" s="115">
        <f t="shared" si="16"/>
        <v>0.01</v>
      </c>
      <c r="AS29" s="116">
        <f t="shared" si="17"/>
        <v>0.01</v>
      </c>
      <c r="AT29" s="881">
        <f>I29+AH29</f>
        <v>747601</v>
      </c>
      <c r="AU29" s="535">
        <f>J29+W29</f>
        <v>547825</v>
      </c>
      <c r="AV29" s="113">
        <f>K29+AA29</f>
        <v>0</v>
      </c>
      <c r="AW29" s="535">
        <f t="shared" si="25"/>
        <v>185165</v>
      </c>
      <c r="AX29" s="535">
        <f t="shared" si="25"/>
        <v>10957</v>
      </c>
      <c r="AY29" s="535">
        <f>N29+AG29</f>
        <v>3654</v>
      </c>
      <c r="AZ29" s="556">
        <f>O29+AS29</f>
        <v>1.87</v>
      </c>
      <c r="BA29" s="556">
        <f t="shared" si="26"/>
        <v>0</v>
      </c>
      <c r="BB29" s="557">
        <f t="shared" si="26"/>
        <v>1.87</v>
      </c>
      <c r="BC29" s="636"/>
    </row>
    <row r="30" spans="1:55" ht="12.95" customHeight="1" x14ac:dyDescent="0.25">
      <c r="A30" s="384">
        <v>4</v>
      </c>
      <c r="B30" s="84">
        <v>5464</v>
      </c>
      <c r="C30" s="84">
        <v>600098869</v>
      </c>
      <c r="D30" s="84">
        <v>72743719</v>
      </c>
      <c r="E30" s="768" t="s">
        <v>494</v>
      </c>
      <c r="F30" s="769"/>
      <c r="G30" s="768"/>
      <c r="H30" s="770"/>
      <c r="I30" s="542">
        <v>5525240</v>
      </c>
      <c r="J30" s="546">
        <v>3949157</v>
      </c>
      <c r="K30" s="546">
        <v>60000</v>
      </c>
      <c r="L30" s="546">
        <v>1355095</v>
      </c>
      <c r="M30" s="546">
        <v>78984</v>
      </c>
      <c r="N30" s="546">
        <v>82004</v>
      </c>
      <c r="O30" s="756">
        <v>9.974199999999998</v>
      </c>
      <c r="P30" s="756">
        <v>5.98</v>
      </c>
      <c r="Q30" s="848">
        <v>3.9942000000000002</v>
      </c>
      <c r="R30" s="542">
        <f t="shared" ref="R30:BB30" si="27">SUM(R27:R29)</f>
        <v>0</v>
      </c>
      <c r="S30" s="543">
        <f t="shared" si="27"/>
        <v>0</v>
      </c>
      <c r="T30" s="543">
        <f t="shared" si="27"/>
        <v>1938</v>
      </c>
      <c r="U30" s="543">
        <f t="shared" si="27"/>
        <v>0</v>
      </c>
      <c r="V30" s="543">
        <f t="shared" si="27"/>
        <v>0</v>
      </c>
      <c r="W30" s="543">
        <f t="shared" si="27"/>
        <v>1938</v>
      </c>
      <c r="X30" s="543">
        <f t="shared" si="27"/>
        <v>0</v>
      </c>
      <c r="Y30" s="543">
        <f t="shared" si="27"/>
        <v>0</v>
      </c>
      <c r="Z30" s="543">
        <f t="shared" si="27"/>
        <v>0</v>
      </c>
      <c r="AA30" s="543">
        <f t="shared" si="27"/>
        <v>0</v>
      </c>
      <c r="AB30" s="543">
        <f t="shared" si="27"/>
        <v>1938</v>
      </c>
      <c r="AC30" s="543">
        <f t="shared" si="27"/>
        <v>655</v>
      </c>
      <c r="AD30" s="543">
        <f t="shared" si="27"/>
        <v>39</v>
      </c>
      <c r="AE30" s="543">
        <f t="shared" si="27"/>
        <v>0</v>
      </c>
      <c r="AF30" s="543">
        <f t="shared" si="27"/>
        <v>0</v>
      </c>
      <c r="AG30" s="543">
        <f t="shared" si="27"/>
        <v>0</v>
      </c>
      <c r="AH30" s="543">
        <f t="shared" si="27"/>
        <v>2632</v>
      </c>
      <c r="AI30" s="544">
        <f t="shared" si="27"/>
        <v>0</v>
      </c>
      <c r="AJ30" s="544">
        <f t="shared" si="27"/>
        <v>0</v>
      </c>
      <c r="AK30" s="544">
        <f t="shared" si="27"/>
        <v>0</v>
      </c>
      <c r="AL30" s="544">
        <f t="shared" si="27"/>
        <v>0</v>
      </c>
      <c r="AM30" s="544">
        <f t="shared" si="27"/>
        <v>0.01</v>
      </c>
      <c r="AN30" s="544">
        <f t="shared" si="27"/>
        <v>0</v>
      </c>
      <c r="AO30" s="544">
        <f t="shared" si="27"/>
        <v>0</v>
      </c>
      <c r="AP30" s="544">
        <f t="shared" si="27"/>
        <v>0</v>
      </c>
      <c r="AQ30" s="544">
        <f t="shared" si="27"/>
        <v>0</v>
      </c>
      <c r="AR30" s="544">
        <f t="shared" si="27"/>
        <v>0.01</v>
      </c>
      <c r="AS30" s="545">
        <f t="shared" si="27"/>
        <v>0.01</v>
      </c>
      <c r="AT30" s="546">
        <f t="shared" si="27"/>
        <v>5527872</v>
      </c>
      <c r="AU30" s="543">
        <f t="shared" si="27"/>
        <v>3951095</v>
      </c>
      <c r="AV30" s="543">
        <f t="shared" si="27"/>
        <v>60000</v>
      </c>
      <c r="AW30" s="543">
        <f t="shared" si="27"/>
        <v>1355750</v>
      </c>
      <c r="AX30" s="543">
        <f t="shared" si="27"/>
        <v>79023</v>
      </c>
      <c r="AY30" s="543">
        <f t="shared" si="27"/>
        <v>82004</v>
      </c>
      <c r="AZ30" s="544">
        <f t="shared" si="27"/>
        <v>9.9841999999999977</v>
      </c>
      <c r="BA30" s="544">
        <f t="shared" si="27"/>
        <v>5.98</v>
      </c>
      <c r="BB30" s="545">
        <f t="shared" si="27"/>
        <v>4.0042</v>
      </c>
      <c r="BC30" s="636"/>
    </row>
    <row r="31" spans="1:55" ht="12.95" customHeight="1" x14ac:dyDescent="0.25">
      <c r="A31" s="548">
        <v>5</v>
      </c>
      <c r="B31" s="383">
        <v>5467</v>
      </c>
      <c r="C31" s="383">
        <v>600098648</v>
      </c>
      <c r="D31" s="383">
        <v>72743948</v>
      </c>
      <c r="E31" s="745" t="s">
        <v>495</v>
      </c>
      <c r="F31" s="383">
        <v>3111</v>
      </c>
      <c r="G31" s="746" t="s">
        <v>329</v>
      </c>
      <c r="H31" s="553" t="s">
        <v>281</v>
      </c>
      <c r="I31" s="529">
        <v>4481372</v>
      </c>
      <c r="J31" s="554">
        <v>3283411</v>
      </c>
      <c r="K31" s="554">
        <v>0</v>
      </c>
      <c r="L31" s="344">
        <v>1109793</v>
      </c>
      <c r="M31" s="344">
        <v>65668</v>
      </c>
      <c r="N31" s="554">
        <v>22500</v>
      </c>
      <c r="O31" s="555">
        <v>7.9841999999999995</v>
      </c>
      <c r="P31" s="744">
        <v>6</v>
      </c>
      <c r="Q31" s="837">
        <v>1.9842</v>
      </c>
      <c r="R31" s="112">
        <f t="shared" si="8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9"/>
        <v>0</v>
      </c>
      <c r="X31" s="113">
        <v>0</v>
      </c>
      <c r="Y31" s="113">
        <v>0</v>
      </c>
      <c r="Z31" s="113">
        <v>0</v>
      </c>
      <c r="AA31" s="113">
        <f t="shared" si="10"/>
        <v>0</v>
      </c>
      <c r="AB31" s="113">
        <f t="shared" si="11"/>
        <v>0</v>
      </c>
      <c r="AC31" s="114">
        <f t="shared" si="12"/>
        <v>0</v>
      </c>
      <c r="AD31" s="114">
        <f t="shared" si="13"/>
        <v>0</v>
      </c>
      <c r="AE31" s="113">
        <v>0</v>
      </c>
      <c r="AF31" s="113">
        <v>0</v>
      </c>
      <c r="AG31" s="113">
        <f t="shared" si="14"/>
        <v>0</v>
      </c>
      <c r="AH31" s="113">
        <f t="shared" si="15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0"/>
        <v>0</v>
      </c>
      <c r="AR31" s="115">
        <f t="shared" si="16"/>
        <v>0</v>
      </c>
      <c r="AS31" s="116">
        <f t="shared" si="17"/>
        <v>0</v>
      </c>
      <c r="AT31" s="881">
        <f>I31+AH31</f>
        <v>4481372</v>
      </c>
      <c r="AU31" s="535">
        <f>J31+W31</f>
        <v>3283411</v>
      </c>
      <c r="AV31" s="113">
        <f>K31+AA31</f>
        <v>0</v>
      </c>
      <c r="AW31" s="535">
        <f t="shared" ref="AW31:AX33" si="28">L31+AC31</f>
        <v>1109793</v>
      </c>
      <c r="AX31" s="535">
        <f t="shared" si="28"/>
        <v>65668</v>
      </c>
      <c r="AY31" s="535">
        <f>N31+AG31</f>
        <v>22500</v>
      </c>
      <c r="AZ31" s="556">
        <f>O31+AS31</f>
        <v>7.9841999999999995</v>
      </c>
      <c r="BA31" s="556">
        <f t="shared" ref="BA31:BB33" si="29">P31+AQ31</f>
        <v>6</v>
      </c>
      <c r="BB31" s="557">
        <f t="shared" si="29"/>
        <v>1.9842</v>
      </c>
      <c r="BC31" s="636"/>
    </row>
    <row r="32" spans="1:55" ht="12.95" customHeight="1" x14ac:dyDescent="0.25">
      <c r="A32" s="548">
        <v>5</v>
      </c>
      <c r="B32" s="383">
        <v>5467</v>
      </c>
      <c r="C32" s="383">
        <v>600098648</v>
      </c>
      <c r="D32" s="383">
        <v>72743948</v>
      </c>
      <c r="E32" s="743" t="s">
        <v>495</v>
      </c>
      <c r="F32" s="383">
        <v>3111</v>
      </c>
      <c r="G32" s="651" t="s">
        <v>316</v>
      </c>
      <c r="H32" s="553" t="s">
        <v>282</v>
      </c>
      <c r="I32" s="529">
        <v>160824</v>
      </c>
      <c r="J32" s="554">
        <v>115481</v>
      </c>
      <c r="K32" s="554">
        <v>0</v>
      </c>
      <c r="L32" s="344">
        <v>39033</v>
      </c>
      <c r="M32" s="344">
        <v>2310</v>
      </c>
      <c r="N32" s="554">
        <v>4000</v>
      </c>
      <c r="O32" s="555">
        <v>0.17</v>
      </c>
      <c r="P32" s="744">
        <v>0.17</v>
      </c>
      <c r="Q32" s="837">
        <v>0</v>
      </c>
      <c r="R32" s="112">
        <f t="shared" si="8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9"/>
        <v>0</v>
      </c>
      <c r="X32" s="113">
        <v>0</v>
      </c>
      <c r="Y32" s="113">
        <v>0</v>
      </c>
      <c r="Z32" s="113">
        <v>0</v>
      </c>
      <c r="AA32" s="113">
        <f t="shared" si="10"/>
        <v>0</v>
      </c>
      <c r="AB32" s="113">
        <f t="shared" si="11"/>
        <v>0</v>
      </c>
      <c r="AC32" s="114">
        <f t="shared" si="12"/>
        <v>0</v>
      </c>
      <c r="AD32" s="114">
        <f t="shared" si="13"/>
        <v>0</v>
      </c>
      <c r="AE32" s="113">
        <v>0</v>
      </c>
      <c r="AF32" s="113">
        <v>0</v>
      </c>
      <c r="AG32" s="113">
        <f t="shared" si="14"/>
        <v>0</v>
      </c>
      <c r="AH32" s="113">
        <f t="shared" si="15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0"/>
        <v>0</v>
      </c>
      <c r="AR32" s="115">
        <f t="shared" si="16"/>
        <v>0</v>
      </c>
      <c r="AS32" s="116">
        <f t="shared" si="17"/>
        <v>0</v>
      </c>
      <c r="AT32" s="881">
        <f>I32+AH32</f>
        <v>160824</v>
      </c>
      <c r="AU32" s="535">
        <f>J32+W32</f>
        <v>115481</v>
      </c>
      <c r="AV32" s="113">
        <f>K32+AA32</f>
        <v>0</v>
      </c>
      <c r="AW32" s="535">
        <f t="shared" si="28"/>
        <v>39033</v>
      </c>
      <c r="AX32" s="535">
        <f t="shared" si="28"/>
        <v>2310</v>
      </c>
      <c r="AY32" s="535">
        <f>N32+AG32</f>
        <v>4000</v>
      </c>
      <c r="AZ32" s="556">
        <f>O32+AS32</f>
        <v>0.17</v>
      </c>
      <c r="BA32" s="556">
        <f t="shared" si="29"/>
        <v>0.17</v>
      </c>
      <c r="BB32" s="557">
        <f t="shared" si="29"/>
        <v>0</v>
      </c>
      <c r="BC32" s="636"/>
    </row>
    <row r="33" spans="1:55" ht="12.95" customHeight="1" x14ac:dyDescent="0.25">
      <c r="A33" s="548">
        <v>5</v>
      </c>
      <c r="B33" s="383">
        <v>5467</v>
      </c>
      <c r="C33" s="383">
        <v>600098648</v>
      </c>
      <c r="D33" s="383">
        <v>72743948</v>
      </c>
      <c r="E33" s="743" t="s">
        <v>495</v>
      </c>
      <c r="F33" s="767">
        <v>3141</v>
      </c>
      <c r="G33" s="746" t="s">
        <v>319</v>
      </c>
      <c r="H33" s="553" t="s">
        <v>282</v>
      </c>
      <c r="I33" s="529">
        <v>636990</v>
      </c>
      <c r="J33" s="554">
        <v>466929</v>
      </c>
      <c r="K33" s="554">
        <v>0</v>
      </c>
      <c r="L33" s="344">
        <v>157822</v>
      </c>
      <c r="M33" s="344">
        <v>9339</v>
      </c>
      <c r="N33" s="554">
        <v>2900</v>
      </c>
      <c r="O33" s="555">
        <v>1.59</v>
      </c>
      <c r="P33" s="744">
        <v>0</v>
      </c>
      <c r="Q33" s="837">
        <v>1.59</v>
      </c>
      <c r="R33" s="112">
        <f t="shared" si="8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9"/>
        <v>0</v>
      </c>
      <c r="X33" s="113">
        <v>0</v>
      </c>
      <c r="Y33" s="113">
        <v>0</v>
      </c>
      <c r="Z33" s="113">
        <v>0</v>
      </c>
      <c r="AA33" s="113">
        <f t="shared" si="10"/>
        <v>0</v>
      </c>
      <c r="AB33" s="113">
        <f t="shared" si="11"/>
        <v>0</v>
      </c>
      <c r="AC33" s="114">
        <f t="shared" si="12"/>
        <v>0</v>
      </c>
      <c r="AD33" s="114">
        <f t="shared" si="13"/>
        <v>0</v>
      </c>
      <c r="AE33" s="113">
        <v>0</v>
      </c>
      <c r="AF33" s="113">
        <v>0</v>
      </c>
      <c r="AG33" s="113">
        <f t="shared" si="14"/>
        <v>0</v>
      </c>
      <c r="AH33" s="113">
        <f t="shared" si="15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0"/>
        <v>0</v>
      </c>
      <c r="AR33" s="115">
        <f t="shared" si="16"/>
        <v>0</v>
      </c>
      <c r="AS33" s="116">
        <f t="shared" si="17"/>
        <v>0</v>
      </c>
      <c r="AT33" s="881">
        <f>I33+AH33</f>
        <v>636990</v>
      </c>
      <c r="AU33" s="535">
        <f>J33+W33</f>
        <v>466929</v>
      </c>
      <c r="AV33" s="113">
        <f>K33+AA33</f>
        <v>0</v>
      </c>
      <c r="AW33" s="535">
        <f t="shared" si="28"/>
        <v>157822</v>
      </c>
      <c r="AX33" s="535">
        <f t="shared" si="28"/>
        <v>9339</v>
      </c>
      <c r="AY33" s="535">
        <f>N33+AG33</f>
        <v>2900</v>
      </c>
      <c r="AZ33" s="556">
        <f>O33+AS33</f>
        <v>1.59</v>
      </c>
      <c r="BA33" s="556">
        <f t="shared" si="29"/>
        <v>0</v>
      </c>
      <c r="BB33" s="557">
        <f t="shared" si="29"/>
        <v>1.59</v>
      </c>
      <c r="BC33" s="636"/>
    </row>
    <row r="34" spans="1:55" ht="12.95" customHeight="1" x14ac:dyDescent="0.25">
      <c r="A34" s="384">
        <v>5</v>
      </c>
      <c r="B34" s="85">
        <v>5467</v>
      </c>
      <c r="C34" s="85">
        <v>600098648</v>
      </c>
      <c r="D34" s="85">
        <v>72743948</v>
      </c>
      <c r="E34" s="768" t="s">
        <v>496</v>
      </c>
      <c r="F34" s="769"/>
      <c r="G34" s="768"/>
      <c r="H34" s="770"/>
      <c r="I34" s="759">
        <v>5279186</v>
      </c>
      <c r="J34" s="760">
        <v>3865821</v>
      </c>
      <c r="K34" s="760">
        <v>0</v>
      </c>
      <c r="L34" s="760">
        <v>1306648</v>
      </c>
      <c r="M34" s="760">
        <v>77317</v>
      </c>
      <c r="N34" s="760">
        <v>29400</v>
      </c>
      <c r="O34" s="761">
        <v>9.7441999999999993</v>
      </c>
      <c r="P34" s="761">
        <v>6.17</v>
      </c>
      <c r="Q34" s="849">
        <v>3.5742000000000003</v>
      </c>
      <c r="R34" s="759">
        <f t="shared" ref="R34:BB34" si="30">SUM(R31:R33)</f>
        <v>0</v>
      </c>
      <c r="S34" s="762">
        <f t="shared" si="30"/>
        <v>0</v>
      </c>
      <c r="T34" s="762">
        <f t="shared" si="30"/>
        <v>0</v>
      </c>
      <c r="U34" s="762">
        <f t="shared" si="30"/>
        <v>0</v>
      </c>
      <c r="V34" s="762">
        <f t="shared" si="30"/>
        <v>0</v>
      </c>
      <c r="W34" s="762">
        <f t="shared" si="30"/>
        <v>0</v>
      </c>
      <c r="X34" s="762">
        <f t="shared" si="30"/>
        <v>0</v>
      </c>
      <c r="Y34" s="762">
        <f t="shared" si="30"/>
        <v>0</v>
      </c>
      <c r="Z34" s="762">
        <f t="shared" si="30"/>
        <v>0</v>
      </c>
      <c r="AA34" s="762">
        <f t="shared" si="30"/>
        <v>0</v>
      </c>
      <c r="AB34" s="762">
        <f t="shared" si="30"/>
        <v>0</v>
      </c>
      <c r="AC34" s="762">
        <f t="shared" si="30"/>
        <v>0</v>
      </c>
      <c r="AD34" s="762">
        <f t="shared" si="30"/>
        <v>0</v>
      </c>
      <c r="AE34" s="762">
        <f t="shared" si="30"/>
        <v>0</v>
      </c>
      <c r="AF34" s="762">
        <f t="shared" si="30"/>
        <v>0</v>
      </c>
      <c r="AG34" s="762">
        <f t="shared" si="30"/>
        <v>0</v>
      </c>
      <c r="AH34" s="762">
        <f t="shared" si="30"/>
        <v>0</v>
      </c>
      <c r="AI34" s="763">
        <f t="shared" si="30"/>
        <v>0</v>
      </c>
      <c r="AJ34" s="763">
        <f t="shared" si="30"/>
        <v>0</v>
      </c>
      <c r="AK34" s="763">
        <f t="shared" si="30"/>
        <v>0</v>
      </c>
      <c r="AL34" s="763">
        <f t="shared" si="30"/>
        <v>0</v>
      </c>
      <c r="AM34" s="763">
        <f t="shared" si="30"/>
        <v>0</v>
      </c>
      <c r="AN34" s="763">
        <f t="shared" si="30"/>
        <v>0</v>
      </c>
      <c r="AO34" s="763">
        <f t="shared" si="30"/>
        <v>0</v>
      </c>
      <c r="AP34" s="763">
        <f t="shared" si="30"/>
        <v>0</v>
      </c>
      <c r="AQ34" s="763">
        <f t="shared" si="30"/>
        <v>0</v>
      </c>
      <c r="AR34" s="763">
        <f t="shared" si="30"/>
        <v>0</v>
      </c>
      <c r="AS34" s="764">
        <f t="shared" si="30"/>
        <v>0</v>
      </c>
      <c r="AT34" s="760">
        <f t="shared" si="30"/>
        <v>5279186</v>
      </c>
      <c r="AU34" s="762">
        <f t="shared" si="30"/>
        <v>3865821</v>
      </c>
      <c r="AV34" s="762">
        <f t="shared" si="30"/>
        <v>0</v>
      </c>
      <c r="AW34" s="762">
        <f t="shared" si="30"/>
        <v>1306648</v>
      </c>
      <c r="AX34" s="762">
        <f t="shared" si="30"/>
        <v>77317</v>
      </c>
      <c r="AY34" s="762">
        <f t="shared" si="30"/>
        <v>29400</v>
      </c>
      <c r="AZ34" s="763">
        <f t="shared" si="30"/>
        <v>9.7441999999999993</v>
      </c>
      <c r="BA34" s="763">
        <f t="shared" si="30"/>
        <v>6.17</v>
      </c>
      <c r="BB34" s="764">
        <f t="shared" si="30"/>
        <v>3.5742000000000003</v>
      </c>
      <c r="BC34" s="636"/>
    </row>
    <row r="35" spans="1:55" ht="12.95" customHeight="1" x14ac:dyDescent="0.25">
      <c r="A35" s="548">
        <v>6</v>
      </c>
      <c r="B35" s="383">
        <v>5463</v>
      </c>
      <c r="C35" s="383">
        <v>600098877</v>
      </c>
      <c r="D35" s="383">
        <v>72743786</v>
      </c>
      <c r="E35" s="382" t="s">
        <v>497</v>
      </c>
      <c r="F35" s="383">
        <v>3111</v>
      </c>
      <c r="G35" s="746" t="s">
        <v>329</v>
      </c>
      <c r="H35" s="553" t="s">
        <v>281</v>
      </c>
      <c r="I35" s="529">
        <v>4838817</v>
      </c>
      <c r="J35" s="554">
        <v>3545631</v>
      </c>
      <c r="K35" s="554">
        <v>0</v>
      </c>
      <c r="L35" s="344">
        <v>1198423</v>
      </c>
      <c r="M35" s="344">
        <v>70913</v>
      </c>
      <c r="N35" s="554">
        <v>23850</v>
      </c>
      <c r="O35" s="555">
        <v>8.4197000000000006</v>
      </c>
      <c r="P35" s="744">
        <v>6.4355000000000002</v>
      </c>
      <c r="Q35" s="837">
        <v>1.9842</v>
      </c>
      <c r="R35" s="112">
        <f t="shared" si="8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9"/>
        <v>0</v>
      </c>
      <c r="X35" s="113">
        <v>0</v>
      </c>
      <c r="Y35" s="113">
        <v>0</v>
      </c>
      <c r="Z35" s="113">
        <v>0</v>
      </c>
      <c r="AA35" s="113">
        <f t="shared" si="10"/>
        <v>0</v>
      </c>
      <c r="AB35" s="113">
        <f t="shared" si="11"/>
        <v>0</v>
      </c>
      <c r="AC35" s="114">
        <f t="shared" si="12"/>
        <v>0</v>
      </c>
      <c r="AD35" s="114">
        <f t="shared" si="13"/>
        <v>0</v>
      </c>
      <c r="AE35" s="113">
        <v>0</v>
      </c>
      <c r="AF35" s="113">
        <v>0</v>
      </c>
      <c r="AG35" s="113">
        <f t="shared" si="14"/>
        <v>0</v>
      </c>
      <c r="AH35" s="113">
        <f t="shared" si="15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0"/>
        <v>0</v>
      </c>
      <c r="AR35" s="115">
        <f t="shared" si="16"/>
        <v>0</v>
      </c>
      <c r="AS35" s="116">
        <f t="shared" si="17"/>
        <v>0</v>
      </c>
      <c r="AT35" s="881">
        <f>I35+AH35</f>
        <v>4838817</v>
      </c>
      <c r="AU35" s="535">
        <f>J35+W35</f>
        <v>3545631</v>
      </c>
      <c r="AV35" s="113">
        <f>K35+AA35</f>
        <v>0</v>
      </c>
      <c r="AW35" s="535">
        <f t="shared" ref="AW35:AX37" si="31">L35+AC35</f>
        <v>1198423</v>
      </c>
      <c r="AX35" s="535">
        <f t="shared" si="31"/>
        <v>70913</v>
      </c>
      <c r="AY35" s="535">
        <f>N35+AG35</f>
        <v>23850</v>
      </c>
      <c r="AZ35" s="556">
        <f>O35+AS35</f>
        <v>8.4197000000000006</v>
      </c>
      <c r="BA35" s="556">
        <f t="shared" ref="BA35:BB37" si="32">P35+AQ35</f>
        <v>6.4355000000000002</v>
      </c>
      <c r="BB35" s="557">
        <f t="shared" si="32"/>
        <v>1.9842</v>
      </c>
      <c r="BC35" s="636"/>
    </row>
    <row r="36" spans="1:55" ht="12.95" customHeight="1" x14ac:dyDescent="0.25">
      <c r="A36" s="548">
        <v>6</v>
      </c>
      <c r="B36" s="383">
        <v>5463</v>
      </c>
      <c r="C36" s="383">
        <v>600098877</v>
      </c>
      <c r="D36" s="383">
        <v>72743786</v>
      </c>
      <c r="E36" s="745" t="s">
        <v>497</v>
      </c>
      <c r="F36" s="383">
        <v>3111</v>
      </c>
      <c r="G36" s="651" t="s">
        <v>316</v>
      </c>
      <c r="H36" s="553" t="s">
        <v>282</v>
      </c>
      <c r="I36" s="529">
        <v>117618</v>
      </c>
      <c r="J36" s="554">
        <v>86611</v>
      </c>
      <c r="K36" s="554">
        <v>0</v>
      </c>
      <c r="L36" s="344">
        <v>29275</v>
      </c>
      <c r="M36" s="344">
        <v>1732</v>
      </c>
      <c r="N36" s="554">
        <v>0</v>
      </c>
      <c r="O36" s="555">
        <v>0.25</v>
      </c>
      <c r="P36" s="744">
        <v>0.25</v>
      </c>
      <c r="Q36" s="837">
        <v>0</v>
      </c>
      <c r="R36" s="112">
        <f t="shared" si="8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9"/>
        <v>0</v>
      </c>
      <c r="X36" s="113">
        <v>0</v>
      </c>
      <c r="Y36" s="113">
        <v>0</v>
      </c>
      <c r="Z36" s="113">
        <v>0</v>
      </c>
      <c r="AA36" s="113">
        <f t="shared" si="10"/>
        <v>0</v>
      </c>
      <c r="AB36" s="113">
        <f t="shared" si="11"/>
        <v>0</v>
      </c>
      <c r="AC36" s="114">
        <f t="shared" si="12"/>
        <v>0</v>
      </c>
      <c r="AD36" s="114">
        <f t="shared" si="13"/>
        <v>0</v>
      </c>
      <c r="AE36" s="113">
        <v>0</v>
      </c>
      <c r="AF36" s="113">
        <v>0</v>
      </c>
      <c r="AG36" s="113">
        <f t="shared" si="14"/>
        <v>0</v>
      </c>
      <c r="AH36" s="113">
        <f t="shared" si="15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0"/>
        <v>0</v>
      </c>
      <c r="AR36" s="115">
        <f t="shared" si="16"/>
        <v>0</v>
      </c>
      <c r="AS36" s="116">
        <f t="shared" si="17"/>
        <v>0</v>
      </c>
      <c r="AT36" s="881">
        <f>I36+AH36</f>
        <v>117618</v>
      </c>
      <c r="AU36" s="535">
        <f>J36+W36</f>
        <v>86611</v>
      </c>
      <c r="AV36" s="113">
        <f>K36+AA36</f>
        <v>0</v>
      </c>
      <c r="AW36" s="535">
        <f t="shared" si="31"/>
        <v>29275</v>
      </c>
      <c r="AX36" s="535">
        <f t="shared" si="31"/>
        <v>1732</v>
      </c>
      <c r="AY36" s="535">
        <f>N36+AG36</f>
        <v>0</v>
      </c>
      <c r="AZ36" s="556">
        <f>O36+AS36</f>
        <v>0.25</v>
      </c>
      <c r="BA36" s="556">
        <f t="shared" si="32"/>
        <v>0.25</v>
      </c>
      <c r="BB36" s="557">
        <f t="shared" si="32"/>
        <v>0</v>
      </c>
      <c r="BC36" s="636"/>
    </row>
    <row r="37" spans="1:55" ht="12.95" customHeight="1" x14ac:dyDescent="0.25">
      <c r="A37" s="548">
        <v>6</v>
      </c>
      <c r="B37" s="383">
        <v>5463</v>
      </c>
      <c r="C37" s="383">
        <v>600098877</v>
      </c>
      <c r="D37" s="383">
        <v>72743786</v>
      </c>
      <c r="E37" s="745" t="s">
        <v>497</v>
      </c>
      <c r="F37" s="383">
        <v>3141</v>
      </c>
      <c r="G37" s="746" t="s">
        <v>319</v>
      </c>
      <c r="H37" s="553" t="s">
        <v>282</v>
      </c>
      <c r="I37" s="529">
        <v>662794</v>
      </c>
      <c r="J37" s="554">
        <v>485803</v>
      </c>
      <c r="K37" s="554">
        <v>0</v>
      </c>
      <c r="L37" s="344">
        <v>164201</v>
      </c>
      <c r="M37" s="344">
        <v>9716</v>
      </c>
      <c r="N37" s="554">
        <v>3074</v>
      </c>
      <c r="O37" s="555">
        <v>1.65</v>
      </c>
      <c r="P37" s="744">
        <v>0</v>
      </c>
      <c r="Q37" s="837">
        <v>1.65</v>
      </c>
      <c r="R37" s="112">
        <f t="shared" si="8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9"/>
        <v>0</v>
      </c>
      <c r="X37" s="113">
        <v>0</v>
      </c>
      <c r="Y37" s="113">
        <v>0</v>
      </c>
      <c r="Z37" s="113">
        <v>0</v>
      </c>
      <c r="AA37" s="113">
        <f t="shared" si="10"/>
        <v>0</v>
      </c>
      <c r="AB37" s="113">
        <f t="shared" si="11"/>
        <v>0</v>
      </c>
      <c r="AC37" s="114">
        <f t="shared" si="12"/>
        <v>0</v>
      </c>
      <c r="AD37" s="114">
        <f t="shared" si="13"/>
        <v>0</v>
      </c>
      <c r="AE37" s="113">
        <v>0</v>
      </c>
      <c r="AF37" s="113">
        <v>0</v>
      </c>
      <c r="AG37" s="113">
        <f t="shared" si="14"/>
        <v>0</v>
      </c>
      <c r="AH37" s="113">
        <f t="shared" si="15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0"/>
        <v>0</v>
      </c>
      <c r="AR37" s="115">
        <f t="shared" si="16"/>
        <v>0</v>
      </c>
      <c r="AS37" s="116">
        <f t="shared" si="17"/>
        <v>0</v>
      </c>
      <c r="AT37" s="881">
        <f>I37+AH37</f>
        <v>662794</v>
      </c>
      <c r="AU37" s="535">
        <f>J37+W37</f>
        <v>485803</v>
      </c>
      <c r="AV37" s="113">
        <f>K37+AA37</f>
        <v>0</v>
      </c>
      <c r="AW37" s="535">
        <f t="shared" si="31"/>
        <v>164201</v>
      </c>
      <c r="AX37" s="535">
        <f t="shared" si="31"/>
        <v>9716</v>
      </c>
      <c r="AY37" s="535">
        <f>N37+AG37</f>
        <v>3074</v>
      </c>
      <c r="AZ37" s="556">
        <f>O37+AS37</f>
        <v>1.65</v>
      </c>
      <c r="BA37" s="556">
        <f t="shared" si="32"/>
        <v>0</v>
      </c>
      <c r="BB37" s="557">
        <f t="shared" si="32"/>
        <v>1.65</v>
      </c>
      <c r="BC37" s="636"/>
    </row>
    <row r="38" spans="1:55" ht="12.95" customHeight="1" x14ac:dyDescent="0.25">
      <c r="A38" s="384">
        <v>6</v>
      </c>
      <c r="B38" s="84">
        <v>5463</v>
      </c>
      <c r="C38" s="84">
        <v>600098877</v>
      </c>
      <c r="D38" s="84">
        <v>72743786</v>
      </c>
      <c r="E38" s="747" t="s">
        <v>498</v>
      </c>
      <c r="F38" s="84"/>
      <c r="G38" s="747"/>
      <c r="H38" s="327"/>
      <c r="I38" s="748">
        <v>5619229</v>
      </c>
      <c r="J38" s="749">
        <v>4118045</v>
      </c>
      <c r="K38" s="749">
        <v>0</v>
      </c>
      <c r="L38" s="749">
        <v>1391899</v>
      </c>
      <c r="M38" s="749">
        <v>82361</v>
      </c>
      <c r="N38" s="749">
        <v>26924</v>
      </c>
      <c r="O38" s="750">
        <v>10.319700000000001</v>
      </c>
      <c r="P38" s="750">
        <v>6.6855000000000002</v>
      </c>
      <c r="Q38" s="847">
        <v>3.6341999999999999</v>
      </c>
      <c r="R38" s="748">
        <f t="shared" ref="R38:BB38" si="33">SUM(R35:R37)</f>
        <v>0</v>
      </c>
      <c r="S38" s="751">
        <f t="shared" si="33"/>
        <v>0</v>
      </c>
      <c r="T38" s="751">
        <f t="shared" si="33"/>
        <v>0</v>
      </c>
      <c r="U38" s="751">
        <f t="shared" si="33"/>
        <v>0</v>
      </c>
      <c r="V38" s="751">
        <f t="shared" si="33"/>
        <v>0</v>
      </c>
      <c r="W38" s="751">
        <f t="shared" si="33"/>
        <v>0</v>
      </c>
      <c r="X38" s="751">
        <f t="shared" si="33"/>
        <v>0</v>
      </c>
      <c r="Y38" s="751">
        <f t="shared" si="33"/>
        <v>0</v>
      </c>
      <c r="Z38" s="751">
        <f t="shared" si="33"/>
        <v>0</v>
      </c>
      <c r="AA38" s="751">
        <f t="shared" si="33"/>
        <v>0</v>
      </c>
      <c r="AB38" s="751">
        <f t="shared" si="33"/>
        <v>0</v>
      </c>
      <c r="AC38" s="751">
        <f t="shared" si="33"/>
        <v>0</v>
      </c>
      <c r="AD38" s="751">
        <f t="shared" si="33"/>
        <v>0</v>
      </c>
      <c r="AE38" s="751">
        <f t="shared" si="33"/>
        <v>0</v>
      </c>
      <c r="AF38" s="751">
        <f t="shared" si="33"/>
        <v>0</v>
      </c>
      <c r="AG38" s="751">
        <f t="shared" si="33"/>
        <v>0</v>
      </c>
      <c r="AH38" s="751">
        <f t="shared" si="33"/>
        <v>0</v>
      </c>
      <c r="AI38" s="752">
        <f t="shared" si="33"/>
        <v>0</v>
      </c>
      <c r="AJ38" s="752">
        <f t="shared" si="33"/>
        <v>0</v>
      </c>
      <c r="AK38" s="752">
        <f t="shared" si="33"/>
        <v>0</v>
      </c>
      <c r="AL38" s="752">
        <f t="shared" si="33"/>
        <v>0</v>
      </c>
      <c r="AM38" s="752">
        <f t="shared" si="33"/>
        <v>0</v>
      </c>
      <c r="AN38" s="752">
        <f t="shared" si="33"/>
        <v>0</v>
      </c>
      <c r="AO38" s="752">
        <f t="shared" si="33"/>
        <v>0</v>
      </c>
      <c r="AP38" s="752">
        <f t="shared" si="33"/>
        <v>0</v>
      </c>
      <c r="AQ38" s="752">
        <f t="shared" si="33"/>
        <v>0</v>
      </c>
      <c r="AR38" s="752">
        <f t="shared" si="33"/>
        <v>0</v>
      </c>
      <c r="AS38" s="753">
        <f t="shared" si="33"/>
        <v>0</v>
      </c>
      <c r="AT38" s="749">
        <f t="shared" si="33"/>
        <v>5619229</v>
      </c>
      <c r="AU38" s="751">
        <f t="shared" si="33"/>
        <v>4118045</v>
      </c>
      <c r="AV38" s="751">
        <f t="shared" si="33"/>
        <v>0</v>
      </c>
      <c r="AW38" s="751">
        <f t="shared" si="33"/>
        <v>1391899</v>
      </c>
      <c r="AX38" s="751">
        <f t="shared" si="33"/>
        <v>82361</v>
      </c>
      <c r="AY38" s="751">
        <f t="shared" si="33"/>
        <v>26924</v>
      </c>
      <c r="AZ38" s="752">
        <f t="shared" si="33"/>
        <v>10.319700000000001</v>
      </c>
      <c r="BA38" s="752">
        <f t="shared" si="33"/>
        <v>6.6855000000000002</v>
      </c>
      <c r="BB38" s="753">
        <f t="shared" si="33"/>
        <v>3.6341999999999999</v>
      </c>
      <c r="BC38" s="636"/>
    </row>
    <row r="39" spans="1:55" ht="12.95" customHeight="1" x14ac:dyDescent="0.25">
      <c r="A39" s="548">
        <v>7</v>
      </c>
      <c r="B39" s="383">
        <v>5461</v>
      </c>
      <c r="C39" s="383">
        <v>600098915</v>
      </c>
      <c r="D39" s="383">
        <v>72743701</v>
      </c>
      <c r="E39" s="382" t="s">
        <v>499</v>
      </c>
      <c r="F39" s="383">
        <v>3111</v>
      </c>
      <c r="G39" s="746" t="s">
        <v>329</v>
      </c>
      <c r="H39" s="553" t="s">
        <v>281</v>
      </c>
      <c r="I39" s="529">
        <v>3275618</v>
      </c>
      <c r="J39" s="554">
        <v>2397841</v>
      </c>
      <c r="K39" s="554">
        <v>0</v>
      </c>
      <c r="L39" s="344">
        <v>810470</v>
      </c>
      <c r="M39" s="344">
        <v>47957</v>
      </c>
      <c r="N39" s="554">
        <v>19350</v>
      </c>
      <c r="O39" s="555">
        <v>5.4897999999999998</v>
      </c>
      <c r="P39" s="744">
        <v>4</v>
      </c>
      <c r="Q39" s="837">
        <v>1.4898</v>
      </c>
      <c r="R39" s="112">
        <f t="shared" si="8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9"/>
        <v>0</v>
      </c>
      <c r="X39" s="113">
        <v>0</v>
      </c>
      <c r="Y39" s="113">
        <v>0</v>
      </c>
      <c r="Z39" s="113">
        <v>0</v>
      </c>
      <c r="AA39" s="113">
        <f t="shared" si="10"/>
        <v>0</v>
      </c>
      <c r="AB39" s="113">
        <f t="shared" si="11"/>
        <v>0</v>
      </c>
      <c r="AC39" s="114">
        <f t="shared" si="12"/>
        <v>0</v>
      </c>
      <c r="AD39" s="114">
        <f t="shared" si="13"/>
        <v>0</v>
      </c>
      <c r="AE39" s="113">
        <v>0</v>
      </c>
      <c r="AF39" s="113">
        <v>0</v>
      </c>
      <c r="AG39" s="113">
        <f t="shared" si="14"/>
        <v>0</v>
      </c>
      <c r="AH39" s="113">
        <f t="shared" si="15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0"/>
        <v>0</v>
      </c>
      <c r="AR39" s="115">
        <f t="shared" si="16"/>
        <v>0</v>
      </c>
      <c r="AS39" s="116">
        <f t="shared" si="17"/>
        <v>0</v>
      </c>
      <c r="AT39" s="881">
        <f>I39+AH39</f>
        <v>3275618</v>
      </c>
      <c r="AU39" s="535">
        <f>J39+W39</f>
        <v>2397841</v>
      </c>
      <c r="AV39" s="113">
        <f>K39+AA39</f>
        <v>0</v>
      </c>
      <c r="AW39" s="535">
        <f>L39+AC39</f>
        <v>810470</v>
      </c>
      <c r="AX39" s="535">
        <f>M39+AD39</f>
        <v>47957</v>
      </c>
      <c r="AY39" s="535">
        <f>N39+AG39</f>
        <v>19350</v>
      </c>
      <c r="AZ39" s="556">
        <f>O39+AS39</f>
        <v>5.4897999999999998</v>
      </c>
      <c r="BA39" s="556">
        <f>P39+AQ39</f>
        <v>4</v>
      </c>
      <c r="BB39" s="557">
        <f>Q39+AR39</f>
        <v>1.4898</v>
      </c>
      <c r="BC39" s="636"/>
    </row>
    <row r="40" spans="1:55" ht="12.95" customHeight="1" x14ac:dyDescent="0.25">
      <c r="A40" s="548">
        <v>7</v>
      </c>
      <c r="B40" s="766">
        <v>5461</v>
      </c>
      <c r="C40" s="766">
        <v>600098915</v>
      </c>
      <c r="D40" s="766">
        <v>72743701</v>
      </c>
      <c r="E40" s="765" t="s">
        <v>499</v>
      </c>
      <c r="F40" s="766">
        <v>3141</v>
      </c>
      <c r="G40" s="746" t="s">
        <v>319</v>
      </c>
      <c r="H40" s="553" t="s">
        <v>282</v>
      </c>
      <c r="I40" s="529">
        <v>574074</v>
      </c>
      <c r="J40" s="554">
        <v>420898</v>
      </c>
      <c r="K40" s="554">
        <v>0</v>
      </c>
      <c r="L40" s="344">
        <v>142264</v>
      </c>
      <c r="M40" s="344">
        <v>8418</v>
      </c>
      <c r="N40" s="554">
        <v>2494</v>
      </c>
      <c r="O40" s="555">
        <v>1.43</v>
      </c>
      <c r="P40" s="744">
        <v>0</v>
      </c>
      <c r="Q40" s="837">
        <v>1.43</v>
      </c>
      <c r="R40" s="112">
        <f t="shared" si="8"/>
        <v>0</v>
      </c>
      <c r="S40" s="113">
        <v>0</v>
      </c>
      <c r="T40" s="113">
        <v>4489</v>
      </c>
      <c r="U40" s="113">
        <v>0</v>
      </c>
      <c r="V40" s="113">
        <v>0</v>
      </c>
      <c r="W40" s="113">
        <f t="shared" si="9"/>
        <v>4489</v>
      </c>
      <c r="X40" s="113">
        <v>0</v>
      </c>
      <c r="Y40" s="113">
        <v>0</v>
      </c>
      <c r="Z40" s="113">
        <v>0</v>
      </c>
      <c r="AA40" s="113">
        <f t="shared" si="10"/>
        <v>0</v>
      </c>
      <c r="AB40" s="113">
        <f t="shared" si="11"/>
        <v>4489</v>
      </c>
      <c r="AC40" s="114">
        <f t="shared" si="12"/>
        <v>1517</v>
      </c>
      <c r="AD40" s="114">
        <f t="shared" si="13"/>
        <v>90</v>
      </c>
      <c r="AE40" s="113">
        <v>0</v>
      </c>
      <c r="AF40" s="113">
        <v>0</v>
      </c>
      <c r="AG40" s="113">
        <f t="shared" si="14"/>
        <v>0</v>
      </c>
      <c r="AH40" s="113">
        <f t="shared" si="15"/>
        <v>6096</v>
      </c>
      <c r="AI40" s="115">
        <v>0</v>
      </c>
      <c r="AJ40" s="115">
        <v>0</v>
      </c>
      <c r="AK40" s="115">
        <v>0</v>
      </c>
      <c r="AL40" s="115">
        <v>0</v>
      </c>
      <c r="AM40" s="115">
        <v>0.01</v>
      </c>
      <c r="AN40" s="115">
        <v>0</v>
      </c>
      <c r="AO40" s="115">
        <v>0</v>
      </c>
      <c r="AP40" s="115">
        <v>0</v>
      </c>
      <c r="AQ40" s="115">
        <f t="shared" si="0"/>
        <v>0</v>
      </c>
      <c r="AR40" s="115">
        <f t="shared" si="16"/>
        <v>0.01</v>
      </c>
      <c r="AS40" s="116">
        <f t="shared" si="17"/>
        <v>0.01</v>
      </c>
      <c r="AT40" s="881">
        <f>I40+AH40</f>
        <v>580170</v>
      </c>
      <c r="AU40" s="535">
        <f>J40+W40</f>
        <v>425387</v>
      </c>
      <c r="AV40" s="113">
        <f>K40+AA40</f>
        <v>0</v>
      </c>
      <c r="AW40" s="535">
        <f>L40+AC40</f>
        <v>143781</v>
      </c>
      <c r="AX40" s="535">
        <f>M40+AD40</f>
        <v>8508</v>
      </c>
      <c r="AY40" s="535">
        <f>N40+AG40</f>
        <v>2494</v>
      </c>
      <c r="AZ40" s="556">
        <f>O40+AS40</f>
        <v>1.44</v>
      </c>
      <c r="BA40" s="556">
        <f>P40+AQ40</f>
        <v>0</v>
      </c>
      <c r="BB40" s="557">
        <f>Q40+AR40</f>
        <v>1.44</v>
      </c>
      <c r="BC40" s="636"/>
    </row>
    <row r="41" spans="1:55" ht="12.95" customHeight="1" x14ac:dyDescent="0.25">
      <c r="A41" s="384">
        <v>7</v>
      </c>
      <c r="B41" s="86">
        <v>5461</v>
      </c>
      <c r="C41" s="86">
        <v>600098915</v>
      </c>
      <c r="D41" s="86">
        <v>72743701</v>
      </c>
      <c r="E41" s="771" t="s">
        <v>500</v>
      </c>
      <c r="F41" s="86"/>
      <c r="G41" s="771"/>
      <c r="H41" s="329"/>
      <c r="I41" s="542">
        <v>3849692</v>
      </c>
      <c r="J41" s="546">
        <v>2818739</v>
      </c>
      <c r="K41" s="546">
        <v>0</v>
      </c>
      <c r="L41" s="546">
        <v>952734</v>
      </c>
      <c r="M41" s="546">
        <v>56375</v>
      </c>
      <c r="N41" s="546">
        <v>21844</v>
      </c>
      <c r="O41" s="756">
        <v>6.9197999999999995</v>
      </c>
      <c r="P41" s="756">
        <v>4</v>
      </c>
      <c r="Q41" s="848">
        <v>2.9198</v>
      </c>
      <c r="R41" s="542">
        <f t="shared" ref="R41:BB41" si="34">SUM(R39:R40)</f>
        <v>0</v>
      </c>
      <c r="S41" s="543">
        <f t="shared" si="34"/>
        <v>0</v>
      </c>
      <c r="T41" s="543">
        <f t="shared" si="34"/>
        <v>4489</v>
      </c>
      <c r="U41" s="543">
        <f t="shared" si="34"/>
        <v>0</v>
      </c>
      <c r="V41" s="543">
        <f t="shared" si="34"/>
        <v>0</v>
      </c>
      <c r="W41" s="543">
        <f t="shared" si="34"/>
        <v>4489</v>
      </c>
      <c r="X41" s="543">
        <f t="shared" si="34"/>
        <v>0</v>
      </c>
      <c r="Y41" s="543">
        <f t="shared" si="34"/>
        <v>0</v>
      </c>
      <c r="Z41" s="543">
        <f t="shared" si="34"/>
        <v>0</v>
      </c>
      <c r="AA41" s="543">
        <f t="shared" si="34"/>
        <v>0</v>
      </c>
      <c r="AB41" s="543">
        <f t="shared" si="34"/>
        <v>4489</v>
      </c>
      <c r="AC41" s="543">
        <f t="shared" si="34"/>
        <v>1517</v>
      </c>
      <c r="AD41" s="543">
        <f t="shared" si="34"/>
        <v>90</v>
      </c>
      <c r="AE41" s="543">
        <f t="shared" si="34"/>
        <v>0</v>
      </c>
      <c r="AF41" s="543">
        <f t="shared" si="34"/>
        <v>0</v>
      </c>
      <c r="AG41" s="543">
        <f t="shared" si="34"/>
        <v>0</v>
      </c>
      <c r="AH41" s="543">
        <f t="shared" si="34"/>
        <v>6096</v>
      </c>
      <c r="AI41" s="544">
        <f t="shared" si="34"/>
        <v>0</v>
      </c>
      <c r="AJ41" s="544">
        <f t="shared" si="34"/>
        <v>0</v>
      </c>
      <c r="AK41" s="544">
        <f t="shared" si="34"/>
        <v>0</v>
      </c>
      <c r="AL41" s="544">
        <f t="shared" si="34"/>
        <v>0</v>
      </c>
      <c r="AM41" s="544">
        <f t="shared" si="34"/>
        <v>0.01</v>
      </c>
      <c r="AN41" s="544">
        <f t="shared" si="34"/>
        <v>0</v>
      </c>
      <c r="AO41" s="544">
        <f t="shared" si="34"/>
        <v>0</v>
      </c>
      <c r="AP41" s="544">
        <f t="shared" si="34"/>
        <v>0</v>
      </c>
      <c r="AQ41" s="544">
        <f t="shared" si="34"/>
        <v>0</v>
      </c>
      <c r="AR41" s="544">
        <f t="shared" si="34"/>
        <v>0.01</v>
      </c>
      <c r="AS41" s="545">
        <f t="shared" si="34"/>
        <v>0.01</v>
      </c>
      <c r="AT41" s="546">
        <f t="shared" si="34"/>
        <v>3855788</v>
      </c>
      <c r="AU41" s="543">
        <f t="shared" si="34"/>
        <v>2823228</v>
      </c>
      <c r="AV41" s="543">
        <f t="shared" si="34"/>
        <v>0</v>
      </c>
      <c r="AW41" s="543">
        <f t="shared" si="34"/>
        <v>954251</v>
      </c>
      <c r="AX41" s="543">
        <f t="shared" si="34"/>
        <v>56465</v>
      </c>
      <c r="AY41" s="543">
        <f t="shared" si="34"/>
        <v>21844</v>
      </c>
      <c r="AZ41" s="544">
        <f t="shared" si="34"/>
        <v>6.9298000000000002</v>
      </c>
      <c r="BA41" s="544">
        <f t="shared" si="34"/>
        <v>4</v>
      </c>
      <c r="BB41" s="545">
        <f t="shared" si="34"/>
        <v>2.9298000000000002</v>
      </c>
      <c r="BC41" s="636"/>
    </row>
    <row r="42" spans="1:55" ht="12.95" customHeight="1" x14ac:dyDescent="0.25">
      <c r="A42" s="548">
        <v>8</v>
      </c>
      <c r="B42" s="742">
        <v>5466</v>
      </c>
      <c r="C42" s="742">
        <v>600098885</v>
      </c>
      <c r="D42" s="742">
        <v>72743794</v>
      </c>
      <c r="E42" s="743" t="s">
        <v>501</v>
      </c>
      <c r="F42" s="742">
        <v>3111</v>
      </c>
      <c r="G42" s="746" t="s">
        <v>329</v>
      </c>
      <c r="H42" s="553" t="s">
        <v>281</v>
      </c>
      <c r="I42" s="529">
        <v>8354007</v>
      </c>
      <c r="J42" s="554">
        <v>5980521</v>
      </c>
      <c r="K42" s="554">
        <v>20000</v>
      </c>
      <c r="L42" s="344">
        <v>2028176</v>
      </c>
      <c r="M42" s="344">
        <v>119611</v>
      </c>
      <c r="N42" s="554">
        <v>205699</v>
      </c>
      <c r="O42" s="555">
        <v>14.0092</v>
      </c>
      <c r="P42" s="744">
        <v>10.36</v>
      </c>
      <c r="Q42" s="837">
        <v>3.6492000000000004</v>
      </c>
      <c r="R42" s="112">
        <f t="shared" si="8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9"/>
        <v>0</v>
      </c>
      <c r="X42" s="113">
        <v>0</v>
      </c>
      <c r="Y42" s="113">
        <v>0</v>
      </c>
      <c r="Z42" s="113">
        <v>0</v>
      </c>
      <c r="AA42" s="113">
        <f t="shared" si="10"/>
        <v>0</v>
      </c>
      <c r="AB42" s="113">
        <f t="shared" si="11"/>
        <v>0</v>
      </c>
      <c r="AC42" s="114">
        <f t="shared" si="12"/>
        <v>0</v>
      </c>
      <c r="AD42" s="114">
        <f t="shared" si="13"/>
        <v>0</v>
      </c>
      <c r="AE42" s="113">
        <v>0</v>
      </c>
      <c r="AF42" s="113">
        <v>0</v>
      </c>
      <c r="AG42" s="113">
        <f t="shared" si="14"/>
        <v>0</v>
      </c>
      <c r="AH42" s="113">
        <f t="shared" si="15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0"/>
        <v>0</v>
      </c>
      <c r="AR42" s="115">
        <f t="shared" si="16"/>
        <v>0</v>
      </c>
      <c r="AS42" s="116">
        <f t="shared" si="17"/>
        <v>0</v>
      </c>
      <c r="AT42" s="881">
        <f>I42+AH42</f>
        <v>8354007</v>
      </c>
      <c r="AU42" s="535">
        <f>J42+W42</f>
        <v>5980521</v>
      </c>
      <c r="AV42" s="113">
        <f>K42+AA42</f>
        <v>20000</v>
      </c>
      <c r="AW42" s="535">
        <f>L42+AC42</f>
        <v>2028176</v>
      </c>
      <c r="AX42" s="535">
        <f>M42+AD42</f>
        <v>119611</v>
      </c>
      <c r="AY42" s="535">
        <f>N42+AG42</f>
        <v>205699</v>
      </c>
      <c r="AZ42" s="556">
        <f>O42+AS42</f>
        <v>14.0092</v>
      </c>
      <c r="BA42" s="556">
        <f>P42+AQ42</f>
        <v>10.36</v>
      </c>
      <c r="BB42" s="557">
        <f>Q42+AR42</f>
        <v>3.6492000000000004</v>
      </c>
      <c r="BC42" s="636"/>
    </row>
    <row r="43" spans="1:55" ht="12.95" customHeight="1" x14ac:dyDescent="0.25">
      <c r="A43" s="548">
        <v>8</v>
      </c>
      <c r="B43" s="383">
        <v>5466</v>
      </c>
      <c r="C43" s="383">
        <v>600098885</v>
      </c>
      <c r="D43" s="383">
        <v>72743794</v>
      </c>
      <c r="E43" s="745" t="s">
        <v>501</v>
      </c>
      <c r="F43" s="383">
        <v>3141</v>
      </c>
      <c r="G43" s="746" t="s">
        <v>319</v>
      </c>
      <c r="H43" s="553" t="s">
        <v>282</v>
      </c>
      <c r="I43" s="529">
        <v>1039205</v>
      </c>
      <c r="J43" s="554">
        <v>760890</v>
      </c>
      <c r="K43" s="554">
        <v>0</v>
      </c>
      <c r="L43" s="344">
        <v>257181</v>
      </c>
      <c r="M43" s="344">
        <v>15218</v>
      </c>
      <c r="N43" s="554">
        <v>5916</v>
      </c>
      <c r="O43" s="555">
        <v>2.59</v>
      </c>
      <c r="P43" s="744">
        <v>0</v>
      </c>
      <c r="Q43" s="837">
        <v>2.59</v>
      </c>
      <c r="R43" s="112">
        <f t="shared" si="8"/>
        <v>0</v>
      </c>
      <c r="S43" s="113">
        <v>0</v>
      </c>
      <c r="T43" s="113">
        <v>3629</v>
      </c>
      <c r="U43" s="113">
        <v>0</v>
      </c>
      <c r="V43" s="113">
        <v>0</v>
      </c>
      <c r="W43" s="113">
        <f t="shared" si="9"/>
        <v>3629</v>
      </c>
      <c r="X43" s="113">
        <v>0</v>
      </c>
      <c r="Y43" s="113">
        <v>0</v>
      </c>
      <c r="Z43" s="113">
        <v>0</v>
      </c>
      <c r="AA43" s="113">
        <f t="shared" si="10"/>
        <v>0</v>
      </c>
      <c r="AB43" s="113">
        <f t="shared" si="11"/>
        <v>3629</v>
      </c>
      <c r="AC43" s="114">
        <f t="shared" si="12"/>
        <v>1227</v>
      </c>
      <c r="AD43" s="114">
        <f t="shared" si="13"/>
        <v>73</v>
      </c>
      <c r="AE43" s="113">
        <v>0</v>
      </c>
      <c r="AF43" s="113">
        <v>0</v>
      </c>
      <c r="AG43" s="113">
        <f t="shared" si="14"/>
        <v>0</v>
      </c>
      <c r="AH43" s="113">
        <f t="shared" si="15"/>
        <v>4929</v>
      </c>
      <c r="AI43" s="115">
        <v>0</v>
      </c>
      <c r="AJ43" s="115">
        <v>0</v>
      </c>
      <c r="AK43" s="115">
        <v>0</v>
      </c>
      <c r="AL43" s="115">
        <v>0</v>
      </c>
      <c r="AM43" s="115">
        <v>0.02</v>
      </c>
      <c r="AN43" s="115">
        <v>0</v>
      </c>
      <c r="AO43" s="115">
        <v>0</v>
      </c>
      <c r="AP43" s="115">
        <v>0</v>
      </c>
      <c r="AQ43" s="115">
        <f t="shared" si="0"/>
        <v>0</v>
      </c>
      <c r="AR43" s="115">
        <f t="shared" si="16"/>
        <v>0.02</v>
      </c>
      <c r="AS43" s="116">
        <f t="shared" si="17"/>
        <v>0.02</v>
      </c>
      <c r="AT43" s="881">
        <f>I43+AH43</f>
        <v>1044134</v>
      </c>
      <c r="AU43" s="535">
        <f>J43+W43</f>
        <v>764519</v>
      </c>
      <c r="AV43" s="113">
        <f>K43+AA43</f>
        <v>0</v>
      </c>
      <c r="AW43" s="535">
        <f>L43+AC43</f>
        <v>258408</v>
      </c>
      <c r="AX43" s="535">
        <f>M43+AD43</f>
        <v>15291</v>
      </c>
      <c r="AY43" s="535">
        <f>N43+AG43</f>
        <v>5916</v>
      </c>
      <c r="AZ43" s="556">
        <f>O43+AS43</f>
        <v>2.61</v>
      </c>
      <c r="BA43" s="556">
        <f>P43+AQ43</f>
        <v>0</v>
      </c>
      <c r="BB43" s="557">
        <f>Q43+AR43</f>
        <v>2.61</v>
      </c>
      <c r="BC43" s="636"/>
    </row>
    <row r="44" spans="1:55" ht="12.95" customHeight="1" x14ac:dyDescent="0.25">
      <c r="A44" s="384">
        <v>8</v>
      </c>
      <c r="B44" s="84">
        <v>5466</v>
      </c>
      <c r="C44" s="84">
        <v>600098885</v>
      </c>
      <c r="D44" s="84">
        <v>72743794</v>
      </c>
      <c r="E44" s="747" t="s">
        <v>502</v>
      </c>
      <c r="F44" s="84"/>
      <c r="G44" s="747"/>
      <c r="H44" s="327"/>
      <c r="I44" s="542">
        <v>9393212</v>
      </c>
      <c r="J44" s="546">
        <v>6741411</v>
      </c>
      <c r="K44" s="546">
        <v>20000</v>
      </c>
      <c r="L44" s="546">
        <v>2285357</v>
      </c>
      <c r="M44" s="546">
        <v>134829</v>
      </c>
      <c r="N44" s="546">
        <v>211615</v>
      </c>
      <c r="O44" s="756">
        <v>16.5992</v>
      </c>
      <c r="P44" s="756">
        <v>10.36</v>
      </c>
      <c r="Q44" s="848">
        <v>6.2392000000000003</v>
      </c>
      <c r="R44" s="542">
        <f t="shared" ref="R44:BB44" si="35">SUM(R42:R43)</f>
        <v>0</v>
      </c>
      <c r="S44" s="543">
        <f t="shared" si="35"/>
        <v>0</v>
      </c>
      <c r="T44" s="543">
        <f t="shared" si="35"/>
        <v>3629</v>
      </c>
      <c r="U44" s="543">
        <f t="shared" si="35"/>
        <v>0</v>
      </c>
      <c r="V44" s="543">
        <f t="shared" si="35"/>
        <v>0</v>
      </c>
      <c r="W44" s="543">
        <f t="shared" si="35"/>
        <v>3629</v>
      </c>
      <c r="X44" s="543">
        <f t="shared" si="35"/>
        <v>0</v>
      </c>
      <c r="Y44" s="543">
        <f t="shared" si="35"/>
        <v>0</v>
      </c>
      <c r="Z44" s="543">
        <f t="shared" si="35"/>
        <v>0</v>
      </c>
      <c r="AA44" s="543">
        <f t="shared" si="35"/>
        <v>0</v>
      </c>
      <c r="AB44" s="543">
        <f t="shared" si="35"/>
        <v>3629</v>
      </c>
      <c r="AC44" s="543">
        <f t="shared" si="35"/>
        <v>1227</v>
      </c>
      <c r="AD44" s="543">
        <f t="shared" si="35"/>
        <v>73</v>
      </c>
      <c r="AE44" s="543">
        <f t="shared" si="35"/>
        <v>0</v>
      </c>
      <c r="AF44" s="543">
        <f t="shared" si="35"/>
        <v>0</v>
      </c>
      <c r="AG44" s="543">
        <f t="shared" si="35"/>
        <v>0</v>
      </c>
      <c r="AH44" s="543">
        <f t="shared" si="35"/>
        <v>4929</v>
      </c>
      <c r="AI44" s="544">
        <f t="shared" si="35"/>
        <v>0</v>
      </c>
      <c r="AJ44" s="544">
        <f t="shared" si="35"/>
        <v>0</v>
      </c>
      <c r="AK44" s="544">
        <f t="shared" si="35"/>
        <v>0</v>
      </c>
      <c r="AL44" s="544">
        <f t="shared" si="35"/>
        <v>0</v>
      </c>
      <c r="AM44" s="544">
        <f t="shared" si="35"/>
        <v>0.02</v>
      </c>
      <c r="AN44" s="544">
        <f t="shared" si="35"/>
        <v>0</v>
      </c>
      <c r="AO44" s="544">
        <f t="shared" si="35"/>
        <v>0</v>
      </c>
      <c r="AP44" s="544">
        <f t="shared" si="35"/>
        <v>0</v>
      </c>
      <c r="AQ44" s="544">
        <f t="shared" si="35"/>
        <v>0</v>
      </c>
      <c r="AR44" s="544">
        <f t="shared" si="35"/>
        <v>0.02</v>
      </c>
      <c r="AS44" s="545">
        <f t="shared" si="35"/>
        <v>0.02</v>
      </c>
      <c r="AT44" s="546">
        <f t="shared" si="35"/>
        <v>9398141</v>
      </c>
      <c r="AU44" s="543">
        <f t="shared" si="35"/>
        <v>6745040</v>
      </c>
      <c r="AV44" s="543">
        <f t="shared" si="35"/>
        <v>20000</v>
      </c>
      <c r="AW44" s="543">
        <f t="shared" si="35"/>
        <v>2286584</v>
      </c>
      <c r="AX44" s="543">
        <f t="shared" si="35"/>
        <v>134902</v>
      </c>
      <c r="AY44" s="543">
        <f t="shared" si="35"/>
        <v>211615</v>
      </c>
      <c r="AZ44" s="544">
        <f t="shared" si="35"/>
        <v>16.619199999999999</v>
      </c>
      <c r="BA44" s="544">
        <f t="shared" si="35"/>
        <v>10.36</v>
      </c>
      <c r="BB44" s="545">
        <f t="shared" si="35"/>
        <v>6.2591999999999999</v>
      </c>
      <c r="BC44" s="636"/>
    </row>
    <row r="45" spans="1:55" ht="12.95" customHeight="1" x14ac:dyDescent="0.25">
      <c r="A45" s="548">
        <v>9</v>
      </c>
      <c r="B45" s="383">
        <v>5702</v>
      </c>
      <c r="C45" s="383">
        <v>600099547</v>
      </c>
      <c r="D45" s="383">
        <v>855022</v>
      </c>
      <c r="E45" s="743" t="s">
        <v>503</v>
      </c>
      <c r="F45" s="767">
        <v>3233</v>
      </c>
      <c r="G45" s="743" t="s">
        <v>411</v>
      </c>
      <c r="H45" s="553" t="s">
        <v>282</v>
      </c>
      <c r="I45" s="529">
        <v>3696760</v>
      </c>
      <c r="J45" s="554">
        <v>2695676</v>
      </c>
      <c r="K45" s="554">
        <v>0</v>
      </c>
      <c r="L45" s="344">
        <v>911138</v>
      </c>
      <c r="M45" s="344">
        <v>53914</v>
      </c>
      <c r="N45" s="554">
        <v>36032</v>
      </c>
      <c r="O45" s="555">
        <v>6.24</v>
      </c>
      <c r="P45" s="744">
        <v>4.01</v>
      </c>
      <c r="Q45" s="837">
        <v>2.23</v>
      </c>
      <c r="R45" s="112">
        <f t="shared" si="8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9"/>
        <v>0</v>
      </c>
      <c r="X45" s="113">
        <v>0</v>
      </c>
      <c r="Y45" s="113">
        <v>0</v>
      </c>
      <c r="Z45" s="113">
        <v>0</v>
      </c>
      <c r="AA45" s="113">
        <f t="shared" si="10"/>
        <v>0</v>
      </c>
      <c r="AB45" s="113">
        <f t="shared" si="11"/>
        <v>0</v>
      </c>
      <c r="AC45" s="114">
        <f t="shared" si="12"/>
        <v>0</v>
      </c>
      <c r="AD45" s="114">
        <f t="shared" si="13"/>
        <v>0</v>
      </c>
      <c r="AE45" s="113">
        <v>0</v>
      </c>
      <c r="AF45" s="113">
        <v>0</v>
      </c>
      <c r="AG45" s="113">
        <f t="shared" si="14"/>
        <v>0</v>
      </c>
      <c r="AH45" s="113">
        <f t="shared" si="15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0"/>
        <v>0</v>
      </c>
      <c r="AR45" s="115">
        <f t="shared" si="16"/>
        <v>0</v>
      </c>
      <c r="AS45" s="116">
        <f t="shared" si="17"/>
        <v>0</v>
      </c>
      <c r="AT45" s="881">
        <f>I45+AH45</f>
        <v>3696760</v>
      </c>
      <c r="AU45" s="535">
        <f>J45+W45</f>
        <v>2695676</v>
      </c>
      <c r="AV45" s="113">
        <f>K45+AA45</f>
        <v>0</v>
      </c>
      <c r="AW45" s="535">
        <f>L45+AC45</f>
        <v>911138</v>
      </c>
      <c r="AX45" s="535">
        <f>M45+AD45</f>
        <v>53914</v>
      </c>
      <c r="AY45" s="535">
        <f>N45+AG45</f>
        <v>36032</v>
      </c>
      <c r="AZ45" s="556">
        <f>O45+AS45</f>
        <v>6.24</v>
      </c>
      <c r="BA45" s="556">
        <f>P45+AQ45</f>
        <v>4.01</v>
      </c>
      <c r="BB45" s="557">
        <f>Q45+AR45</f>
        <v>2.23</v>
      </c>
      <c r="BC45" s="636"/>
    </row>
    <row r="46" spans="1:55" ht="12.95" customHeight="1" x14ac:dyDescent="0.25">
      <c r="A46" s="384">
        <v>9</v>
      </c>
      <c r="B46" s="84">
        <v>5702</v>
      </c>
      <c r="C46" s="84">
        <v>600099547</v>
      </c>
      <c r="D46" s="84">
        <v>855022</v>
      </c>
      <c r="E46" s="768" t="s">
        <v>504</v>
      </c>
      <c r="F46" s="769"/>
      <c r="G46" s="768"/>
      <c r="H46" s="770"/>
      <c r="I46" s="748">
        <v>3696760</v>
      </c>
      <c r="J46" s="749">
        <v>2695676</v>
      </c>
      <c r="K46" s="749">
        <v>0</v>
      </c>
      <c r="L46" s="749">
        <v>911138</v>
      </c>
      <c r="M46" s="749">
        <v>53914</v>
      </c>
      <c r="N46" s="749">
        <v>36032</v>
      </c>
      <c r="O46" s="750">
        <v>6.24</v>
      </c>
      <c r="P46" s="750">
        <v>4.01</v>
      </c>
      <c r="Q46" s="847">
        <v>2.23</v>
      </c>
      <c r="R46" s="748">
        <f t="shared" ref="R46:BB46" si="36">SUM(R45)</f>
        <v>0</v>
      </c>
      <c r="S46" s="751">
        <f t="shared" si="36"/>
        <v>0</v>
      </c>
      <c r="T46" s="751">
        <f t="shared" si="36"/>
        <v>0</v>
      </c>
      <c r="U46" s="751">
        <f t="shared" si="36"/>
        <v>0</v>
      </c>
      <c r="V46" s="751">
        <f t="shared" si="36"/>
        <v>0</v>
      </c>
      <c r="W46" s="751">
        <f t="shared" si="36"/>
        <v>0</v>
      </c>
      <c r="X46" s="751">
        <f t="shared" si="36"/>
        <v>0</v>
      </c>
      <c r="Y46" s="751">
        <f t="shared" si="36"/>
        <v>0</v>
      </c>
      <c r="Z46" s="751">
        <f t="shared" si="36"/>
        <v>0</v>
      </c>
      <c r="AA46" s="751">
        <f t="shared" si="36"/>
        <v>0</v>
      </c>
      <c r="AB46" s="751">
        <f t="shared" si="36"/>
        <v>0</v>
      </c>
      <c r="AC46" s="751">
        <f t="shared" si="36"/>
        <v>0</v>
      </c>
      <c r="AD46" s="751">
        <f t="shared" si="36"/>
        <v>0</v>
      </c>
      <c r="AE46" s="751">
        <f t="shared" si="36"/>
        <v>0</v>
      </c>
      <c r="AF46" s="751">
        <f t="shared" si="36"/>
        <v>0</v>
      </c>
      <c r="AG46" s="751">
        <f t="shared" si="36"/>
        <v>0</v>
      </c>
      <c r="AH46" s="751">
        <f t="shared" si="36"/>
        <v>0</v>
      </c>
      <c r="AI46" s="752">
        <f t="shared" si="36"/>
        <v>0</v>
      </c>
      <c r="AJ46" s="752">
        <f t="shared" si="36"/>
        <v>0</v>
      </c>
      <c r="AK46" s="752">
        <f t="shared" si="36"/>
        <v>0</v>
      </c>
      <c r="AL46" s="752">
        <f t="shared" si="36"/>
        <v>0</v>
      </c>
      <c r="AM46" s="752">
        <f t="shared" si="36"/>
        <v>0</v>
      </c>
      <c r="AN46" s="752">
        <f t="shared" si="36"/>
        <v>0</v>
      </c>
      <c r="AO46" s="752">
        <f t="shared" si="36"/>
        <v>0</v>
      </c>
      <c r="AP46" s="752">
        <f t="shared" si="36"/>
        <v>0</v>
      </c>
      <c r="AQ46" s="752">
        <f t="shared" si="36"/>
        <v>0</v>
      </c>
      <c r="AR46" s="752">
        <f t="shared" si="36"/>
        <v>0</v>
      </c>
      <c r="AS46" s="753">
        <f t="shared" si="36"/>
        <v>0</v>
      </c>
      <c r="AT46" s="749">
        <f t="shared" si="36"/>
        <v>3696760</v>
      </c>
      <c r="AU46" s="751">
        <f t="shared" si="36"/>
        <v>2695676</v>
      </c>
      <c r="AV46" s="751">
        <f t="shared" si="36"/>
        <v>0</v>
      </c>
      <c r="AW46" s="751">
        <f t="shared" si="36"/>
        <v>911138</v>
      </c>
      <c r="AX46" s="751">
        <f t="shared" si="36"/>
        <v>53914</v>
      </c>
      <c r="AY46" s="751">
        <f t="shared" si="36"/>
        <v>36032</v>
      </c>
      <c r="AZ46" s="752">
        <f t="shared" si="36"/>
        <v>6.24</v>
      </c>
      <c r="BA46" s="752">
        <f t="shared" si="36"/>
        <v>4.01</v>
      </c>
      <c r="BB46" s="753">
        <f t="shared" si="36"/>
        <v>2.23</v>
      </c>
      <c r="BC46" s="636"/>
    </row>
    <row r="47" spans="1:55" ht="12.95" customHeight="1" x14ac:dyDescent="0.25">
      <c r="A47" s="548">
        <v>10</v>
      </c>
      <c r="B47" s="383">
        <v>5458</v>
      </c>
      <c r="C47" s="383">
        <v>600099288</v>
      </c>
      <c r="D47" s="383">
        <v>856126</v>
      </c>
      <c r="E47" s="745" t="s">
        <v>505</v>
      </c>
      <c r="F47" s="383">
        <v>3113</v>
      </c>
      <c r="G47" s="745" t="s">
        <v>333</v>
      </c>
      <c r="H47" s="553" t="s">
        <v>281</v>
      </c>
      <c r="I47" s="529">
        <v>35768027</v>
      </c>
      <c r="J47" s="554">
        <v>25382656</v>
      </c>
      <c r="K47" s="554">
        <v>350000</v>
      </c>
      <c r="L47" s="344">
        <v>8697638</v>
      </c>
      <c r="M47" s="344">
        <v>507653</v>
      </c>
      <c r="N47" s="554">
        <v>830080</v>
      </c>
      <c r="O47" s="555">
        <v>45.777300000000004</v>
      </c>
      <c r="P47" s="744">
        <v>35.411500000000004</v>
      </c>
      <c r="Q47" s="837">
        <v>10.365800000000002</v>
      </c>
      <c r="R47" s="112">
        <f t="shared" si="8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9"/>
        <v>0</v>
      </c>
      <c r="X47" s="113">
        <v>0</v>
      </c>
      <c r="Y47" s="113">
        <v>0</v>
      </c>
      <c r="Z47" s="113">
        <v>0</v>
      </c>
      <c r="AA47" s="113">
        <f t="shared" si="10"/>
        <v>0</v>
      </c>
      <c r="AB47" s="113">
        <f t="shared" si="11"/>
        <v>0</v>
      </c>
      <c r="AC47" s="114">
        <f t="shared" si="12"/>
        <v>0</v>
      </c>
      <c r="AD47" s="114">
        <f t="shared" si="13"/>
        <v>0</v>
      </c>
      <c r="AE47" s="113">
        <v>0</v>
      </c>
      <c r="AF47" s="113">
        <v>0</v>
      </c>
      <c r="AG47" s="113">
        <f t="shared" si="14"/>
        <v>0</v>
      </c>
      <c r="AH47" s="113">
        <f t="shared" si="15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0"/>
        <v>0</v>
      </c>
      <c r="AR47" s="115">
        <f t="shared" si="16"/>
        <v>0</v>
      </c>
      <c r="AS47" s="116">
        <f t="shared" si="17"/>
        <v>0</v>
      </c>
      <c r="AT47" s="881">
        <f>I47+AH47</f>
        <v>35768027</v>
      </c>
      <c r="AU47" s="535">
        <f>J47+W47</f>
        <v>25382656</v>
      </c>
      <c r="AV47" s="113">
        <f>K47+AA47</f>
        <v>350000</v>
      </c>
      <c r="AW47" s="535">
        <f t="shared" ref="AW47:AX51" si="37">L47+AC47</f>
        <v>8697638</v>
      </c>
      <c r="AX47" s="535">
        <f t="shared" si="37"/>
        <v>507653</v>
      </c>
      <c r="AY47" s="535">
        <f>N47+AG47</f>
        <v>830080</v>
      </c>
      <c r="AZ47" s="556">
        <f>O47+AS47</f>
        <v>45.777300000000004</v>
      </c>
      <c r="BA47" s="556">
        <f t="shared" ref="BA47:BB51" si="38">P47+AQ47</f>
        <v>35.411500000000004</v>
      </c>
      <c r="BB47" s="557">
        <f t="shared" si="38"/>
        <v>10.365800000000002</v>
      </c>
      <c r="BC47" s="636"/>
    </row>
    <row r="48" spans="1:55" ht="12.95" customHeight="1" x14ac:dyDescent="0.25">
      <c r="A48" s="548">
        <v>10</v>
      </c>
      <c r="B48" s="383">
        <v>5458</v>
      </c>
      <c r="C48" s="383">
        <v>600099288</v>
      </c>
      <c r="D48" s="383">
        <v>856126</v>
      </c>
      <c r="E48" s="745" t="s">
        <v>505</v>
      </c>
      <c r="F48" s="383">
        <v>3113</v>
      </c>
      <c r="G48" s="651" t="s">
        <v>316</v>
      </c>
      <c r="H48" s="553" t="s">
        <v>282</v>
      </c>
      <c r="I48" s="529">
        <v>2400693</v>
      </c>
      <c r="J48" s="554">
        <v>1767816</v>
      </c>
      <c r="K48" s="554">
        <v>0</v>
      </c>
      <c r="L48" s="344">
        <v>597521</v>
      </c>
      <c r="M48" s="344">
        <v>35356</v>
      </c>
      <c r="N48" s="554">
        <v>0</v>
      </c>
      <c r="O48" s="555">
        <v>4.7100000000000009</v>
      </c>
      <c r="P48" s="744">
        <v>4.7100000000000009</v>
      </c>
      <c r="Q48" s="837">
        <v>0</v>
      </c>
      <c r="R48" s="112">
        <f t="shared" si="8"/>
        <v>0</v>
      </c>
      <c r="S48" s="113">
        <v>5784</v>
      </c>
      <c r="T48" s="113">
        <v>0</v>
      </c>
      <c r="U48" s="113">
        <v>0</v>
      </c>
      <c r="V48" s="113">
        <v>0</v>
      </c>
      <c r="W48" s="113">
        <f t="shared" si="9"/>
        <v>5784</v>
      </c>
      <c r="X48" s="113">
        <v>0</v>
      </c>
      <c r="Y48" s="113">
        <v>0</v>
      </c>
      <c r="Z48" s="113">
        <v>0</v>
      </c>
      <c r="AA48" s="113">
        <f t="shared" si="10"/>
        <v>0</v>
      </c>
      <c r="AB48" s="113">
        <f t="shared" si="11"/>
        <v>5784</v>
      </c>
      <c r="AC48" s="114">
        <f t="shared" si="12"/>
        <v>1955</v>
      </c>
      <c r="AD48" s="114">
        <f t="shared" si="13"/>
        <v>116</v>
      </c>
      <c r="AE48" s="113">
        <v>0</v>
      </c>
      <c r="AF48" s="113">
        <v>0</v>
      </c>
      <c r="AG48" s="113">
        <f t="shared" si="14"/>
        <v>0</v>
      </c>
      <c r="AH48" s="113">
        <f t="shared" si="15"/>
        <v>7855</v>
      </c>
      <c r="AI48" s="115">
        <v>0</v>
      </c>
      <c r="AJ48" s="115">
        <v>0</v>
      </c>
      <c r="AK48" s="115">
        <v>0.01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0"/>
        <v>0.01</v>
      </c>
      <c r="AR48" s="115">
        <f t="shared" si="16"/>
        <v>0</v>
      </c>
      <c r="AS48" s="116">
        <f t="shared" si="17"/>
        <v>0.01</v>
      </c>
      <c r="AT48" s="881">
        <f>I48+AH48</f>
        <v>2408548</v>
      </c>
      <c r="AU48" s="535">
        <f>J48+W48</f>
        <v>1773600</v>
      </c>
      <c r="AV48" s="113">
        <f>K48+AA48</f>
        <v>0</v>
      </c>
      <c r="AW48" s="535">
        <f t="shared" si="37"/>
        <v>599476</v>
      </c>
      <c r="AX48" s="535">
        <f t="shared" si="37"/>
        <v>35472</v>
      </c>
      <c r="AY48" s="535">
        <f>N48+AG48</f>
        <v>0</v>
      </c>
      <c r="AZ48" s="556">
        <f>O48+AS48</f>
        <v>4.7200000000000006</v>
      </c>
      <c r="BA48" s="556">
        <f t="shared" si="38"/>
        <v>4.7200000000000006</v>
      </c>
      <c r="BB48" s="557">
        <f t="shared" si="38"/>
        <v>0</v>
      </c>
      <c r="BC48" s="636"/>
    </row>
    <row r="49" spans="1:55" ht="12.95" customHeight="1" x14ac:dyDescent="0.25">
      <c r="A49" s="548">
        <v>10</v>
      </c>
      <c r="B49" s="383">
        <v>5458</v>
      </c>
      <c r="C49" s="383">
        <v>600099288</v>
      </c>
      <c r="D49" s="383">
        <v>856126</v>
      </c>
      <c r="E49" s="743" t="s">
        <v>505</v>
      </c>
      <c r="F49" s="767">
        <v>3141</v>
      </c>
      <c r="G49" s="746" t="s">
        <v>319</v>
      </c>
      <c r="H49" s="553" t="s">
        <v>282</v>
      </c>
      <c r="I49" s="529">
        <v>3311237</v>
      </c>
      <c r="J49" s="554">
        <v>2413333</v>
      </c>
      <c r="K49" s="554">
        <v>0</v>
      </c>
      <c r="L49" s="344">
        <v>815707</v>
      </c>
      <c r="M49" s="344">
        <v>48267</v>
      </c>
      <c r="N49" s="554">
        <v>33930</v>
      </c>
      <c r="O49" s="555">
        <v>8.2100000000000009</v>
      </c>
      <c r="P49" s="744">
        <v>0</v>
      </c>
      <c r="Q49" s="837">
        <v>8.2100000000000009</v>
      </c>
      <c r="R49" s="112">
        <f t="shared" si="8"/>
        <v>0</v>
      </c>
      <c r="S49" s="113">
        <v>0</v>
      </c>
      <c r="T49" s="113">
        <v>21986</v>
      </c>
      <c r="U49" s="113">
        <v>0</v>
      </c>
      <c r="V49" s="113">
        <v>0</v>
      </c>
      <c r="W49" s="113">
        <f t="shared" si="9"/>
        <v>21986</v>
      </c>
      <c r="X49" s="113">
        <v>0</v>
      </c>
      <c r="Y49" s="113">
        <v>0</v>
      </c>
      <c r="Z49" s="113">
        <v>0</v>
      </c>
      <c r="AA49" s="113">
        <f t="shared" si="10"/>
        <v>0</v>
      </c>
      <c r="AB49" s="113">
        <f t="shared" si="11"/>
        <v>21986</v>
      </c>
      <c r="AC49" s="114">
        <f t="shared" si="12"/>
        <v>7431</v>
      </c>
      <c r="AD49" s="114">
        <f t="shared" si="13"/>
        <v>440</v>
      </c>
      <c r="AE49" s="113">
        <v>0</v>
      </c>
      <c r="AF49" s="113">
        <v>0</v>
      </c>
      <c r="AG49" s="113">
        <f t="shared" si="14"/>
        <v>0</v>
      </c>
      <c r="AH49" s="113">
        <f t="shared" si="15"/>
        <v>29857</v>
      </c>
      <c r="AI49" s="115">
        <v>0</v>
      </c>
      <c r="AJ49" s="115">
        <v>0</v>
      </c>
      <c r="AK49" s="115">
        <v>0</v>
      </c>
      <c r="AL49" s="115">
        <v>0</v>
      </c>
      <c r="AM49" s="115">
        <v>7.0000000000000007E-2</v>
      </c>
      <c r="AN49" s="115">
        <v>0</v>
      </c>
      <c r="AO49" s="115">
        <v>0</v>
      </c>
      <c r="AP49" s="115">
        <v>0</v>
      </c>
      <c r="AQ49" s="115">
        <f t="shared" si="0"/>
        <v>0</v>
      </c>
      <c r="AR49" s="115">
        <f t="shared" si="16"/>
        <v>7.0000000000000007E-2</v>
      </c>
      <c r="AS49" s="116">
        <f t="shared" si="17"/>
        <v>7.0000000000000007E-2</v>
      </c>
      <c r="AT49" s="881">
        <f>I49+AH49</f>
        <v>3341094</v>
      </c>
      <c r="AU49" s="535">
        <f>J49+W49</f>
        <v>2435319</v>
      </c>
      <c r="AV49" s="113">
        <f>K49+AA49</f>
        <v>0</v>
      </c>
      <c r="AW49" s="535">
        <f t="shared" si="37"/>
        <v>823138</v>
      </c>
      <c r="AX49" s="535">
        <f t="shared" si="37"/>
        <v>48707</v>
      </c>
      <c r="AY49" s="535">
        <f>N49+AG49</f>
        <v>33930</v>
      </c>
      <c r="AZ49" s="556">
        <f>O49+AS49</f>
        <v>8.2800000000000011</v>
      </c>
      <c r="BA49" s="556">
        <f t="shared" si="38"/>
        <v>0</v>
      </c>
      <c r="BB49" s="557">
        <f t="shared" si="38"/>
        <v>8.2800000000000011</v>
      </c>
      <c r="BC49" s="636"/>
    </row>
    <row r="50" spans="1:55" ht="12.95" customHeight="1" x14ac:dyDescent="0.25">
      <c r="A50" s="548">
        <v>10</v>
      </c>
      <c r="B50" s="383">
        <v>5458</v>
      </c>
      <c r="C50" s="383">
        <v>600099288</v>
      </c>
      <c r="D50" s="383">
        <v>856126</v>
      </c>
      <c r="E50" s="745" t="s">
        <v>505</v>
      </c>
      <c r="F50" s="383">
        <v>3143</v>
      </c>
      <c r="G50" s="651" t="s">
        <v>633</v>
      </c>
      <c r="H50" s="553" t="s">
        <v>281</v>
      </c>
      <c r="I50" s="529">
        <v>2831552</v>
      </c>
      <c r="J50" s="554">
        <v>2085090</v>
      </c>
      <c r="K50" s="554">
        <v>0</v>
      </c>
      <c r="L50" s="344">
        <v>704760</v>
      </c>
      <c r="M50" s="344">
        <v>41702</v>
      </c>
      <c r="N50" s="554">
        <v>0</v>
      </c>
      <c r="O50" s="555">
        <v>4.3948999999999998</v>
      </c>
      <c r="P50" s="744">
        <v>4.3948999999999998</v>
      </c>
      <c r="Q50" s="837">
        <v>0</v>
      </c>
      <c r="R50" s="112">
        <f t="shared" si="8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9"/>
        <v>0</v>
      </c>
      <c r="X50" s="113">
        <v>0</v>
      </c>
      <c r="Y50" s="113">
        <v>0</v>
      </c>
      <c r="Z50" s="113">
        <v>0</v>
      </c>
      <c r="AA50" s="113">
        <f t="shared" si="10"/>
        <v>0</v>
      </c>
      <c r="AB50" s="113">
        <f t="shared" si="11"/>
        <v>0</v>
      </c>
      <c r="AC50" s="114">
        <f t="shared" si="12"/>
        <v>0</v>
      </c>
      <c r="AD50" s="114">
        <f t="shared" si="13"/>
        <v>0</v>
      </c>
      <c r="AE50" s="113">
        <v>0</v>
      </c>
      <c r="AF50" s="113">
        <v>0</v>
      </c>
      <c r="AG50" s="113">
        <f t="shared" si="14"/>
        <v>0</v>
      </c>
      <c r="AH50" s="113">
        <f t="shared" si="15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0"/>
        <v>0</v>
      </c>
      <c r="AR50" s="115">
        <f t="shared" si="16"/>
        <v>0</v>
      </c>
      <c r="AS50" s="116">
        <f t="shared" si="17"/>
        <v>0</v>
      </c>
      <c r="AT50" s="881">
        <f>I50+AH50</f>
        <v>2831552</v>
      </c>
      <c r="AU50" s="535">
        <f>J50+W50</f>
        <v>2085090</v>
      </c>
      <c r="AV50" s="113">
        <f>K50+AA50</f>
        <v>0</v>
      </c>
      <c r="AW50" s="535">
        <f t="shared" si="37"/>
        <v>704760</v>
      </c>
      <c r="AX50" s="535">
        <f t="shared" si="37"/>
        <v>41702</v>
      </c>
      <c r="AY50" s="535">
        <f>N50+AG50</f>
        <v>0</v>
      </c>
      <c r="AZ50" s="556">
        <f>O50+AS50</f>
        <v>4.3948999999999998</v>
      </c>
      <c r="BA50" s="556">
        <f t="shared" si="38"/>
        <v>4.3948999999999998</v>
      </c>
      <c r="BB50" s="557">
        <f t="shared" si="38"/>
        <v>0</v>
      </c>
      <c r="BC50" s="636"/>
    </row>
    <row r="51" spans="1:55" ht="12.95" customHeight="1" x14ac:dyDescent="0.25">
      <c r="A51" s="548">
        <v>10</v>
      </c>
      <c r="B51" s="383">
        <v>5458</v>
      </c>
      <c r="C51" s="383">
        <v>600099288</v>
      </c>
      <c r="D51" s="383">
        <v>856126</v>
      </c>
      <c r="E51" s="745" t="s">
        <v>505</v>
      </c>
      <c r="F51" s="383">
        <v>3143</v>
      </c>
      <c r="G51" s="651" t="s">
        <v>634</v>
      </c>
      <c r="H51" s="553" t="s">
        <v>282</v>
      </c>
      <c r="I51" s="529">
        <v>98309</v>
      </c>
      <c r="J51" s="554">
        <v>69300</v>
      </c>
      <c r="K51" s="554">
        <v>0</v>
      </c>
      <c r="L51" s="344">
        <v>23423</v>
      </c>
      <c r="M51" s="344">
        <v>1386</v>
      </c>
      <c r="N51" s="554">
        <v>4200</v>
      </c>
      <c r="O51" s="555">
        <v>0.28999999999999998</v>
      </c>
      <c r="P51" s="744">
        <v>0</v>
      </c>
      <c r="Q51" s="837">
        <v>0.28999999999999998</v>
      </c>
      <c r="R51" s="112">
        <f t="shared" si="8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9"/>
        <v>0</v>
      </c>
      <c r="X51" s="113">
        <v>0</v>
      </c>
      <c r="Y51" s="113">
        <v>0</v>
      </c>
      <c r="Z51" s="113">
        <v>0</v>
      </c>
      <c r="AA51" s="113">
        <f t="shared" si="10"/>
        <v>0</v>
      </c>
      <c r="AB51" s="113">
        <f t="shared" si="11"/>
        <v>0</v>
      </c>
      <c r="AC51" s="114">
        <f t="shared" si="12"/>
        <v>0</v>
      </c>
      <c r="AD51" s="114">
        <f t="shared" si="13"/>
        <v>0</v>
      </c>
      <c r="AE51" s="113">
        <v>0</v>
      </c>
      <c r="AF51" s="113">
        <v>0</v>
      </c>
      <c r="AG51" s="113">
        <f t="shared" si="14"/>
        <v>0</v>
      </c>
      <c r="AH51" s="113">
        <f t="shared" si="15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0"/>
        <v>0</v>
      </c>
      <c r="AR51" s="115">
        <f t="shared" si="16"/>
        <v>0</v>
      </c>
      <c r="AS51" s="116">
        <f t="shared" si="17"/>
        <v>0</v>
      </c>
      <c r="AT51" s="881">
        <f>I51+AH51</f>
        <v>98309</v>
      </c>
      <c r="AU51" s="535">
        <f>J51+W51</f>
        <v>69300</v>
      </c>
      <c r="AV51" s="113">
        <f>K51+AA51</f>
        <v>0</v>
      </c>
      <c r="AW51" s="535">
        <f t="shared" si="37"/>
        <v>23423</v>
      </c>
      <c r="AX51" s="535">
        <f t="shared" si="37"/>
        <v>1386</v>
      </c>
      <c r="AY51" s="535">
        <f>N51+AG51</f>
        <v>4200</v>
      </c>
      <c r="AZ51" s="556">
        <f>O51+AS51</f>
        <v>0.28999999999999998</v>
      </c>
      <c r="BA51" s="556">
        <f t="shared" si="38"/>
        <v>0</v>
      </c>
      <c r="BB51" s="557">
        <f t="shared" si="38"/>
        <v>0.28999999999999998</v>
      </c>
      <c r="BC51" s="636"/>
    </row>
    <row r="52" spans="1:55" ht="12.95" customHeight="1" x14ac:dyDescent="0.25">
      <c r="A52" s="384">
        <v>10</v>
      </c>
      <c r="B52" s="84">
        <v>5458</v>
      </c>
      <c r="C52" s="84">
        <v>600099288</v>
      </c>
      <c r="D52" s="84">
        <v>856126</v>
      </c>
      <c r="E52" s="747" t="s">
        <v>506</v>
      </c>
      <c r="F52" s="84"/>
      <c r="G52" s="747"/>
      <c r="H52" s="327"/>
      <c r="I52" s="759">
        <v>44409818</v>
      </c>
      <c r="J52" s="760">
        <v>31718195</v>
      </c>
      <c r="K52" s="760">
        <v>350000</v>
      </c>
      <c r="L52" s="760">
        <v>10839049</v>
      </c>
      <c r="M52" s="760">
        <v>634364</v>
      </c>
      <c r="N52" s="760">
        <v>868210</v>
      </c>
      <c r="O52" s="761">
        <v>63.382200000000005</v>
      </c>
      <c r="P52" s="761">
        <v>44.516400000000004</v>
      </c>
      <c r="Q52" s="849">
        <v>18.8658</v>
      </c>
      <c r="R52" s="759">
        <f t="shared" ref="R52:BB52" si="39">SUM(R47:R51)</f>
        <v>0</v>
      </c>
      <c r="S52" s="762">
        <f t="shared" si="39"/>
        <v>5784</v>
      </c>
      <c r="T52" s="762">
        <f t="shared" si="39"/>
        <v>21986</v>
      </c>
      <c r="U52" s="762">
        <f t="shared" si="39"/>
        <v>0</v>
      </c>
      <c r="V52" s="762">
        <f t="shared" si="39"/>
        <v>0</v>
      </c>
      <c r="W52" s="762">
        <f t="shared" si="39"/>
        <v>27770</v>
      </c>
      <c r="X52" s="762">
        <f t="shared" si="39"/>
        <v>0</v>
      </c>
      <c r="Y52" s="762">
        <f t="shared" si="39"/>
        <v>0</v>
      </c>
      <c r="Z52" s="762">
        <f t="shared" si="39"/>
        <v>0</v>
      </c>
      <c r="AA52" s="762">
        <f t="shared" si="39"/>
        <v>0</v>
      </c>
      <c r="AB52" s="762">
        <f t="shared" si="39"/>
        <v>27770</v>
      </c>
      <c r="AC52" s="762">
        <f t="shared" si="39"/>
        <v>9386</v>
      </c>
      <c r="AD52" s="762">
        <f t="shared" si="39"/>
        <v>556</v>
      </c>
      <c r="AE52" s="762">
        <f t="shared" si="39"/>
        <v>0</v>
      </c>
      <c r="AF52" s="762">
        <f t="shared" si="39"/>
        <v>0</v>
      </c>
      <c r="AG52" s="762">
        <f t="shared" si="39"/>
        <v>0</v>
      </c>
      <c r="AH52" s="762">
        <f t="shared" si="39"/>
        <v>37712</v>
      </c>
      <c r="AI52" s="763">
        <f t="shared" si="39"/>
        <v>0</v>
      </c>
      <c r="AJ52" s="763">
        <f t="shared" si="39"/>
        <v>0</v>
      </c>
      <c r="AK52" s="763">
        <f t="shared" si="39"/>
        <v>0.01</v>
      </c>
      <c r="AL52" s="763">
        <f t="shared" si="39"/>
        <v>0</v>
      </c>
      <c r="AM52" s="763">
        <f t="shared" si="39"/>
        <v>7.0000000000000007E-2</v>
      </c>
      <c r="AN52" s="763">
        <f t="shared" si="39"/>
        <v>0</v>
      </c>
      <c r="AO52" s="763">
        <f t="shared" si="39"/>
        <v>0</v>
      </c>
      <c r="AP52" s="763">
        <f t="shared" si="39"/>
        <v>0</v>
      </c>
      <c r="AQ52" s="763">
        <f t="shared" si="39"/>
        <v>0.01</v>
      </c>
      <c r="AR52" s="763">
        <f t="shared" si="39"/>
        <v>7.0000000000000007E-2</v>
      </c>
      <c r="AS52" s="764">
        <f t="shared" si="39"/>
        <v>0.08</v>
      </c>
      <c r="AT52" s="760">
        <f t="shared" si="39"/>
        <v>44447530</v>
      </c>
      <c r="AU52" s="762">
        <f t="shared" si="39"/>
        <v>31745965</v>
      </c>
      <c r="AV52" s="762">
        <f t="shared" si="39"/>
        <v>350000</v>
      </c>
      <c r="AW52" s="762">
        <f t="shared" si="39"/>
        <v>10848435</v>
      </c>
      <c r="AX52" s="762">
        <f t="shared" si="39"/>
        <v>634920</v>
      </c>
      <c r="AY52" s="762">
        <f t="shared" si="39"/>
        <v>868210</v>
      </c>
      <c r="AZ52" s="763">
        <f t="shared" si="39"/>
        <v>63.462200000000003</v>
      </c>
      <c r="BA52" s="763">
        <f t="shared" si="39"/>
        <v>44.526400000000002</v>
      </c>
      <c r="BB52" s="764">
        <f t="shared" si="39"/>
        <v>18.9358</v>
      </c>
      <c r="BC52" s="636"/>
    </row>
    <row r="53" spans="1:55" ht="12.95" customHeight="1" x14ac:dyDescent="0.25">
      <c r="A53" s="548">
        <v>11</v>
      </c>
      <c r="B53" s="383">
        <v>5456</v>
      </c>
      <c r="C53" s="383">
        <v>600099369</v>
      </c>
      <c r="D53" s="383">
        <v>854794</v>
      </c>
      <c r="E53" s="745" t="s">
        <v>507</v>
      </c>
      <c r="F53" s="383">
        <v>3113</v>
      </c>
      <c r="G53" s="745" t="s">
        <v>333</v>
      </c>
      <c r="H53" s="553" t="s">
        <v>281</v>
      </c>
      <c r="I53" s="529">
        <v>43713944</v>
      </c>
      <c r="J53" s="554">
        <v>30991064</v>
      </c>
      <c r="K53" s="554">
        <v>494200</v>
      </c>
      <c r="L53" s="344">
        <v>10642019</v>
      </c>
      <c r="M53" s="344">
        <v>619821</v>
      </c>
      <c r="N53" s="554">
        <v>966840</v>
      </c>
      <c r="O53" s="555">
        <v>59.284999999999997</v>
      </c>
      <c r="P53" s="744">
        <v>46.4801</v>
      </c>
      <c r="Q53" s="837">
        <v>12.8049</v>
      </c>
      <c r="R53" s="112">
        <f t="shared" si="8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9"/>
        <v>0</v>
      </c>
      <c r="X53" s="113">
        <v>0</v>
      </c>
      <c r="Y53" s="113">
        <v>0</v>
      </c>
      <c r="Z53" s="113">
        <v>0</v>
      </c>
      <c r="AA53" s="113">
        <f t="shared" si="10"/>
        <v>0</v>
      </c>
      <c r="AB53" s="113">
        <f t="shared" si="11"/>
        <v>0</v>
      </c>
      <c r="AC53" s="114">
        <f t="shared" si="12"/>
        <v>0</v>
      </c>
      <c r="AD53" s="114">
        <f t="shared" si="13"/>
        <v>0</v>
      </c>
      <c r="AE53" s="113">
        <v>0</v>
      </c>
      <c r="AF53" s="113">
        <v>0</v>
      </c>
      <c r="AG53" s="113">
        <f t="shared" si="14"/>
        <v>0</v>
      </c>
      <c r="AH53" s="113">
        <f t="shared" si="15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0"/>
        <v>0</v>
      </c>
      <c r="AR53" s="115">
        <f t="shared" si="16"/>
        <v>0</v>
      </c>
      <c r="AS53" s="116">
        <f t="shared" si="17"/>
        <v>0</v>
      </c>
      <c r="AT53" s="881">
        <f>I53+AH53</f>
        <v>43713944</v>
      </c>
      <c r="AU53" s="535">
        <f>J53+W53</f>
        <v>30991064</v>
      </c>
      <c r="AV53" s="113">
        <f>K53+AA53</f>
        <v>494200</v>
      </c>
      <c r="AW53" s="535">
        <f t="shared" ref="AW53:AX57" si="40">L53+AC53</f>
        <v>10642019</v>
      </c>
      <c r="AX53" s="535">
        <f t="shared" si="40"/>
        <v>619821</v>
      </c>
      <c r="AY53" s="535">
        <f>N53+AG53</f>
        <v>966840</v>
      </c>
      <c r="AZ53" s="556">
        <f>O53+AS53</f>
        <v>59.284999999999997</v>
      </c>
      <c r="BA53" s="556">
        <f t="shared" ref="BA53:BB57" si="41">P53+AQ53</f>
        <v>46.4801</v>
      </c>
      <c r="BB53" s="557">
        <f t="shared" si="41"/>
        <v>12.8049</v>
      </c>
      <c r="BC53" s="636"/>
    </row>
    <row r="54" spans="1:55" ht="12.95" customHeight="1" x14ac:dyDescent="0.25">
      <c r="A54" s="548">
        <v>11</v>
      </c>
      <c r="B54" s="383">
        <v>5456</v>
      </c>
      <c r="C54" s="383">
        <v>600099369</v>
      </c>
      <c r="D54" s="383">
        <v>854794</v>
      </c>
      <c r="E54" s="382" t="s">
        <v>507</v>
      </c>
      <c r="F54" s="383">
        <v>3113</v>
      </c>
      <c r="G54" s="651" t="s">
        <v>316</v>
      </c>
      <c r="H54" s="553" t="s">
        <v>282</v>
      </c>
      <c r="I54" s="529">
        <v>4882307</v>
      </c>
      <c r="J54" s="554">
        <v>3595219</v>
      </c>
      <c r="K54" s="554">
        <v>0</v>
      </c>
      <c r="L54" s="344">
        <v>1215183</v>
      </c>
      <c r="M54" s="344">
        <v>71905</v>
      </c>
      <c r="N54" s="554">
        <v>0</v>
      </c>
      <c r="O54" s="555">
        <v>10.14</v>
      </c>
      <c r="P54" s="744">
        <v>10.14</v>
      </c>
      <c r="Q54" s="837">
        <v>0</v>
      </c>
      <c r="R54" s="112">
        <f t="shared" si="8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9"/>
        <v>0</v>
      </c>
      <c r="X54" s="113">
        <v>0</v>
      </c>
      <c r="Y54" s="113">
        <v>0</v>
      </c>
      <c r="Z54" s="113">
        <v>0</v>
      </c>
      <c r="AA54" s="113">
        <f t="shared" si="10"/>
        <v>0</v>
      </c>
      <c r="AB54" s="113">
        <f t="shared" si="11"/>
        <v>0</v>
      </c>
      <c r="AC54" s="114">
        <f t="shared" si="12"/>
        <v>0</v>
      </c>
      <c r="AD54" s="114">
        <f t="shared" si="13"/>
        <v>0</v>
      </c>
      <c r="AE54" s="113">
        <v>0</v>
      </c>
      <c r="AF54" s="113">
        <v>0</v>
      </c>
      <c r="AG54" s="113">
        <f t="shared" si="14"/>
        <v>0</v>
      </c>
      <c r="AH54" s="113">
        <f t="shared" si="15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0"/>
        <v>0</v>
      </c>
      <c r="AR54" s="115">
        <f t="shared" si="16"/>
        <v>0</v>
      </c>
      <c r="AS54" s="116">
        <f t="shared" si="17"/>
        <v>0</v>
      </c>
      <c r="AT54" s="881">
        <f>I54+AH54</f>
        <v>4882307</v>
      </c>
      <c r="AU54" s="535">
        <f>J54+W54</f>
        <v>3595219</v>
      </c>
      <c r="AV54" s="113">
        <f>K54+AA54</f>
        <v>0</v>
      </c>
      <c r="AW54" s="535">
        <f t="shared" si="40"/>
        <v>1215183</v>
      </c>
      <c r="AX54" s="535">
        <f t="shared" si="40"/>
        <v>71905</v>
      </c>
      <c r="AY54" s="535">
        <f>N54+AG54</f>
        <v>0</v>
      </c>
      <c r="AZ54" s="556">
        <f>O54+AS54</f>
        <v>10.14</v>
      </c>
      <c r="BA54" s="556">
        <f t="shared" si="41"/>
        <v>10.14</v>
      </c>
      <c r="BB54" s="557">
        <f t="shared" si="41"/>
        <v>0</v>
      </c>
      <c r="BC54" s="636"/>
    </row>
    <row r="55" spans="1:55" ht="12.95" customHeight="1" x14ac:dyDescent="0.25">
      <c r="A55" s="548">
        <v>11</v>
      </c>
      <c r="B55" s="383">
        <v>5456</v>
      </c>
      <c r="C55" s="383">
        <v>600099369</v>
      </c>
      <c r="D55" s="383">
        <v>854794</v>
      </c>
      <c r="E55" s="743" t="s">
        <v>507</v>
      </c>
      <c r="F55" s="767">
        <v>3141</v>
      </c>
      <c r="G55" s="746" t="s">
        <v>319</v>
      </c>
      <c r="H55" s="553" t="s">
        <v>282</v>
      </c>
      <c r="I55" s="529">
        <v>5132186</v>
      </c>
      <c r="J55" s="554">
        <v>3713965</v>
      </c>
      <c r="K55" s="554">
        <v>25000</v>
      </c>
      <c r="L55" s="344">
        <v>1263770</v>
      </c>
      <c r="M55" s="344">
        <v>74279</v>
      </c>
      <c r="N55" s="554">
        <v>55172</v>
      </c>
      <c r="O55" s="555">
        <v>12.670000000000002</v>
      </c>
      <c r="P55" s="744">
        <v>0</v>
      </c>
      <c r="Q55" s="837">
        <v>12.670000000000002</v>
      </c>
      <c r="R55" s="112">
        <f t="shared" si="8"/>
        <v>0</v>
      </c>
      <c r="S55" s="113">
        <v>0</v>
      </c>
      <c r="T55" s="113">
        <v>-15543</v>
      </c>
      <c r="U55" s="113">
        <v>0</v>
      </c>
      <c r="V55" s="113">
        <v>0</v>
      </c>
      <c r="W55" s="113">
        <f t="shared" si="9"/>
        <v>-15543</v>
      </c>
      <c r="X55" s="113">
        <v>0</v>
      </c>
      <c r="Y55" s="113">
        <v>0</v>
      </c>
      <c r="Z55" s="113">
        <v>0</v>
      </c>
      <c r="AA55" s="113">
        <f t="shared" si="10"/>
        <v>0</v>
      </c>
      <c r="AB55" s="113">
        <f t="shared" si="11"/>
        <v>-15543</v>
      </c>
      <c r="AC55" s="114">
        <f t="shared" si="12"/>
        <v>-5254</v>
      </c>
      <c r="AD55" s="114">
        <f t="shared" si="13"/>
        <v>-311</v>
      </c>
      <c r="AE55" s="113">
        <v>0</v>
      </c>
      <c r="AF55" s="113">
        <v>0</v>
      </c>
      <c r="AG55" s="113">
        <f t="shared" si="14"/>
        <v>0</v>
      </c>
      <c r="AH55" s="113">
        <f t="shared" si="15"/>
        <v>-21108</v>
      </c>
      <c r="AI55" s="115">
        <v>0</v>
      </c>
      <c r="AJ55" s="115">
        <v>0</v>
      </c>
      <c r="AK55" s="115">
        <v>0</v>
      </c>
      <c r="AL55" s="115">
        <v>0</v>
      </c>
      <c r="AM55" s="115">
        <v>-0.05</v>
      </c>
      <c r="AN55" s="115">
        <v>0</v>
      </c>
      <c r="AO55" s="115">
        <v>0</v>
      </c>
      <c r="AP55" s="115">
        <v>0</v>
      </c>
      <c r="AQ55" s="115">
        <f t="shared" si="0"/>
        <v>0</v>
      </c>
      <c r="AR55" s="115">
        <f t="shared" si="16"/>
        <v>-0.05</v>
      </c>
      <c r="AS55" s="116">
        <f t="shared" si="17"/>
        <v>-0.05</v>
      </c>
      <c r="AT55" s="881">
        <f>I55+AH55</f>
        <v>5111078</v>
      </c>
      <c r="AU55" s="535">
        <f>J55+W55</f>
        <v>3698422</v>
      </c>
      <c r="AV55" s="113">
        <f>K55+AA55</f>
        <v>25000</v>
      </c>
      <c r="AW55" s="535">
        <f t="shared" si="40"/>
        <v>1258516</v>
      </c>
      <c r="AX55" s="535">
        <f t="shared" si="40"/>
        <v>73968</v>
      </c>
      <c r="AY55" s="535">
        <f>N55+AG55</f>
        <v>55172</v>
      </c>
      <c r="AZ55" s="556">
        <f>O55+AS55</f>
        <v>12.620000000000001</v>
      </c>
      <c r="BA55" s="556">
        <f t="shared" si="41"/>
        <v>0</v>
      </c>
      <c r="BB55" s="557">
        <f t="shared" si="41"/>
        <v>12.620000000000001</v>
      </c>
      <c r="BC55" s="636"/>
    </row>
    <row r="56" spans="1:55" ht="12.95" customHeight="1" x14ac:dyDescent="0.25">
      <c r="A56" s="548">
        <v>11</v>
      </c>
      <c r="B56" s="383">
        <v>5456</v>
      </c>
      <c r="C56" s="383">
        <v>600099369</v>
      </c>
      <c r="D56" s="383">
        <v>854794</v>
      </c>
      <c r="E56" s="382" t="s">
        <v>507</v>
      </c>
      <c r="F56" s="383">
        <v>3143</v>
      </c>
      <c r="G56" s="651" t="s">
        <v>633</v>
      </c>
      <c r="H56" s="553" t="s">
        <v>281</v>
      </c>
      <c r="I56" s="529">
        <v>2912848</v>
      </c>
      <c r="J56" s="554">
        <v>2136284</v>
      </c>
      <c r="K56" s="554">
        <v>8800</v>
      </c>
      <c r="L56" s="344">
        <v>725038</v>
      </c>
      <c r="M56" s="344">
        <v>42726</v>
      </c>
      <c r="N56" s="554">
        <v>0</v>
      </c>
      <c r="O56" s="555">
        <v>4.4218999999999999</v>
      </c>
      <c r="P56" s="744">
        <v>4.4218999999999999</v>
      </c>
      <c r="Q56" s="837">
        <v>0</v>
      </c>
      <c r="R56" s="112">
        <f t="shared" si="8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9"/>
        <v>0</v>
      </c>
      <c r="X56" s="113">
        <v>0</v>
      </c>
      <c r="Y56" s="113">
        <v>0</v>
      </c>
      <c r="Z56" s="113">
        <v>0</v>
      </c>
      <c r="AA56" s="113">
        <f t="shared" si="10"/>
        <v>0</v>
      </c>
      <c r="AB56" s="113">
        <f t="shared" si="11"/>
        <v>0</v>
      </c>
      <c r="AC56" s="114">
        <f t="shared" si="12"/>
        <v>0</v>
      </c>
      <c r="AD56" s="114">
        <f t="shared" si="13"/>
        <v>0</v>
      </c>
      <c r="AE56" s="113">
        <v>0</v>
      </c>
      <c r="AF56" s="113">
        <v>0</v>
      </c>
      <c r="AG56" s="113">
        <f t="shared" si="14"/>
        <v>0</v>
      </c>
      <c r="AH56" s="113">
        <f t="shared" si="15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0"/>
        <v>0</v>
      </c>
      <c r="AR56" s="115">
        <f t="shared" si="16"/>
        <v>0</v>
      </c>
      <c r="AS56" s="116">
        <f t="shared" si="17"/>
        <v>0</v>
      </c>
      <c r="AT56" s="881">
        <f>I56+AH56</f>
        <v>2912848</v>
      </c>
      <c r="AU56" s="535">
        <f>J56+W56</f>
        <v>2136284</v>
      </c>
      <c r="AV56" s="113">
        <f>K56+AA56</f>
        <v>8800</v>
      </c>
      <c r="AW56" s="535">
        <f t="shared" si="40"/>
        <v>725038</v>
      </c>
      <c r="AX56" s="535">
        <f t="shared" si="40"/>
        <v>42726</v>
      </c>
      <c r="AY56" s="535">
        <f>N56+AG56</f>
        <v>0</v>
      </c>
      <c r="AZ56" s="556">
        <f>O56+AS56</f>
        <v>4.4218999999999999</v>
      </c>
      <c r="BA56" s="556">
        <f t="shared" si="41"/>
        <v>4.4218999999999999</v>
      </c>
      <c r="BB56" s="557">
        <f t="shared" si="41"/>
        <v>0</v>
      </c>
      <c r="BC56" s="636"/>
    </row>
    <row r="57" spans="1:55" ht="12.95" customHeight="1" x14ac:dyDescent="0.25">
      <c r="A57" s="548">
        <v>11</v>
      </c>
      <c r="B57" s="383">
        <v>5456</v>
      </c>
      <c r="C57" s="383">
        <v>600099369</v>
      </c>
      <c r="D57" s="383">
        <v>854794</v>
      </c>
      <c r="E57" s="382" t="s">
        <v>507</v>
      </c>
      <c r="F57" s="383">
        <v>3143</v>
      </c>
      <c r="G57" s="651" t="s">
        <v>634</v>
      </c>
      <c r="H57" s="553" t="s">
        <v>282</v>
      </c>
      <c r="I57" s="529">
        <v>98972</v>
      </c>
      <c r="J57" s="554">
        <v>67795</v>
      </c>
      <c r="K57" s="554">
        <v>2000</v>
      </c>
      <c r="L57" s="344">
        <v>23591</v>
      </c>
      <c r="M57" s="344">
        <v>1356</v>
      </c>
      <c r="N57" s="554">
        <v>4230</v>
      </c>
      <c r="O57" s="555">
        <v>0.28999999999999998</v>
      </c>
      <c r="P57" s="744">
        <v>0</v>
      </c>
      <c r="Q57" s="837">
        <v>0.28999999999999998</v>
      </c>
      <c r="R57" s="112">
        <f t="shared" si="8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9"/>
        <v>0</v>
      </c>
      <c r="X57" s="113">
        <v>0</v>
      </c>
      <c r="Y57" s="113">
        <v>0</v>
      </c>
      <c r="Z57" s="113">
        <v>0</v>
      </c>
      <c r="AA57" s="113">
        <f t="shared" si="10"/>
        <v>0</v>
      </c>
      <c r="AB57" s="113">
        <f t="shared" si="11"/>
        <v>0</v>
      </c>
      <c r="AC57" s="114">
        <f t="shared" si="12"/>
        <v>0</v>
      </c>
      <c r="AD57" s="114">
        <f t="shared" si="13"/>
        <v>0</v>
      </c>
      <c r="AE57" s="113">
        <v>0</v>
      </c>
      <c r="AF57" s="113">
        <v>0</v>
      </c>
      <c r="AG57" s="113">
        <f t="shared" si="14"/>
        <v>0</v>
      </c>
      <c r="AH57" s="113">
        <f t="shared" si="15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0"/>
        <v>0</v>
      </c>
      <c r="AR57" s="115">
        <f t="shared" si="16"/>
        <v>0</v>
      </c>
      <c r="AS57" s="116">
        <f t="shared" si="17"/>
        <v>0</v>
      </c>
      <c r="AT57" s="881">
        <f>I57+AH57</f>
        <v>98972</v>
      </c>
      <c r="AU57" s="535">
        <f>J57+W57</f>
        <v>67795</v>
      </c>
      <c r="AV57" s="113">
        <f>K57+AA57</f>
        <v>2000</v>
      </c>
      <c r="AW57" s="535">
        <f t="shared" si="40"/>
        <v>23591</v>
      </c>
      <c r="AX57" s="535">
        <f t="shared" si="40"/>
        <v>1356</v>
      </c>
      <c r="AY57" s="535">
        <f>N57+AG57</f>
        <v>4230</v>
      </c>
      <c r="AZ57" s="556">
        <f>O57+AS57</f>
        <v>0.28999999999999998</v>
      </c>
      <c r="BA57" s="556">
        <f t="shared" si="41"/>
        <v>0</v>
      </c>
      <c r="BB57" s="557">
        <f t="shared" si="41"/>
        <v>0.28999999999999998</v>
      </c>
      <c r="BC57" s="636"/>
    </row>
    <row r="58" spans="1:55" ht="12.95" customHeight="1" x14ac:dyDescent="0.25">
      <c r="A58" s="384">
        <v>11</v>
      </c>
      <c r="B58" s="87">
        <v>5456</v>
      </c>
      <c r="C58" s="87">
        <v>600099369</v>
      </c>
      <c r="D58" s="87">
        <v>854794</v>
      </c>
      <c r="E58" s="747" t="s">
        <v>508</v>
      </c>
      <c r="F58" s="87"/>
      <c r="G58" s="772"/>
      <c r="H58" s="330"/>
      <c r="I58" s="542">
        <v>56740257</v>
      </c>
      <c r="J58" s="546">
        <v>40504327</v>
      </c>
      <c r="K58" s="546">
        <v>530000</v>
      </c>
      <c r="L58" s="546">
        <v>13869601</v>
      </c>
      <c r="M58" s="546">
        <v>810087</v>
      </c>
      <c r="N58" s="546">
        <v>1026242</v>
      </c>
      <c r="O58" s="756">
        <v>86.806899999999999</v>
      </c>
      <c r="P58" s="756">
        <v>61.042000000000002</v>
      </c>
      <c r="Q58" s="848">
        <v>25.764900000000001</v>
      </c>
      <c r="R58" s="542">
        <f t="shared" ref="R58:BB58" si="42">SUM(R53:R57)</f>
        <v>0</v>
      </c>
      <c r="S58" s="543">
        <f t="shared" si="42"/>
        <v>0</v>
      </c>
      <c r="T58" s="543">
        <f t="shared" si="42"/>
        <v>-15543</v>
      </c>
      <c r="U58" s="543">
        <f t="shared" si="42"/>
        <v>0</v>
      </c>
      <c r="V58" s="543">
        <f t="shared" si="42"/>
        <v>0</v>
      </c>
      <c r="W58" s="543">
        <f t="shared" si="42"/>
        <v>-15543</v>
      </c>
      <c r="X58" s="543">
        <f t="shared" si="42"/>
        <v>0</v>
      </c>
      <c r="Y58" s="543">
        <f t="shared" si="42"/>
        <v>0</v>
      </c>
      <c r="Z58" s="543">
        <f t="shared" si="42"/>
        <v>0</v>
      </c>
      <c r="AA58" s="543">
        <f t="shared" si="42"/>
        <v>0</v>
      </c>
      <c r="AB58" s="543">
        <f t="shared" si="42"/>
        <v>-15543</v>
      </c>
      <c r="AC58" s="543">
        <f t="shared" si="42"/>
        <v>-5254</v>
      </c>
      <c r="AD58" s="543">
        <f t="shared" si="42"/>
        <v>-311</v>
      </c>
      <c r="AE58" s="543">
        <f t="shared" si="42"/>
        <v>0</v>
      </c>
      <c r="AF58" s="543">
        <f t="shared" si="42"/>
        <v>0</v>
      </c>
      <c r="AG58" s="543">
        <f t="shared" si="42"/>
        <v>0</v>
      </c>
      <c r="AH58" s="543">
        <f t="shared" si="42"/>
        <v>-21108</v>
      </c>
      <c r="AI58" s="544">
        <f t="shared" si="42"/>
        <v>0</v>
      </c>
      <c r="AJ58" s="544">
        <f t="shared" si="42"/>
        <v>0</v>
      </c>
      <c r="AK58" s="544">
        <f t="shared" si="42"/>
        <v>0</v>
      </c>
      <c r="AL58" s="544">
        <f t="shared" si="42"/>
        <v>0</v>
      </c>
      <c r="AM58" s="544">
        <f t="shared" si="42"/>
        <v>-0.05</v>
      </c>
      <c r="AN58" s="544">
        <f t="shared" si="42"/>
        <v>0</v>
      </c>
      <c r="AO58" s="544">
        <f t="shared" si="42"/>
        <v>0</v>
      </c>
      <c r="AP58" s="544">
        <f t="shared" si="42"/>
        <v>0</v>
      </c>
      <c r="AQ58" s="544">
        <f t="shared" si="42"/>
        <v>0</v>
      </c>
      <c r="AR58" s="544">
        <f t="shared" si="42"/>
        <v>-0.05</v>
      </c>
      <c r="AS58" s="545">
        <f t="shared" si="42"/>
        <v>-0.05</v>
      </c>
      <c r="AT58" s="546">
        <f t="shared" si="42"/>
        <v>56719149</v>
      </c>
      <c r="AU58" s="543">
        <f t="shared" si="42"/>
        <v>40488784</v>
      </c>
      <c r="AV58" s="543">
        <f t="shared" si="42"/>
        <v>530000</v>
      </c>
      <c r="AW58" s="543">
        <f t="shared" si="42"/>
        <v>13864347</v>
      </c>
      <c r="AX58" s="543">
        <f t="shared" si="42"/>
        <v>809776</v>
      </c>
      <c r="AY58" s="543">
        <f t="shared" si="42"/>
        <v>1026242</v>
      </c>
      <c r="AZ58" s="544">
        <f t="shared" si="42"/>
        <v>86.756900000000002</v>
      </c>
      <c r="BA58" s="544">
        <f t="shared" si="42"/>
        <v>61.042000000000002</v>
      </c>
      <c r="BB58" s="545">
        <f t="shared" si="42"/>
        <v>25.7149</v>
      </c>
      <c r="BC58" s="636"/>
    </row>
    <row r="59" spans="1:55" ht="12.95" customHeight="1" x14ac:dyDescent="0.25">
      <c r="A59" s="548">
        <v>12</v>
      </c>
      <c r="B59" s="383">
        <v>5481</v>
      </c>
      <c r="C59" s="383">
        <v>600099075</v>
      </c>
      <c r="D59" s="383">
        <v>72742739</v>
      </c>
      <c r="E59" s="745" t="s">
        <v>509</v>
      </c>
      <c r="F59" s="383">
        <v>3117</v>
      </c>
      <c r="G59" s="745" t="s">
        <v>333</v>
      </c>
      <c r="H59" s="553" t="s">
        <v>281</v>
      </c>
      <c r="I59" s="529">
        <v>6107839</v>
      </c>
      <c r="J59" s="554">
        <v>4312092</v>
      </c>
      <c r="K59" s="554">
        <v>81000</v>
      </c>
      <c r="L59" s="344">
        <v>1484865</v>
      </c>
      <c r="M59" s="344">
        <v>86242</v>
      </c>
      <c r="N59" s="554">
        <v>143640</v>
      </c>
      <c r="O59" s="555">
        <v>8.184099999999999</v>
      </c>
      <c r="P59" s="744">
        <v>5.6264000000000003</v>
      </c>
      <c r="Q59" s="837">
        <v>2.5577000000000001</v>
      </c>
      <c r="R59" s="112">
        <f t="shared" si="8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9"/>
        <v>0</v>
      </c>
      <c r="X59" s="113">
        <v>0</v>
      </c>
      <c r="Y59" s="113">
        <v>0</v>
      </c>
      <c r="Z59" s="113">
        <v>0</v>
      </c>
      <c r="AA59" s="113">
        <f t="shared" si="10"/>
        <v>0</v>
      </c>
      <c r="AB59" s="113">
        <f t="shared" si="11"/>
        <v>0</v>
      </c>
      <c r="AC59" s="114">
        <f t="shared" si="12"/>
        <v>0</v>
      </c>
      <c r="AD59" s="114">
        <f t="shared" si="13"/>
        <v>0</v>
      </c>
      <c r="AE59" s="113">
        <v>0</v>
      </c>
      <c r="AF59" s="113">
        <v>0</v>
      </c>
      <c r="AG59" s="113">
        <f t="shared" si="14"/>
        <v>0</v>
      </c>
      <c r="AH59" s="113">
        <f t="shared" si="15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0"/>
        <v>0</v>
      </c>
      <c r="AR59" s="115">
        <f t="shared" si="16"/>
        <v>0</v>
      </c>
      <c r="AS59" s="116">
        <f t="shared" si="17"/>
        <v>0</v>
      </c>
      <c r="AT59" s="881">
        <f>I59+AH59</f>
        <v>6107839</v>
      </c>
      <c r="AU59" s="535">
        <f>J59+W59</f>
        <v>4312092</v>
      </c>
      <c r="AV59" s="113">
        <f>K59+AA59</f>
        <v>81000</v>
      </c>
      <c r="AW59" s="535">
        <f t="shared" ref="AW59:AX63" si="43">L59+AC59</f>
        <v>1484865</v>
      </c>
      <c r="AX59" s="535">
        <f t="shared" si="43"/>
        <v>86242</v>
      </c>
      <c r="AY59" s="535">
        <f>N59+AG59</f>
        <v>143640</v>
      </c>
      <c r="AZ59" s="556">
        <f>O59+AS59</f>
        <v>8.184099999999999</v>
      </c>
      <c r="BA59" s="556">
        <f t="shared" ref="BA59:BB63" si="44">P59+AQ59</f>
        <v>5.6264000000000003</v>
      </c>
      <c r="BB59" s="557">
        <f t="shared" si="44"/>
        <v>2.5577000000000001</v>
      </c>
      <c r="BC59" s="636"/>
    </row>
    <row r="60" spans="1:55" ht="12.95" customHeight="1" x14ac:dyDescent="0.25">
      <c r="A60" s="548">
        <v>12</v>
      </c>
      <c r="B60" s="383">
        <v>5481</v>
      </c>
      <c r="C60" s="383">
        <v>600099075</v>
      </c>
      <c r="D60" s="383">
        <v>72742739</v>
      </c>
      <c r="E60" s="382" t="s">
        <v>509</v>
      </c>
      <c r="F60" s="383">
        <v>3117</v>
      </c>
      <c r="G60" s="651" t="s">
        <v>316</v>
      </c>
      <c r="H60" s="553" t="s">
        <v>282</v>
      </c>
      <c r="I60" s="529">
        <v>313647</v>
      </c>
      <c r="J60" s="554">
        <v>230963</v>
      </c>
      <c r="K60" s="554">
        <v>0</v>
      </c>
      <c r="L60" s="344">
        <v>78065</v>
      </c>
      <c r="M60" s="344">
        <v>4619</v>
      </c>
      <c r="N60" s="554">
        <v>0</v>
      </c>
      <c r="O60" s="555">
        <v>0.67</v>
      </c>
      <c r="P60" s="744">
        <v>0.67</v>
      </c>
      <c r="Q60" s="837">
        <v>0</v>
      </c>
      <c r="R60" s="112">
        <f t="shared" si="8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9"/>
        <v>0</v>
      </c>
      <c r="X60" s="113">
        <v>0</v>
      </c>
      <c r="Y60" s="113">
        <v>0</v>
      </c>
      <c r="Z60" s="113">
        <v>0</v>
      </c>
      <c r="AA60" s="113">
        <f t="shared" si="10"/>
        <v>0</v>
      </c>
      <c r="AB60" s="113">
        <f t="shared" si="11"/>
        <v>0</v>
      </c>
      <c r="AC60" s="114">
        <f t="shared" si="12"/>
        <v>0</v>
      </c>
      <c r="AD60" s="114">
        <f t="shared" si="13"/>
        <v>0</v>
      </c>
      <c r="AE60" s="113">
        <v>0</v>
      </c>
      <c r="AF60" s="113">
        <v>0</v>
      </c>
      <c r="AG60" s="113">
        <f t="shared" si="14"/>
        <v>0</v>
      </c>
      <c r="AH60" s="113">
        <f t="shared" si="15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0"/>
        <v>0</v>
      </c>
      <c r="AR60" s="115">
        <f t="shared" si="16"/>
        <v>0</v>
      </c>
      <c r="AS60" s="116">
        <f t="shared" si="17"/>
        <v>0</v>
      </c>
      <c r="AT60" s="881">
        <f>I60+AH60</f>
        <v>313647</v>
      </c>
      <c r="AU60" s="535">
        <f>J60+W60</f>
        <v>230963</v>
      </c>
      <c r="AV60" s="113">
        <f>K60+AA60</f>
        <v>0</v>
      </c>
      <c r="AW60" s="535">
        <f t="shared" si="43"/>
        <v>78065</v>
      </c>
      <c r="AX60" s="535">
        <f t="shared" si="43"/>
        <v>4619</v>
      </c>
      <c r="AY60" s="535">
        <f>N60+AG60</f>
        <v>0</v>
      </c>
      <c r="AZ60" s="556">
        <f>O60+AS60</f>
        <v>0.67</v>
      </c>
      <c r="BA60" s="556">
        <f t="shared" si="44"/>
        <v>0.67</v>
      </c>
      <c r="BB60" s="557">
        <f t="shared" si="44"/>
        <v>0</v>
      </c>
      <c r="BC60" s="636"/>
    </row>
    <row r="61" spans="1:55" ht="12.95" customHeight="1" x14ac:dyDescent="0.25">
      <c r="A61" s="548">
        <v>12</v>
      </c>
      <c r="B61" s="383">
        <v>5481</v>
      </c>
      <c r="C61" s="383">
        <v>600099075</v>
      </c>
      <c r="D61" s="383">
        <v>72742739</v>
      </c>
      <c r="E61" s="382" t="s">
        <v>509</v>
      </c>
      <c r="F61" s="383">
        <v>3141</v>
      </c>
      <c r="G61" s="651" t="s">
        <v>319</v>
      </c>
      <c r="H61" s="553" t="s">
        <v>282</v>
      </c>
      <c r="I61" s="529">
        <v>274643</v>
      </c>
      <c r="J61" s="554">
        <v>195104</v>
      </c>
      <c r="K61" s="554">
        <v>5000</v>
      </c>
      <c r="L61" s="344">
        <v>67635</v>
      </c>
      <c r="M61" s="344">
        <v>3902</v>
      </c>
      <c r="N61" s="554">
        <v>3002</v>
      </c>
      <c r="O61" s="555">
        <v>0.68</v>
      </c>
      <c r="P61" s="744">
        <v>0</v>
      </c>
      <c r="Q61" s="837">
        <v>0.68</v>
      </c>
      <c r="R61" s="112">
        <f t="shared" si="8"/>
        <v>0</v>
      </c>
      <c r="S61" s="113">
        <v>0</v>
      </c>
      <c r="T61" s="113">
        <v>8757</v>
      </c>
      <c r="U61" s="113">
        <v>0</v>
      </c>
      <c r="V61" s="113">
        <v>0</v>
      </c>
      <c r="W61" s="113">
        <f t="shared" si="9"/>
        <v>8757</v>
      </c>
      <c r="X61" s="113">
        <v>0</v>
      </c>
      <c r="Y61" s="113">
        <v>0</v>
      </c>
      <c r="Z61" s="113">
        <v>0</v>
      </c>
      <c r="AA61" s="113">
        <f t="shared" si="10"/>
        <v>0</v>
      </c>
      <c r="AB61" s="113">
        <f t="shared" si="11"/>
        <v>8757</v>
      </c>
      <c r="AC61" s="114">
        <f t="shared" si="12"/>
        <v>2960</v>
      </c>
      <c r="AD61" s="114">
        <f t="shared" si="13"/>
        <v>175</v>
      </c>
      <c r="AE61" s="113">
        <v>0</v>
      </c>
      <c r="AF61" s="113">
        <v>0</v>
      </c>
      <c r="AG61" s="113">
        <f t="shared" si="14"/>
        <v>0</v>
      </c>
      <c r="AH61" s="113">
        <f t="shared" si="15"/>
        <v>11892</v>
      </c>
      <c r="AI61" s="115">
        <v>0</v>
      </c>
      <c r="AJ61" s="115">
        <v>0</v>
      </c>
      <c r="AK61" s="115">
        <v>0</v>
      </c>
      <c r="AL61" s="115">
        <v>0</v>
      </c>
      <c r="AM61" s="115">
        <v>0.03</v>
      </c>
      <c r="AN61" s="115">
        <v>0</v>
      </c>
      <c r="AO61" s="115">
        <v>0</v>
      </c>
      <c r="AP61" s="115">
        <v>0</v>
      </c>
      <c r="AQ61" s="115">
        <f t="shared" si="0"/>
        <v>0</v>
      </c>
      <c r="AR61" s="115">
        <f t="shared" si="16"/>
        <v>0.03</v>
      </c>
      <c r="AS61" s="116">
        <f t="shared" si="17"/>
        <v>0.03</v>
      </c>
      <c r="AT61" s="881">
        <f>I61+AH61</f>
        <v>286535</v>
      </c>
      <c r="AU61" s="535">
        <f>J61+W61</f>
        <v>203861</v>
      </c>
      <c r="AV61" s="113">
        <f>K61+AA61</f>
        <v>5000</v>
      </c>
      <c r="AW61" s="535">
        <f t="shared" si="43"/>
        <v>70595</v>
      </c>
      <c r="AX61" s="535">
        <f t="shared" si="43"/>
        <v>4077</v>
      </c>
      <c r="AY61" s="535">
        <f>N61+AG61</f>
        <v>3002</v>
      </c>
      <c r="AZ61" s="556">
        <f>O61+AS61</f>
        <v>0.71000000000000008</v>
      </c>
      <c r="BA61" s="556">
        <f t="shared" si="44"/>
        <v>0</v>
      </c>
      <c r="BB61" s="557">
        <f t="shared" si="44"/>
        <v>0.71000000000000008</v>
      </c>
      <c r="BC61" s="636"/>
    </row>
    <row r="62" spans="1:55" ht="12.95" customHeight="1" x14ac:dyDescent="0.25">
      <c r="A62" s="548">
        <v>12</v>
      </c>
      <c r="B62" s="383">
        <v>5481</v>
      </c>
      <c r="C62" s="383">
        <v>600099075</v>
      </c>
      <c r="D62" s="383">
        <v>72742739</v>
      </c>
      <c r="E62" s="382" t="s">
        <v>509</v>
      </c>
      <c r="F62" s="383">
        <v>3143</v>
      </c>
      <c r="G62" s="651" t="s">
        <v>633</v>
      </c>
      <c r="H62" s="553" t="s">
        <v>281</v>
      </c>
      <c r="I62" s="529">
        <v>1020248</v>
      </c>
      <c r="J62" s="554">
        <v>751287</v>
      </c>
      <c r="K62" s="554">
        <v>0</v>
      </c>
      <c r="L62" s="344">
        <v>253935</v>
      </c>
      <c r="M62" s="344">
        <v>15026</v>
      </c>
      <c r="N62" s="554">
        <v>0</v>
      </c>
      <c r="O62" s="555">
        <v>1.5</v>
      </c>
      <c r="P62" s="744">
        <v>1.5</v>
      </c>
      <c r="Q62" s="837">
        <v>0</v>
      </c>
      <c r="R62" s="112">
        <f t="shared" si="8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9"/>
        <v>0</v>
      </c>
      <c r="X62" s="113">
        <v>0</v>
      </c>
      <c r="Y62" s="113">
        <v>0</v>
      </c>
      <c r="Z62" s="113">
        <v>0</v>
      </c>
      <c r="AA62" s="113">
        <f t="shared" si="10"/>
        <v>0</v>
      </c>
      <c r="AB62" s="113">
        <f t="shared" si="11"/>
        <v>0</v>
      </c>
      <c r="AC62" s="114">
        <f t="shared" si="12"/>
        <v>0</v>
      </c>
      <c r="AD62" s="114">
        <f t="shared" si="13"/>
        <v>0</v>
      </c>
      <c r="AE62" s="113">
        <v>0</v>
      </c>
      <c r="AF62" s="113">
        <v>0</v>
      </c>
      <c r="AG62" s="113">
        <f t="shared" si="14"/>
        <v>0</v>
      </c>
      <c r="AH62" s="113">
        <f t="shared" si="15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0"/>
        <v>0</v>
      </c>
      <c r="AR62" s="115">
        <f t="shared" si="16"/>
        <v>0</v>
      </c>
      <c r="AS62" s="116">
        <f t="shared" si="17"/>
        <v>0</v>
      </c>
      <c r="AT62" s="881">
        <f>I62+AH62</f>
        <v>1020248</v>
      </c>
      <c r="AU62" s="535">
        <f>J62+W62</f>
        <v>751287</v>
      </c>
      <c r="AV62" s="113">
        <f>K62+AA62</f>
        <v>0</v>
      </c>
      <c r="AW62" s="535">
        <f t="shared" si="43"/>
        <v>253935</v>
      </c>
      <c r="AX62" s="535">
        <f t="shared" si="43"/>
        <v>15026</v>
      </c>
      <c r="AY62" s="535">
        <f>N62+AG62</f>
        <v>0</v>
      </c>
      <c r="AZ62" s="556">
        <f>O62+AS62</f>
        <v>1.5</v>
      </c>
      <c r="BA62" s="556">
        <f t="shared" si="44"/>
        <v>1.5</v>
      </c>
      <c r="BB62" s="557">
        <f t="shared" si="44"/>
        <v>0</v>
      </c>
      <c r="BC62" s="636"/>
    </row>
    <row r="63" spans="1:55" ht="12.95" customHeight="1" x14ac:dyDescent="0.25">
      <c r="A63" s="548">
        <v>12</v>
      </c>
      <c r="B63" s="383">
        <v>5481</v>
      </c>
      <c r="C63" s="383">
        <v>600099075</v>
      </c>
      <c r="D63" s="383">
        <v>72742739</v>
      </c>
      <c r="E63" s="382" t="s">
        <v>509</v>
      </c>
      <c r="F63" s="383">
        <v>3143</v>
      </c>
      <c r="G63" s="651" t="s">
        <v>634</v>
      </c>
      <c r="H63" s="553" t="s">
        <v>282</v>
      </c>
      <c r="I63" s="529">
        <v>42133</v>
      </c>
      <c r="J63" s="554">
        <v>29700</v>
      </c>
      <c r="K63" s="554">
        <v>0</v>
      </c>
      <c r="L63" s="344">
        <v>10039</v>
      </c>
      <c r="M63" s="344">
        <v>594</v>
      </c>
      <c r="N63" s="554">
        <v>1800</v>
      </c>
      <c r="O63" s="555">
        <v>0.13</v>
      </c>
      <c r="P63" s="744">
        <v>0</v>
      </c>
      <c r="Q63" s="837">
        <v>0.13</v>
      </c>
      <c r="R63" s="112">
        <f t="shared" si="8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9"/>
        <v>0</v>
      </c>
      <c r="X63" s="113">
        <v>0</v>
      </c>
      <c r="Y63" s="113">
        <v>0</v>
      </c>
      <c r="Z63" s="113">
        <v>0</v>
      </c>
      <c r="AA63" s="113">
        <f t="shared" si="10"/>
        <v>0</v>
      </c>
      <c r="AB63" s="113">
        <f t="shared" si="11"/>
        <v>0</v>
      </c>
      <c r="AC63" s="114">
        <f t="shared" si="12"/>
        <v>0</v>
      </c>
      <c r="AD63" s="114">
        <f t="shared" si="13"/>
        <v>0</v>
      </c>
      <c r="AE63" s="113">
        <v>0</v>
      </c>
      <c r="AF63" s="113">
        <v>0</v>
      </c>
      <c r="AG63" s="113">
        <f t="shared" si="14"/>
        <v>0</v>
      </c>
      <c r="AH63" s="113">
        <f t="shared" si="15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0"/>
        <v>0</v>
      </c>
      <c r="AR63" s="115">
        <f t="shared" si="16"/>
        <v>0</v>
      </c>
      <c r="AS63" s="116">
        <f t="shared" si="17"/>
        <v>0</v>
      </c>
      <c r="AT63" s="881">
        <f>I63+AH63</f>
        <v>42133</v>
      </c>
      <c r="AU63" s="535">
        <f>J63+W63</f>
        <v>29700</v>
      </c>
      <c r="AV63" s="113">
        <f>K63+AA63</f>
        <v>0</v>
      </c>
      <c r="AW63" s="535">
        <f t="shared" si="43"/>
        <v>10039</v>
      </c>
      <c r="AX63" s="535">
        <f t="shared" si="43"/>
        <v>594</v>
      </c>
      <c r="AY63" s="535">
        <f>N63+AG63</f>
        <v>1800</v>
      </c>
      <c r="AZ63" s="556">
        <f>O63+AS63</f>
        <v>0.13</v>
      </c>
      <c r="BA63" s="556">
        <f t="shared" si="44"/>
        <v>0</v>
      </c>
      <c r="BB63" s="557">
        <f t="shared" si="44"/>
        <v>0.13</v>
      </c>
      <c r="BC63" s="636"/>
    </row>
    <row r="64" spans="1:55" ht="12.95" customHeight="1" x14ac:dyDescent="0.25">
      <c r="A64" s="384">
        <v>12</v>
      </c>
      <c r="B64" s="84">
        <v>5481</v>
      </c>
      <c r="C64" s="84">
        <v>600099075</v>
      </c>
      <c r="D64" s="84">
        <v>72742739</v>
      </c>
      <c r="E64" s="747" t="s">
        <v>510</v>
      </c>
      <c r="F64" s="84"/>
      <c r="G64" s="747"/>
      <c r="H64" s="327"/>
      <c r="I64" s="704">
        <v>7758510</v>
      </c>
      <c r="J64" s="707">
        <v>5519146</v>
      </c>
      <c r="K64" s="707">
        <v>86000</v>
      </c>
      <c r="L64" s="707">
        <v>1894539</v>
      </c>
      <c r="M64" s="707">
        <v>110383</v>
      </c>
      <c r="N64" s="707">
        <v>148442</v>
      </c>
      <c r="O64" s="773">
        <v>11.164099999999999</v>
      </c>
      <c r="P64" s="773">
        <v>7.7964000000000002</v>
      </c>
      <c r="Q64" s="850">
        <v>3.3677000000000001</v>
      </c>
      <c r="R64" s="704">
        <f t="shared" ref="R64:BB64" si="45">SUM(R59:R63)</f>
        <v>0</v>
      </c>
      <c r="S64" s="705">
        <f t="shared" si="45"/>
        <v>0</v>
      </c>
      <c r="T64" s="705">
        <f t="shared" si="45"/>
        <v>8757</v>
      </c>
      <c r="U64" s="705">
        <f t="shared" si="45"/>
        <v>0</v>
      </c>
      <c r="V64" s="705">
        <f t="shared" si="45"/>
        <v>0</v>
      </c>
      <c r="W64" s="705">
        <f t="shared" si="45"/>
        <v>8757</v>
      </c>
      <c r="X64" s="705">
        <f t="shared" si="45"/>
        <v>0</v>
      </c>
      <c r="Y64" s="705">
        <f t="shared" si="45"/>
        <v>0</v>
      </c>
      <c r="Z64" s="705">
        <f t="shared" si="45"/>
        <v>0</v>
      </c>
      <c r="AA64" s="705">
        <f t="shared" si="45"/>
        <v>0</v>
      </c>
      <c r="AB64" s="705">
        <f t="shared" si="45"/>
        <v>8757</v>
      </c>
      <c r="AC64" s="705">
        <f t="shared" si="45"/>
        <v>2960</v>
      </c>
      <c r="AD64" s="705">
        <f t="shared" si="45"/>
        <v>175</v>
      </c>
      <c r="AE64" s="705">
        <f t="shared" si="45"/>
        <v>0</v>
      </c>
      <c r="AF64" s="705">
        <f t="shared" si="45"/>
        <v>0</v>
      </c>
      <c r="AG64" s="705">
        <f t="shared" si="45"/>
        <v>0</v>
      </c>
      <c r="AH64" s="705">
        <f t="shared" si="45"/>
        <v>11892</v>
      </c>
      <c r="AI64" s="706">
        <f t="shared" si="45"/>
        <v>0</v>
      </c>
      <c r="AJ64" s="706">
        <f t="shared" si="45"/>
        <v>0</v>
      </c>
      <c r="AK64" s="706">
        <f t="shared" si="45"/>
        <v>0</v>
      </c>
      <c r="AL64" s="706">
        <f t="shared" si="45"/>
        <v>0</v>
      </c>
      <c r="AM64" s="706">
        <f t="shared" si="45"/>
        <v>0.03</v>
      </c>
      <c r="AN64" s="706">
        <f t="shared" si="45"/>
        <v>0</v>
      </c>
      <c r="AO64" s="706">
        <f t="shared" si="45"/>
        <v>0</v>
      </c>
      <c r="AP64" s="706">
        <f t="shared" si="45"/>
        <v>0</v>
      </c>
      <c r="AQ64" s="706">
        <f t="shared" si="45"/>
        <v>0</v>
      </c>
      <c r="AR64" s="706">
        <f t="shared" si="45"/>
        <v>0.03</v>
      </c>
      <c r="AS64" s="708">
        <f t="shared" si="45"/>
        <v>0.03</v>
      </c>
      <c r="AT64" s="707">
        <f t="shared" si="45"/>
        <v>7770402</v>
      </c>
      <c r="AU64" s="705">
        <f t="shared" si="45"/>
        <v>5527903</v>
      </c>
      <c r="AV64" s="705">
        <f t="shared" si="45"/>
        <v>86000</v>
      </c>
      <c r="AW64" s="705">
        <f t="shared" si="45"/>
        <v>1897499</v>
      </c>
      <c r="AX64" s="705">
        <f t="shared" si="45"/>
        <v>110558</v>
      </c>
      <c r="AY64" s="705">
        <f t="shared" si="45"/>
        <v>148442</v>
      </c>
      <c r="AZ64" s="706">
        <f t="shared" si="45"/>
        <v>11.194100000000001</v>
      </c>
      <c r="BA64" s="706">
        <f t="shared" si="45"/>
        <v>7.7964000000000002</v>
      </c>
      <c r="BB64" s="708">
        <f t="shared" si="45"/>
        <v>3.3976999999999999</v>
      </c>
      <c r="BC64" s="636"/>
    </row>
    <row r="65" spans="1:55" ht="12.95" customHeight="1" x14ac:dyDescent="0.25">
      <c r="A65" s="548">
        <v>13</v>
      </c>
      <c r="B65" s="383">
        <v>5492</v>
      </c>
      <c r="C65" s="383">
        <v>691007322</v>
      </c>
      <c r="D65" s="383">
        <v>71294180</v>
      </c>
      <c r="E65" s="382" t="s">
        <v>511</v>
      </c>
      <c r="F65" s="383">
        <v>3114</v>
      </c>
      <c r="G65" s="663" t="s">
        <v>563</v>
      </c>
      <c r="H65" s="553" t="s">
        <v>281</v>
      </c>
      <c r="I65" s="529">
        <v>10867844</v>
      </c>
      <c r="J65" s="554">
        <v>7798221</v>
      </c>
      <c r="K65" s="554">
        <v>120000</v>
      </c>
      <c r="L65" s="344">
        <v>2676359</v>
      </c>
      <c r="M65" s="344">
        <v>155964</v>
      </c>
      <c r="N65" s="554">
        <v>117300</v>
      </c>
      <c r="O65" s="555">
        <v>13.828299999999999</v>
      </c>
      <c r="P65" s="744">
        <v>10.09</v>
      </c>
      <c r="Q65" s="837">
        <v>3.7382999999999997</v>
      </c>
      <c r="R65" s="112">
        <f t="shared" si="8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9"/>
        <v>0</v>
      </c>
      <c r="X65" s="113">
        <v>0</v>
      </c>
      <c r="Y65" s="113">
        <v>0</v>
      </c>
      <c r="Z65" s="113">
        <v>0</v>
      </c>
      <c r="AA65" s="113">
        <f t="shared" si="10"/>
        <v>0</v>
      </c>
      <c r="AB65" s="113">
        <f t="shared" si="11"/>
        <v>0</v>
      </c>
      <c r="AC65" s="114">
        <f t="shared" si="12"/>
        <v>0</v>
      </c>
      <c r="AD65" s="114">
        <f t="shared" si="13"/>
        <v>0</v>
      </c>
      <c r="AE65" s="113">
        <v>0</v>
      </c>
      <c r="AF65" s="113">
        <v>0</v>
      </c>
      <c r="AG65" s="113">
        <f t="shared" si="14"/>
        <v>0</v>
      </c>
      <c r="AH65" s="113">
        <f t="shared" si="15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0"/>
        <v>0</v>
      </c>
      <c r="AR65" s="115">
        <f t="shared" si="16"/>
        <v>0</v>
      </c>
      <c r="AS65" s="116">
        <f t="shared" si="17"/>
        <v>0</v>
      </c>
      <c r="AT65" s="881">
        <f>I65+AH65</f>
        <v>10867844</v>
      </c>
      <c r="AU65" s="535">
        <f>J65+W65</f>
        <v>7798221</v>
      </c>
      <c r="AV65" s="113">
        <f>K65+AA65</f>
        <v>120000</v>
      </c>
      <c r="AW65" s="535">
        <f t="shared" ref="AW65:AX68" si="46">L65+AC65</f>
        <v>2676359</v>
      </c>
      <c r="AX65" s="535">
        <f t="shared" si="46"/>
        <v>155964</v>
      </c>
      <c r="AY65" s="535">
        <f>N65+AG65</f>
        <v>117300</v>
      </c>
      <c r="AZ65" s="556">
        <f>O65+AS65</f>
        <v>13.828299999999999</v>
      </c>
      <c r="BA65" s="556">
        <f t="shared" ref="BA65:BB68" si="47">P65+AQ65</f>
        <v>10.09</v>
      </c>
      <c r="BB65" s="557">
        <f t="shared" si="47"/>
        <v>3.7382999999999997</v>
      </c>
      <c r="BC65" s="636"/>
    </row>
    <row r="66" spans="1:55" ht="12.95" customHeight="1" x14ac:dyDescent="0.25">
      <c r="A66" s="548">
        <v>13</v>
      </c>
      <c r="B66" s="383">
        <v>5492</v>
      </c>
      <c r="C66" s="383">
        <v>691007322</v>
      </c>
      <c r="D66" s="383">
        <v>71294180</v>
      </c>
      <c r="E66" s="382" t="s">
        <v>511</v>
      </c>
      <c r="F66" s="383">
        <v>3114</v>
      </c>
      <c r="G66" s="663" t="s">
        <v>317</v>
      </c>
      <c r="H66" s="553" t="s">
        <v>281</v>
      </c>
      <c r="I66" s="529">
        <v>1667320</v>
      </c>
      <c r="J66" s="554">
        <v>1227776</v>
      </c>
      <c r="K66" s="554">
        <v>0</v>
      </c>
      <c r="L66" s="344">
        <v>414988</v>
      </c>
      <c r="M66" s="344">
        <v>24556</v>
      </c>
      <c r="N66" s="554">
        <v>0</v>
      </c>
      <c r="O66" s="555">
        <v>3.2351999999999999</v>
      </c>
      <c r="P66" s="744">
        <v>3.2351999999999999</v>
      </c>
      <c r="Q66" s="837">
        <v>0</v>
      </c>
      <c r="R66" s="112">
        <f t="shared" si="8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9"/>
        <v>0</v>
      </c>
      <c r="X66" s="113">
        <v>0</v>
      </c>
      <c r="Y66" s="113">
        <v>0</v>
      </c>
      <c r="Z66" s="113">
        <v>0</v>
      </c>
      <c r="AA66" s="113">
        <f t="shared" si="10"/>
        <v>0</v>
      </c>
      <c r="AB66" s="113">
        <f t="shared" si="11"/>
        <v>0</v>
      </c>
      <c r="AC66" s="114">
        <f t="shared" si="12"/>
        <v>0</v>
      </c>
      <c r="AD66" s="114">
        <f t="shared" si="13"/>
        <v>0</v>
      </c>
      <c r="AE66" s="113">
        <v>0</v>
      </c>
      <c r="AF66" s="113">
        <v>0</v>
      </c>
      <c r="AG66" s="113">
        <f t="shared" si="14"/>
        <v>0</v>
      </c>
      <c r="AH66" s="113">
        <f t="shared" si="15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0"/>
        <v>0</v>
      </c>
      <c r="AR66" s="115">
        <f t="shared" si="16"/>
        <v>0</v>
      </c>
      <c r="AS66" s="116">
        <f t="shared" si="17"/>
        <v>0</v>
      </c>
      <c r="AT66" s="881">
        <f>I66+AH66</f>
        <v>1667320</v>
      </c>
      <c r="AU66" s="535">
        <f>J66+W66</f>
        <v>1227776</v>
      </c>
      <c r="AV66" s="113">
        <f>K66+AA66</f>
        <v>0</v>
      </c>
      <c r="AW66" s="535">
        <f t="shared" si="46"/>
        <v>414988</v>
      </c>
      <c r="AX66" s="535">
        <f t="shared" si="46"/>
        <v>24556</v>
      </c>
      <c r="AY66" s="535">
        <f>N66+AG66</f>
        <v>0</v>
      </c>
      <c r="AZ66" s="556">
        <f>O66+AS66</f>
        <v>3.2351999999999999</v>
      </c>
      <c r="BA66" s="556">
        <f t="shared" si="47"/>
        <v>3.2351999999999999</v>
      </c>
      <c r="BB66" s="557">
        <f t="shared" si="47"/>
        <v>0</v>
      </c>
      <c r="BC66" s="636"/>
    </row>
    <row r="67" spans="1:55" ht="12.95" customHeight="1" x14ac:dyDescent="0.25">
      <c r="A67" s="548">
        <v>13</v>
      </c>
      <c r="B67" s="383">
        <v>5492</v>
      </c>
      <c r="C67" s="383">
        <v>691007322</v>
      </c>
      <c r="D67" s="383">
        <v>71294180</v>
      </c>
      <c r="E67" s="745" t="s">
        <v>511</v>
      </c>
      <c r="F67" s="383">
        <v>3143</v>
      </c>
      <c r="G67" s="651" t="s">
        <v>633</v>
      </c>
      <c r="H67" s="553" t="s">
        <v>281</v>
      </c>
      <c r="I67" s="529">
        <v>521580</v>
      </c>
      <c r="J67" s="554">
        <v>384079</v>
      </c>
      <c r="K67" s="554">
        <v>0</v>
      </c>
      <c r="L67" s="344">
        <v>129819</v>
      </c>
      <c r="M67" s="344">
        <v>7682</v>
      </c>
      <c r="N67" s="554">
        <v>0</v>
      </c>
      <c r="O67" s="555">
        <v>0.77049999999999996</v>
      </c>
      <c r="P67" s="744">
        <v>0.77049999999999996</v>
      </c>
      <c r="Q67" s="837">
        <v>0</v>
      </c>
      <c r="R67" s="112">
        <f t="shared" si="8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9"/>
        <v>0</v>
      </c>
      <c r="X67" s="113">
        <v>0</v>
      </c>
      <c r="Y67" s="113">
        <v>0</v>
      </c>
      <c r="Z67" s="113">
        <v>0</v>
      </c>
      <c r="AA67" s="113">
        <f t="shared" si="10"/>
        <v>0</v>
      </c>
      <c r="AB67" s="113">
        <f t="shared" si="11"/>
        <v>0</v>
      </c>
      <c r="AC67" s="114">
        <f t="shared" si="12"/>
        <v>0</v>
      </c>
      <c r="AD67" s="114">
        <f t="shared" si="13"/>
        <v>0</v>
      </c>
      <c r="AE67" s="113">
        <v>0</v>
      </c>
      <c r="AF67" s="113">
        <v>0</v>
      </c>
      <c r="AG67" s="113">
        <f t="shared" si="14"/>
        <v>0</v>
      </c>
      <c r="AH67" s="113">
        <f t="shared" si="15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0"/>
        <v>0</v>
      </c>
      <c r="AR67" s="115">
        <f t="shared" si="16"/>
        <v>0</v>
      </c>
      <c r="AS67" s="116">
        <f t="shared" si="17"/>
        <v>0</v>
      </c>
      <c r="AT67" s="881">
        <f>I67+AH67</f>
        <v>521580</v>
      </c>
      <c r="AU67" s="535">
        <f>J67+W67</f>
        <v>384079</v>
      </c>
      <c r="AV67" s="113">
        <f>K67+AA67</f>
        <v>0</v>
      </c>
      <c r="AW67" s="535">
        <f t="shared" si="46"/>
        <v>129819</v>
      </c>
      <c r="AX67" s="535">
        <f t="shared" si="46"/>
        <v>7682</v>
      </c>
      <c r="AY67" s="535">
        <f>N67+AG67</f>
        <v>0</v>
      </c>
      <c r="AZ67" s="556">
        <f>O67+AS67</f>
        <v>0.77049999999999996</v>
      </c>
      <c r="BA67" s="556">
        <f t="shared" si="47"/>
        <v>0.77049999999999996</v>
      </c>
      <c r="BB67" s="557">
        <f t="shared" si="47"/>
        <v>0</v>
      </c>
      <c r="BC67" s="636"/>
    </row>
    <row r="68" spans="1:55" ht="12.95" customHeight="1" x14ac:dyDescent="0.25">
      <c r="A68" s="548">
        <v>13</v>
      </c>
      <c r="B68" s="383">
        <v>5492</v>
      </c>
      <c r="C68" s="383">
        <v>691007322</v>
      </c>
      <c r="D68" s="383">
        <v>71294180</v>
      </c>
      <c r="E68" s="745" t="s">
        <v>511</v>
      </c>
      <c r="F68" s="383">
        <v>3143</v>
      </c>
      <c r="G68" s="651" t="s">
        <v>634</v>
      </c>
      <c r="H68" s="553" t="s">
        <v>282</v>
      </c>
      <c r="I68" s="529">
        <v>10534</v>
      </c>
      <c r="J68" s="554">
        <v>7425</v>
      </c>
      <c r="K68" s="554">
        <v>0</v>
      </c>
      <c r="L68" s="344">
        <v>2510</v>
      </c>
      <c r="M68" s="344">
        <v>149</v>
      </c>
      <c r="N68" s="554">
        <v>450</v>
      </c>
      <c r="O68" s="555">
        <v>0.03</v>
      </c>
      <c r="P68" s="744">
        <v>0</v>
      </c>
      <c r="Q68" s="837">
        <v>0.03</v>
      </c>
      <c r="R68" s="112">
        <f t="shared" si="8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9"/>
        <v>0</v>
      </c>
      <c r="X68" s="113">
        <v>0</v>
      </c>
      <c r="Y68" s="113">
        <v>0</v>
      </c>
      <c r="Z68" s="113">
        <v>0</v>
      </c>
      <c r="AA68" s="113">
        <f t="shared" si="10"/>
        <v>0</v>
      </c>
      <c r="AB68" s="113">
        <f t="shared" si="11"/>
        <v>0</v>
      </c>
      <c r="AC68" s="114">
        <f t="shared" si="12"/>
        <v>0</v>
      </c>
      <c r="AD68" s="114">
        <f t="shared" si="13"/>
        <v>0</v>
      </c>
      <c r="AE68" s="113">
        <v>0</v>
      </c>
      <c r="AF68" s="113">
        <v>0</v>
      </c>
      <c r="AG68" s="113">
        <f t="shared" si="14"/>
        <v>0</v>
      </c>
      <c r="AH68" s="113">
        <f t="shared" si="15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0"/>
        <v>0</v>
      </c>
      <c r="AR68" s="115">
        <f t="shared" si="16"/>
        <v>0</v>
      </c>
      <c r="AS68" s="116">
        <f t="shared" si="17"/>
        <v>0</v>
      </c>
      <c r="AT68" s="881">
        <f>I68+AH68</f>
        <v>10534</v>
      </c>
      <c r="AU68" s="535">
        <f>J68+W68</f>
        <v>7425</v>
      </c>
      <c r="AV68" s="113">
        <f>K68+AA68</f>
        <v>0</v>
      </c>
      <c r="AW68" s="535">
        <f t="shared" si="46"/>
        <v>2510</v>
      </c>
      <c r="AX68" s="535">
        <f t="shared" si="46"/>
        <v>149</v>
      </c>
      <c r="AY68" s="535">
        <f>N68+AG68</f>
        <v>450</v>
      </c>
      <c r="AZ68" s="556">
        <f>O68+AS68</f>
        <v>0.03</v>
      </c>
      <c r="BA68" s="556">
        <f t="shared" si="47"/>
        <v>0</v>
      </c>
      <c r="BB68" s="557">
        <f t="shared" si="47"/>
        <v>0.03</v>
      </c>
      <c r="BC68" s="636"/>
    </row>
    <row r="69" spans="1:55" ht="12.95" customHeight="1" x14ac:dyDescent="0.25">
      <c r="A69" s="384">
        <v>13</v>
      </c>
      <c r="B69" s="84">
        <v>5492</v>
      </c>
      <c r="C69" s="84">
        <v>691007322</v>
      </c>
      <c r="D69" s="84">
        <v>71294180</v>
      </c>
      <c r="E69" s="747" t="s">
        <v>512</v>
      </c>
      <c r="F69" s="84"/>
      <c r="G69" s="747"/>
      <c r="H69" s="327"/>
      <c r="I69" s="704">
        <v>13067278</v>
      </c>
      <c r="J69" s="707">
        <v>9417501</v>
      </c>
      <c r="K69" s="707">
        <v>120000</v>
      </c>
      <c r="L69" s="707">
        <v>3223676</v>
      </c>
      <c r="M69" s="707">
        <v>188351</v>
      </c>
      <c r="N69" s="707">
        <v>117750</v>
      </c>
      <c r="O69" s="773">
        <v>17.863999999999997</v>
      </c>
      <c r="P69" s="773">
        <v>14.095699999999999</v>
      </c>
      <c r="Q69" s="850">
        <v>3.7682999999999995</v>
      </c>
      <c r="R69" s="704">
        <f t="shared" ref="R69:BB69" si="48">SUM(R65:R68)</f>
        <v>0</v>
      </c>
      <c r="S69" s="705">
        <f t="shared" si="48"/>
        <v>0</v>
      </c>
      <c r="T69" s="705">
        <f t="shared" si="48"/>
        <v>0</v>
      </c>
      <c r="U69" s="705">
        <f t="shared" si="48"/>
        <v>0</v>
      </c>
      <c r="V69" s="705">
        <f t="shared" si="48"/>
        <v>0</v>
      </c>
      <c r="W69" s="705">
        <f t="shared" si="48"/>
        <v>0</v>
      </c>
      <c r="X69" s="705">
        <f t="shared" si="48"/>
        <v>0</v>
      </c>
      <c r="Y69" s="705">
        <f t="shared" si="48"/>
        <v>0</v>
      </c>
      <c r="Z69" s="705">
        <f t="shared" si="48"/>
        <v>0</v>
      </c>
      <c r="AA69" s="705">
        <f t="shared" si="48"/>
        <v>0</v>
      </c>
      <c r="AB69" s="705">
        <f t="shared" si="48"/>
        <v>0</v>
      </c>
      <c r="AC69" s="705">
        <f t="shared" si="48"/>
        <v>0</v>
      </c>
      <c r="AD69" s="705">
        <f t="shared" si="48"/>
        <v>0</v>
      </c>
      <c r="AE69" s="705">
        <f t="shared" si="48"/>
        <v>0</v>
      </c>
      <c r="AF69" s="705">
        <f t="shared" si="48"/>
        <v>0</v>
      </c>
      <c r="AG69" s="705">
        <f t="shared" si="48"/>
        <v>0</v>
      </c>
      <c r="AH69" s="705">
        <f t="shared" si="48"/>
        <v>0</v>
      </c>
      <c r="AI69" s="706">
        <f t="shared" si="48"/>
        <v>0</v>
      </c>
      <c r="AJ69" s="706">
        <f t="shared" si="48"/>
        <v>0</v>
      </c>
      <c r="AK69" s="706">
        <f t="shared" si="48"/>
        <v>0</v>
      </c>
      <c r="AL69" s="706">
        <f t="shared" si="48"/>
        <v>0</v>
      </c>
      <c r="AM69" s="706">
        <f t="shared" si="48"/>
        <v>0</v>
      </c>
      <c r="AN69" s="706">
        <f t="shared" si="48"/>
        <v>0</v>
      </c>
      <c r="AO69" s="706">
        <f t="shared" si="48"/>
        <v>0</v>
      </c>
      <c r="AP69" s="706">
        <f t="shared" si="48"/>
        <v>0</v>
      </c>
      <c r="AQ69" s="706">
        <f t="shared" si="48"/>
        <v>0</v>
      </c>
      <c r="AR69" s="706">
        <f t="shared" si="48"/>
        <v>0</v>
      </c>
      <c r="AS69" s="708">
        <f t="shared" si="48"/>
        <v>0</v>
      </c>
      <c r="AT69" s="707">
        <f t="shared" si="48"/>
        <v>13067278</v>
      </c>
      <c r="AU69" s="705">
        <f t="shared" si="48"/>
        <v>9417501</v>
      </c>
      <c r="AV69" s="705">
        <f t="shared" si="48"/>
        <v>120000</v>
      </c>
      <c r="AW69" s="705">
        <f t="shared" si="48"/>
        <v>3223676</v>
      </c>
      <c r="AX69" s="705">
        <f t="shared" si="48"/>
        <v>188351</v>
      </c>
      <c r="AY69" s="705">
        <f t="shared" si="48"/>
        <v>117750</v>
      </c>
      <c r="AZ69" s="706">
        <f t="shared" si="48"/>
        <v>17.863999999999997</v>
      </c>
      <c r="BA69" s="706">
        <f t="shared" si="48"/>
        <v>14.095699999999999</v>
      </c>
      <c r="BB69" s="708">
        <f t="shared" si="48"/>
        <v>3.7682999999999995</v>
      </c>
      <c r="BC69" s="636"/>
    </row>
    <row r="70" spans="1:55" ht="12.95" customHeight="1" x14ac:dyDescent="0.25">
      <c r="A70" s="548">
        <v>14</v>
      </c>
      <c r="B70" s="383">
        <v>5457</v>
      </c>
      <c r="C70" s="383">
        <v>600099377</v>
      </c>
      <c r="D70" s="383">
        <v>855049</v>
      </c>
      <c r="E70" s="745" t="s">
        <v>513</v>
      </c>
      <c r="F70" s="383">
        <v>3113</v>
      </c>
      <c r="G70" s="745" t="s">
        <v>333</v>
      </c>
      <c r="H70" s="553" t="s">
        <v>281</v>
      </c>
      <c r="I70" s="529">
        <v>34640829</v>
      </c>
      <c r="J70" s="554">
        <v>24524266</v>
      </c>
      <c r="K70" s="554">
        <v>446200</v>
      </c>
      <c r="L70" s="344">
        <v>8392698</v>
      </c>
      <c r="M70" s="344">
        <v>490485</v>
      </c>
      <c r="N70" s="554">
        <v>787180</v>
      </c>
      <c r="O70" s="555">
        <v>45.681200000000004</v>
      </c>
      <c r="P70" s="744">
        <v>36.175699999999999</v>
      </c>
      <c r="Q70" s="837">
        <v>9.5054999999999996</v>
      </c>
      <c r="R70" s="112">
        <f t="shared" si="8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9"/>
        <v>0</v>
      </c>
      <c r="X70" s="113">
        <v>0</v>
      </c>
      <c r="Y70" s="113">
        <v>0</v>
      </c>
      <c r="Z70" s="113">
        <v>0</v>
      </c>
      <c r="AA70" s="113">
        <f t="shared" si="10"/>
        <v>0</v>
      </c>
      <c r="AB70" s="113">
        <f t="shared" si="11"/>
        <v>0</v>
      </c>
      <c r="AC70" s="114">
        <f t="shared" si="12"/>
        <v>0</v>
      </c>
      <c r="AD70" s="114">
        <f t="shared" si="13"/>
        <v>0</v>
      </c>
      <c r="AE70" s="113">
        <v>0</v>
      </c>
      <c r="AF70" s="113">
        <v>0</v>
      </c>
      <c r="AG70" s="113">
        <f t="shared" si="14"/>
        <v>0</v>
      </c>
      <c r="AH70" s="113">
        <f t="shared" si="15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0"/>
        <v>0</v>
      </c>
      <c r="AR70" s="115">
        <f t="shared" si="16"/>
        <v>0</v>
      </c>
      <c r="AS70" s="116">
        <f t="shared" si="17"/>
        <v>0</v>
      </c>
      <c r="AT70" s="881">
        <f t="shared" ref="AT70:AT75" si="49">I70+AH70</f>
        <v>34640829</v>
      </c>
      <c r="AU70" s="535">
        <f t="shared" ref="AU70:AU75" si="50">J70+W70</f>
        <v>24524266</v>
      </c>
      <c r="AV70" s="113">
        <f t="shared" ref="AV70:AV75" si="51">K70+AA70</f>
        <v>446200</v>
      </c>
      <c r="AW70" s="535">
        <f t="shared" ref="AW70:AX75" si="52">L70+AC70</f>
        <v>8392698</v>
      </c>
      <c r="AX70" s="535">
        <f t="shared" si="52"/>
        <v>490485</v>
      </c>
      <c r="AY70" s="535">
        <f t="shared" ref="AY70:AY75" si="53">N70+AG70</f>
        <v>787180</v>
      </c>
      <c r="AZ70" s="556">
        <f t="shared" ref="AZ70:AZ75" si="54">O70+AS70</f>
        <v>45.681200000000004</v>
      </c>
      <c r="BA70" s="556">
        <f t="shared" ref="BA70:BB75" si="55">P70+AQ70</f>
        <v>36.175699999999999</v>
      </c>
      <c r="BB70" s="557">
        <f t="shared" si="55"/>
        <v>9.5054999999999996</v>
      </c>
      <c r="BC70" s="636"/>
    </row>
    <row r="71" spans="1:55" ht="12.95" customHeight="1" x14ac:dyDescent="0.25">
      <c r="A71" s="548">
        <v>14</v>
      </c>
      <c r="B71" s="383">
        <v>5457</v>
      </c>
      <c r="C71" s="383">
        <v>600099377</v>
      </c>
      <c r="D71" s="383">
        <v>855049</v>
      </c>
      <c r="E71" s="382" t="s">
        <v>513</v>
      </c>
      <c r="F71" s="383">
        <v>3113</v>
      </c>
      <c r="G71" s="651" t="s">
        <v>316</v>
      </c>
      <c r="H71" s="553" t="s">
        <v>282</v>
      </c>
      <c r="I71" s="529">
        <v>3055415</v>
      </c>
      <c r="J71" s="554">
        <v>2247728</v>
      </c>
      <c r="K71" s="554">
        <v>0</v>
      </c>
      <c r="L71" s="344">
        <v>759732</v>
      </c>
      <c r="M71" s="344">
        <v>44955</v>
      </c>
      <c r="N71" s="554">
        <v>3000</v>
      </c>
      <c r="O71" s="555">
        <v>6.120000000000001</v>
      </c>
      <c r="P71" s="744">
        <v>6.120000000000001</v>
      </c>
      <c r="Q71" s="837">
        <v>0</v>
      </c>
      <c r="R71" s="112">
        <f t="shared" si="8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9"/>
        <v>0</v>
      </c>
      <c r="X71" s="113">
        <v>0</v>
      </c>
      <c r="Y71" s="113">
        <v>0</v>
      </c>
      <c r="Z71" s="113">
        <v>0</v>
      </c>
      <c r="AA71" s="113">
        <f t="shared" si="10"/>
        <v>0</v>
      </c>
      <c r="AB71" s="113">
        <f t="shared" si="11"/>
        <v>0</v>
      </c>
      <c r="AC71" s="114">
        <f t="shared" si="12"/>
        <v>0</v>
      </c>
      <c r="AD71" s="114">
        <f t="shared" si="13"/>
        <v>0</v>
      </c>
      <c r="AE71" s="113">
        <v>0</v>
      </c>
      <c r="AF71" s="113">
        <v>0</v>
      </c>
      <c r="AG71" s="113">
        <f t="shared" si="14"/>
        <v>0</v>
      </c>
      <c r="AH71" s="113">
        <f t="shared" si="15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0"/>
        <v>0</v>
      </c>
      <c r="AR71" s="115">
        <f t="shared" si="16"/>
        <v>0</v>
      </c>
      <c r="AS71" s="116">
        <f t="shared" si="17"/>
        <v>0</v>
      </c>
      <c r="AT71" s="881">
        <f t="shared" si="49"/>
        <v>3055415</v>
      </c>
      <c r="AU71" s="535">
        <f t="shared" si="50"/>
        <v>2247728</v>
      </c>
      <c r="AV71" s="113">
        <f t="shared" si="51"/>
        <v>0</v>
      </c>
      <c r="AW71" s="535">
        <f t="shared" si="52"/>
        <v>759732</v>
      </c>
      <c r="AX71" s="535">
        <f t="shared" si="52"/>
        <v>44955</v>
      </c>
      <c r="AY71" s="535">
        <f t="shared" si="53"/>
        <v>3000</v>
      </c>
      <c r="AZ71" s="556">
        <f t="shared" si="54"/>
        <v>6.120000000000001</v>
      </c>
      <c r="BA71" s="556">
        <f t="shared" si="55"/>
        <v>6.120000000000001</v>
      </c>
      <c r="BB71" s="557">
        <f t="shared" si="55"/>
        <v>0</v>
      </c>
      <c r="BC71" s="636"/>
    </row>
    <row r="72" spans="1:55" ht="12.95" customHeight="1" x14ac:dyDescent="0.25">
      <c r="A72" s="548">
        <v>14</v>
      </c>
      <c r="B72" s="742">
        <v>5457</v>
      </c>
      <c r="C72" s="742">
        <v>600099377</v>
      </c>
      <c r="D72" s="742">
        <v>855049</v>
      </c>
      <c r="E72" s="743" t="s">
        <v>513</v>
      </c>
      <c r="F72" s="742">
        <v>3141</v>
      </c>
      <c r="G72" s="746" t="s">
        <v>319</v>
      </c>
      <c r="H72" s="553" t="s">
        <v>282</v>
      </c>
      <c r="I72" s="529">
        <v>1174784</v>
      </c>
      <c r="J72" s="554">
        <v>851093</v>
      </c>
      <c r="K72" s="554">
        <v>0</v>
      </c>
      <c r="L72" s="344">
        <v>287669</v>
      </c>
      <c r="M72" s="344">
        <v>17022</v>
      </c>
      <c r="N72" s="554">
        <v>19000</v>
      </c>
      <c r="O72" s="555">
        <v>2.89</v>
      </c>
      <c r="P72" s="744">
        <v>0</v>
      </c>
      <c r="Q72" s="837">
        <v>2.89</v>
      </c>
      <c r="R72" s="112">
        <f t="shared" si="8"/>
        <v>0</v>
      </c>
      <c r="S72" s="113">
        <v>0</v>
      </c>
      <c r="T72" s="113">
        <v>18516</v>
      </c>
      <c r="U72" s="113">
        <v>0</v>
      </c>
      <c r="V72" s="113">
        <v>0</v>
      </c>
      <c r="W72" s="113">
        <f t="shared" si="9"/>
        <v>18516</v>
      </c>
      <c r="X72" s="113">
        <v>0</v>
      </c>
      <c r="Y72" s="113">
        <v>0</v>
      </c>
      <c r="Z72" s="113">
        <v>0</v>
      </c>
      <c r="AA72" s="113">
        <f t="shared" si="10"/>
        <v>0</v>
      </c>
      <c r="AB72" s="113">
        <f t="shared" si="11"/>
        <v>18516</v>
      </c>
      <c r="AC72" s="114">
        <f t="shared" si="12"/>
        <v>6258</v>
      </c>
      <c r="AD72" s="114">
        <f t="shared" si="13"/>
        <v>370</v>
      </c>
      <c r="AE72" s="113">
        <v>0</v>
      </c>
      <c r="AF72" s="113">
        <v>0</v>
      </c>
      <c r="AG72" s="113">
        <f t="shared" si="14"/>
        <v>0</v>
      </c>
      <c r="AH72" s="113">
        <f t="shared" si="15"/>
        <v>25144</v>
      </c>
      <c r="AI72" s="115">
        <v>0</v>
      </c>
      <c r="AJ72" s="115">
        <v>0</v>
      </c>
      <c r="AK72" s="115">
        <v>0</v>
      </c>
      <c r="AL72" s="115">
        <v>0</v>
      </c>
      <c r="AM72" s="115">
        <v>7.0000000000000007E-2</v>
      </c>
      <c r="AN72" s="115">
        <v>0</v>
      </c>
      <c r="AO72" s="115">
        <v>0</v>
      </c>
      <c r="AP72" s="115">
        <v>0</v>
      </c>
      <c r="AQ72" s="115">
        <f t="shared" si="0"/>
        <v>0</v>
      </c>
      <c r="AR72" s="115">
        <f t="shared" si="16"/>
        <v>7.0000000000000007E-2</v>
      </c>
      <c r="AS72" s="116">
        <f t="shared" si="17"/>
        <v>7.0000000000000007E-2</v>
      </c>
      <c r="AT72" s="881">
        <f t="shared" si="49"/>
        <v>1199928</v>
      </c>
      <c r="AU72" s="535">
        <f t="shared" si="50"/>
        <v>869609</v>
      </c>
      <c r="AV72" s="113">
        <f t="shared" si="51"/>
        <v>0</v>
      </c>
      <c r="AW72" s="535">
        <f t="shared" si="52"/>
        <v>293927</v>
      </c>
      <c r="AX72" s="535">
        <f t="shared" si="52"/>
        <v>17392</v>
      </c>
      <c r="AY72" s="535">
        <f t="shared" si="53"/>
        <v>19000</v>
      </c>
      <c r="AZ72" s="556">
        <f t="shared" si="54"/>
        <v>2.96</v>
      </c>
      <c r="BA72" s="556">
        <f t="shared" si="55"/>
        <v>0</v>
      </c>
      <c r="BB72" s="557">
        <f t="shared" si="55"/>
        <v>2.96</v>
      </c>
      <c r="BC72" s="636"/>
    </row>
    <row r="73" spans="1:55" ht="12.95" customHeight="1" x14ac:dyDescent="0.25">
      <c r="A73" s="548">
        <v>14</v>
      </c>
      <c r="B73" s="383">
        <v>5457</v>
      </c>
      <c r="C73" s="383">
        <v>600099377</v>
      </c>
      <c r="D73" s="383">
        <v>855049</v>
      </c>
      <c r="E73" s="745" t="s">
        <v>513</v>
      </c>
      <c r="F73" s="383">
        <v>3143</v>
      </c>
      <c r="G73" s="651" t="s">
        <v>633</v>
      </c>
      <c r="H73" s="553" t="s">
        <v>281</v>
      </c>
      <c r="I73" s="529">
        <v>3115261</v>
      </c>
      <c r="J73" s="554">
        <v>2294007</v>
      </c>
      <c r="K73" s="554">
        <v>0</v>
      </c>
      <c r="L73" s="344">
        <v>775374</v>
      </c>
      <c r="M73" s="344">
        <v>45880</v>
      </c>
      <c r="N73" s="554">
        <v>0</v>
      </c>
      <c r="O73" s="555">
        <v>4.8883999999999999</v>
      </c>
      <c r="P73" s="744">
        <v>4.8883999999999999</v>
      </c>
      <c r="Q73" s="837">
        <v>0</v>
      </c>
      <c r="R73" s="112">
        <f t="shared" si="8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9"/>
        <v>0</v>
      </c>
      <c r="X73" s="113">
        <v>0</v>
      </c>
      <c r="Y73" s="113">
        <v>0</v>
      </c>
      <c r="Z73" s="113">
        <v>0</v>
      </c>
      <c r="AA73" s="113">
        <f t="shared" si="10"/>
        <v>0</v>
      </c>
      <c r="AB73" s="113">
        <f t="shared" si="11"/>
        <v>0</v>
      </c>
      <c r="AC73" s="114">
        <f t="shared" si="12"/>
        <v>0</v>
      </c>
      <c r="AD73" s="114">
        <f t="shared" si="13"/>
        <v>0</v>
      </c>
      <c r="AE73" s="113">
        <v>0</v>
      </c>
      <c r="AF73" s="113">
        <v>0</v>
      </c>
      <c r="AG73" s="113">
        <f t="shared" si="14"/>
        <v>0</v>
      </c>
      <c r="AH73" s="113">
        <f t="shared" si="15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0"/>
        <v>0</v>
      </c>
      <c r="AR73" s="115">
        <f t="shared" si="16"/>
        <v>0</v>
      </c>
      <c r="AS73" s="116">
        <f t="shared" si="17"/>
        <v>0</v>
      </c>
      <c r="AT73" s="881">
        <f t="shared" si="49"/>
        <v>3115261</v>
      </c>
      <c r="AU73" s="535">
        <f t="shared" si="50"/>
        <v>2294007</v>
      </c>
      <c r="AV73" s="113">
        <f t="shared" si="51"/>
        <v>0</v>
      </c>
      <c r="AW73" s="535">
        <f t="shared" si="52"/>
        <v>775374</v>
      </c>
      <c r="AX73" s="535">
        <f t="shared" si="52"/>
        <v>45880</v>
      </c>
      <c r="AY73" s="535">
        <f t="shared" si="53"/>
        <v>0</v>
      </c>
      <c r="AZ73" s="556">
        <f t="shared" si="54"/>
        <v>4.8883999999999999</v>
      </c>
      <c r="BA73" s="556">
        <f t="shared" si="55"/>
        <v>4.8883999999999999</v>
      </c>
      <c r="BB73" s="557">
        <f t="shared" si="55"/>
        <v>0</v>
      </c>
      <c r="BC73" s="636"/>
    </row>
    <row r="74" spans="1:55" ht="12.95" customHeight="1" x14ac:dyDescent="0.25">
      <c r="A74" s="548">
        <v>14</v>
      </c>
      <c r="B74" s="383">
        <v>5457</v>
      </c>
      <c r="C74" s="383">
        <v>600099377</v>
      </c>
      <c r="D74" s="383">
        <v>855049</v>
      </c>
      <c r="E74" s="745" t="s">
        <v>513</v>
      </c>
      <c r="F74" s="383">
        <v>3143</v>
      </c>
      <c r="G74" s="651" t="s">
        <v>634</v>
      </c>
      <c r="H74" s="553" t="s">
        <v>282</v>
      </c>
      <c r="I74" s="529">
        <v>103225</v>
      </c>
      <c r="J74" s="554">
        <v>72765</v>
      </c>
      <c r="K74" s="554">
        <v>0</v>
      </c>
      <c r="L74" s="344">
        <v>24595</v>
      </c>
      <c r="M74" s="344">
        <v>1455</v>
      </c>
      <c r="N74" s="554">
        <v>4410</v>
      </c>
      <c r="O74" s="555">
        <v>0.31</v>
      </c>
      <c r="P74" s="744">
        <v>0</v>
      </c>
      <c r="Q74" s="837">
        <v>0.31</v>
      </c>
      <c r="R74" s="112">
        <f t="shared" si="8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9"/>
        <v>0</v>
      </c>
      <c r="X74" s="113">
        <v>0</v>
      </c>
      <c r="Y74" s="113">
        <v>0</v>
      </c>
      <c r="Z74" s="113">
        <v>0</v>
      </c>
      <c r="AA74" s="113">
        <f t="shared" si="10"/>
        <v>0</v>
      </c>
      <c r="AB74" s="113">
        <f t="shared" si="11"/>
        <v>0</v>
      </c>
      <c r="AC74" s="114">
        <f t="shared" si="12"/>
        <v>0</v>
      </c>
      <c r="AD74" s="114">
        <f t="shared" si="13"/>
        <v>0</v>
      </c>
      <c r="AE74" s="113">
        <v>0</v>
      </c>
      <c r="AF74" s="113">
        <v>0</v>
      </c>
      <c r="AG74" s="113">
        <f t="shared" si="14"/>
        <v>0</v>
      </c>
      <c r="AH74" s="113">
        <f t="shared" si="15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0"/>
        <v>0</v>
      </c>
      <c r="AR74" s="115">
        <f t="shared" si="16"/>
        <v>0</v>
      </c>
      <c r="AS74" s="116">
        <f t="shared" si="17"/>
        <v>0</v>
      </c>
      <c r="AT74" s="881">
        <f t="shared" si="49"/>
        <v>103225</v>
      </c>
      <c r="AU74" s="535">
        <f t="shared" si="50"/>
        <v>72765</v>
      </c>
      <c r="AV74" s="113">
        <f t="shared" si="51"/>
        <v>0</v>
      </c>
      <c r="AW74" s="535">
        <f t="shared" si="52"/>
        <v>24595</v>
      </c>
      <c r="AX74" s="535">
        <f t="shared" si="52"/>
        <v>1455</v>
      </c>
      <c r="AY74" s="535">
        <f t="shared" si="53"/>
        <v>4410</v>
      </c>
      <c r="AZ74" s="556">
        <f t="shared" si="54"/>
        <v>0.31</v>
      </c>
      <c r="BA74" s="556">
        <f t="shared" si="55"/>
        <v>0</v>
      </c>
      <c r="BB74" s="557">
        <f t="shared" si="55"/>
        <v>0.31</v>
      </c>
      <c r="BC74" s="636"/>
    </row>
    <row r="75" spans="1:55" ht="12.95" customHeight="1" x14ac:dyDescent="0.25">
      <c r="A75" s="548">
        <v>14</v>
      </c>
      <c r="B75" s="383">
        <v>5457</v>
      </c>
      <c r="C75" s="383">
        <v>600099377</v>
      </c>
      <c r="D75" s="383">
        <v>855049</v>
      </c>
      <c r="E75" s="382" t="s">
        <v>513</v>
      </c>
      <c r="F75" s="383">
        <v>3143</v>
      </c>
      <c r="G75" s="651" t="s">
        <v>321</v>
      </c>
      <c r="H75" s="553" t="s">
        <v>282</v>
      </c>
      <c r="I75" s="529">
        <v>590951</v>
      </c>
      <c r="J75" s="554">
        <v>432512</v>
      </c>
      <c r="K75" s="554">
        <v>0</v>
      </c>
      <c r="L75" s="344">
        <v>146189</v>
      </c>
      <c r="M75" s="344">
        <v>8650</v>
      </c>
      <c r="N75" s="554">
        <v>3600</v>
      </c>
      <c r="O75" s="555">
        <v>1.04</v>
      </c>
      <c r="P75" s="744">
        <v>0.79</v>
      </c>
      <c r="Q75" s="837">
        <v>0.25</v>
      </c>
      <c r="R75" s="112">
        <f t="shared" si="8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9"/>
        <v>0</v>
      </c>
      <c r="X75" s="113">
        <v>0</v>
      </c>
      <c r="Y75" s="113">
        <v>0</v>
      </c>
      <c r="Z75" s="113">
        <v>0</v>
      </c>
      <c r="AA75" s="113">
        <f t="shared" si="10"/>
        <v>0</v>
      </c>
      <c r="AB75" s="113">
        <f t="shared" si="11"/>
        <v>0</v>
      </c>
      <c r="AC75" s="114">
        <f t="shared" si="12"/>
        <v>0</v>
      </c>
      <c r="AD75" s="114">
        <f t="shared" si="13"/>
        <v>0</v>
      </c>
      <c r="AE75" s="113">
        <v>0</v>
      </c>
      <c r="AF75" s="113">
        <v>0</v>
      </c>
      <c r="AG75" s="113">
        <f t="shared" si="14"/>
        <v>0</v>
      </c>
      <c r="AH75" s="113">
        <f t="shared" si="15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0"/>
        <v>0</v>
      </c>
      <c r="AR75" s="115">
        <f t="shared" si="16"/>
        <v>0</v>
      </c>
      <c r="AS75" s="116">
        <f t="shared" si="17"/>
        <v>0</v>
      </c>
      <c r="AT75" s="881">
        <f t="shared" si="49"/>
        <v>590951</v>
      </c>
      <c r="AU75" s="535">
        <f t="shared" si="50"/>
        <v>432512</v>
      </c>
      <c r="AV75" s="113">
        <f t="shared" si="51"/>
        <v>0</v>
      </c>
      <c r="AW75" s="535">
        <f t="shared" si="52"/>
        <v>146189</v>
      </c>
      <c r="AX75" s="535">
        <f t="shared" si="52"/>
        <v>8650</v>
      </c>
      <c r="AY75" s="535">
        <f t="shared" si="53"/>
        <v>3600</v>
      </c>
      <c r="AZ75" s="556">
        <f t="shared" si="54"/>
        <v>1.04</v>
      </c>
      <c r="BA75" s="556">
        <f t="shared" si="55"/>
        <v>0.79</v>
      </c>
      <c r="BB75" s="557">
        <f t="shared" si="55"/>
        <v>0.25</v>
      </c>
      <c r="BC75" s="636"/>
    </row>
    <row r="76" spans="1:55" ht="12.95" customHeight="1" x14ac:dyDescent="0.25">
      <c r="A76" s="384">
        <v>14</v>
      </c>
      <c r="B76" s="87">
        <v>5457</v>
      </c>
      <c r="C76" s="87">
        <v>600099377</v>
      </c>
      <c r="D76" s="87">
        <v>855049</v>
      </c>
      <c r="E76" s="747" t="s">
        <v>514</v>
      </c>
      <c r="F76" s="87"/>
      <c r="G76" s="772"/>
      <c r="H76" s="330"/>
      <c r="I76" s="748">
        <v>42680465</v>
      </c>
      <c r="J76" s="749">
        <v>30422371</v>
      </c>
      <c r="K76" s="749">
        <v>446200</v>
      </c>
      <c r="L76" s="749">
        <v>10386257</v>
      </c>
      <c r="M76" s="749">
        <v>608447</v>
      </c>
      <c r="N76" s="749">
        <v>817190</v>
      </c>
      <c r="O76" s="750">
        <v>60.929600000000008</v>
      </c>
      <c r="P76" s="750">
        <v>47.974099999999993</v>
      </c>
      <c r="Q76" s="847">
        <v>12.955500000000001</v>
      </c>
      <c r="R76" s="748">
        <f t="shared" ref="R76:BB76" si="56">SUM(R70:R75)</f>
        <v>0</v>
      </c>
      <c r="S76" s="751">
        <f t="shared" si="56"/>
        <v>0</v>
      </c>
      <c r="T76" s="751">
        <f t="shared" si="56"/>
        <v>18516</v>
      </c>
      <c r="U76" s="751">
        <f t="shared" si="56"/>
        <v>0</v>
      </c>
      <c r="V76" s="751">
        <f t="shared" si="56"/>
        <v>0</v>
      </c>
      <c r="W76" s="751">
        <f t="shared" si="56"/>
        <v>18516</v>
      </c>
      <c r="X76" s="751">
        <f t="shared" si="56"/>
        <v>0</v>
      </c>
      <c r="Y76" s="751">
        <f t="shared" si="56"/>
        <v>0</v>
      </c>
      <c r="Z76" s="751">
        <f t="shared" si="56"/>
        <v>0</v>
      </c>
      <c r="AA76" s="751">
        <f t="shared" si="56"/>
        <v>0</v>
      </c>
      <c r="AB76" s="751">
        <f t="shared" si="56"/>
        <v>18516</v>
      </c>
      <c r="AC76" s="751">
        <f t="shared" si="56"/>
        <v>6258</v>
      </c>
      <c r="AD76" s="751">
        <f t="shared" si="56"/>
        <v>370</v>
      </c>
      <c r="AE76" s="751">
        <f t="shared" si="56"/>
        <v>0</v>
      </c>
      <c r="AF76" s="751">
        <f t="shared" si="56"/>
        <v>0</v>
      </c>
      <c r="AG76" s="751">
        <f t="shared" si="56"/>
        <v>0</v>
      </c>
      <c r="AH76" s="751">
        <f t="shared" si="56"/>
        <v>25144</v>
      </c>
      <c r="AI76" s="752">
        <f t="shared" si="56"/>
        <v>0</v>
      </c>
      <c r="AJ76" s="752">
        <f t="shared" si="56"/>
        <v>0</v>
      </c>
      <c r="AK76" s="752">
        <f t="shared" si="56"/>
        <v>0</v>
      </c>
      <c r="AL76" s="752">
        <f t="shared" si="56"/>
        <v>0</v>
      </c>
      <c r="AM76" s="752">
        <f t="shared" si="56"/>
        <v>7.0000000000000007E-2</v>
      </c>
      <c r="AN76" s="752">
        <f t="shared" si="56"/>
        <v>0</v>
      </c>
      <c r="AO76" s="752">
        <f t="shared" si="56"/>
        <v>0</v>
      </c>
      <c r="AP76" s="752">
        <f t="shared" si="56"/>
        <v>0</v>
      </c>
      <c r="AQ76" s="752">
        <f t="shared" si="56"/>
        <v>0</v>
      </c>
      <c r="AR76" s="752">
        <f t="shared" si="56"/>
        <v>7.0000000000000007E-2</v>
      </c>
      <c r="AS76" s="753">
        <f t="shared" si="56"/>
        <v>7.0000000000000007E-2</v>
      </c>
      <c r="AT76" s="749">
        <f t="shared" si="56"/>
        <v>42705609</v>
      </c>
      <c r="AU76" s="751">
        <f t="shared" si="56"/>
        <v>30440887</v>
      </c>
      <c r="AV76" s="751">
        <f t="shared" si="56"/>
        <v>446200</v>
      </c>
      <c r="AW76" s="751">
        <f t="shared" si="56"/>
        <v>10392515</v>
      </c>
      <c r="AX76" s="751">
        <f t="shared" si="56"/>
        <v>608817</v>
      </c>
      <c r="AY76" s="751">
        <f t="shared" si="56"/>
        <v>817190</v>
      </c>
      <c r="AZ76" s="752">
        <f t="shared" si="56"/>
        <v>60.999600000000008</v>
      </c>
      <c r="BA76" s="752">
        <f t="shared" si="56"/>
        <v>47.974099999999993</v>
      </c>
      <c r="BB76" s="753">
        <f t="shared" si="56"/>
        <v>13.025499999999999</v>
      </c>
      <c r="BC76" s="636"/>
    </row>
    <row r="77" spans="1:55" ht="12.95" customHeight="1" x14ac:dyDescent="0.25">
      <c r="A77" s="548">
        <v>15</v>
      </c>
      <c r="B77" s="383">
        <v>5459</v>
      </c>
      <c r="C77" s="383">
        <v>600099415</v>
      </c>
      <c r="D77" s="383">
        <v>70946086</v>
      </c>
      <c r="E77" s="745" t="s">
        <v>515</v>
      </c>
      <c r="F77" s="383">
        <v>3231</v>
      </c>
      <c r="G77" s="745" t="s">
        <v>515</v>
      </c>
      <c r="H77" s="553" t="s">
        <v>281</v>
      </c>
      <c r="I77" s="529">
        <v>20852522</v>
      </c>
      <c r="J77" s="554">
        <v>15304593</v>
      </c>
      <c r="K77" s="554">
        <v>0</v>
      </c>
      <c r="L77" s="344">
        <v>5172952</v>
      </c>
      <c r="M77" s="344">
        <v>306092</v>
      </c>
      <c r="N77" s="554">
        <v>68885</v>
      </c>
      <c r="O77" s="555">
        <v>29.643699999999999</v>
      </c>
      <c r="P77" s="744">
        <v>26.3324</v>
      </c>
      <c r="Q77" s="837">
        <v>3.3113000000000001</v>
      </c>
      <c r="R77" s="112">
        <f t="shared" ref="R77:R140" si="57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58">SUM(R77:V77)</f>
        <v>0</v>
      </c>
      <c r="X77" s="113">
        <v>0</v>
      </c>
      <c r="Y77" s="113">
        <v>0</v>
      </c>
      <c r="Z77" s="113">
        <v>0</v>
      </c>
      <c r="AA77" s="113">
        <f t="shared" ref="AA77:AA140" si="59">SUM(X77:Z77)</f>
        <v>0</v>
      </c>
      <c r="AB77" s="113">
        <f t="shared" ref="AB77:AB140" si="60">W77+AA77</f>
        <v>0</v>
      </c>
      <c r="AC77" s="114">
        <f t="shared" ref="AC77:AC140" si="61">ROUND((W77+X77+Y77)*33.8%,0)</f>
        <v>0</v>
      </c>
      <c r="AD77" s="114">
        <f t="shared" ref="AD77:AD140" si="62">ROUND(W77*2%,0)</f>
        <v>0</v>
      </c>
      <c r="AE77" s="113">
        <v>0</v>
      </c>
      <c r="AF77" s="113">
        <v>0</v>
      </c>
      <c r="AG77" s="113">
        <f t="shared" ref="AG77:AG140" si="63">SUM(AE77:AF77)</f>
        <v>0</v>
      </c>
      <c r="AH77" s="113">
        <f t="shared" ref="AH77:AH140" si="64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140" si="65">AI77+AK77+AL77+AN77+AO77</f>
        <v>0</v>
      </c>
      <c r="AR77" s="115">
        <f t="shared" ref="AR77:AR140" si="66">AJ77+AM77+AP77</f>
        <v>0</v>
      </c>
      <c r="AS77" s="116">
        <f t="shared" ref="AS77:AS140" si="67">SUM(AQ77:AR77)</f>
        <v>0</v>
      </c>
      <c r="AT77" s="881">
        <f>I77+AH77</f>
        <v>20852522</v>
      </c>
      <c r="AU77" s="535">
        <f>J77+W77</f>
        <v>15304593</v>
      </c>
      <c r="AV77" s="113">
        <f>K77+AA77</f>
        <v>0</v>
      </c>
      <c r="AW77" s="535">
        <f>L77+AC77</f>
        <v>5172952</v>
      </c>
      <c r="AX77" s="535">
        <f>M77+AD77</f>
        <v>306092</v>
      </c>
      <c r="AY77" s="535">
        <f>N77+AG77</f>
        <v>68885</v>
      </c>
      <c r="AZ77" s="556">
        <f>O77+AS77</f>
        <v>29.643699999999999</v>
      </c>
      <c r="BA77" s="556">
        <f>P77+AQ77</f>
        <v>26.3324</v>
      </c>
      <c r="BB77" s="557">
        <f>Q77+AR77</f>
        <v>3.3113000000000001</v>
      </c>
      <c r="BC77" s="636"/>
    </row>
    <row r="78" spans="1:55" ht="12.95" customHeight="1" x14ac:dyDescent="0.25">
      <c r="A78" s="384">
        <v>15</v>
      </c>
      <c r="B78" s="84">
        <v>5459</v>
      </c>
      <c r="C78" s="84">
        <v>600099415</v>
      </c>
      <c r="D78" s="84">
        <v>70946086</v>
      </c>
      <c r="E78" s="747" t="s">
        <v>516</v>
      </c>
      <c r="F78" s="84"/>
      <c r="G78" s="747"/>
      <c r="H78" s="327"/>
      <c r="I78" s="542">
        <v>20852522</v>
      </c>
      <c r="J78" s="546">
        <v>15304593</v>
      </c>
      <c r="K78" s="546">
        <v>0</v>
      </c>
      <c r="L78" s="546">
        <v>5172952</v>
      </c>
      <c r="M78" s="546">
        <v>306092</v>
      </c>
      <c r="N78" s="546">
        <v>68885</v>
      </c>
      <c r="O78" s="756">
        <v>29.643699999999999</v>
      </c>
      <c r="P78" s="756">
        <v>26.3324</v>
      </c>
      <c r="Q78" s="848">
        <v>3.3113000000000001</v>
      </c>
      <c r="R78" s="542">
        <f t="shared" ref="R78:BB78" si="68">SUM(R77)</f>
        <v>0</v>
      </c>
      <c r="S78" s="543">
        <f t="shared" si="68"/>
        <v>0</v>
      </c>
      <c r="T78" s="543">
        <f t="shared" si="68"/>
        <v>0</v>
      </c>
      <c r="U78" s="543">
        <f t="shared" si="68"/>
        <v>0</v>
      </c>
      <c r="V78" s="543">
        <f t="shared" si="68"/>
        <v>0</v>
      </c>
      <c r="W78" s="543">
        <f t="shared" si="68"/>
        <v>0</v>
      </c>
      <c r="X78" s="543">
        <f t="shared" si="68"/>
        <v>0</v>
      </c>
      <c r="Y78" s="543">
        <f t="shared" si="68"/>
        <v>0</v>
      </c>
      <c r="Z78" s="543">
        <f t="shared" si="68"/>
        <v>0</v>
      </c>
      <c r="AA78" s="543">
        <f t="shared" si="68"/>
        <v>0</v>
      </c>
      <c r="AB78" s="543">
        <f t="shared" si="68"/>
        <v>0</v>
      </c>
      <c r="AC78" s="543">
        <f t="shared" si="68"/>
        <v>0</v>
      </c>
      <c r="AD78" s="543">
        <f t="shared" si="68"/>
        <v>0</v>
      </c>
      <c r="AE78" s="543">
        <f t="shared" si="68"/>
        <v>0</v>
      </c>
      <c r="AF78" s="543">
        <f t="shared" si="68"/>
        <v>0</v>
      </c>
      <c r="AG78" s="543">
        <f t="shared" si="68"/>
        <v>0</v>
      </c>
      <c r="AH78" s="543">
        <f t="shared" si="68"/>
        <v>0</v>
      </c>
      <c r="AI78" s="544">
        <f t="shared" si="68"/>
        <v>0</v>
      </c>
      <c r="AJ78" s="544">
        <f t="shared" si="68"/>
        <v>0</v>
      </c>
      <c r="AK78" s="544">
        <f t="shared" si="68"/>
        <v>0</v>
      </c>
      <c r="AL78" s="544">
        <f t="shared" si="68"/>
        <v>0</v>
      </c>
      <c r="AM78" s="544">
        <f t="shared" si="68"/>
        <v>0</v>
      </c>
      <c r="AN78" s="544">
        <f t="shared" si="68"/>
        <v>0</v>
      </c>
      <c r="AO78" s="544">
        <f t="shared" si="68"/>
        <v>0</v>
      </c>
      <c r="AP78" s="544">
        <f t="shared" si="68"/>
        <v>0</v>
      </c>
      <c r="AQ78" s="544">
        <f t="shared" si="68"/>
        <v>0</v>
      </c>
      <c r="AR78" s="544">
        <f t="shared" si="68"/>
        <v>0</v>
      </c>
      <c r="AS78" s="545">
        <f t="shared" si="68"/>
        <v>0</v>
      </c>
      <c r="AT78" s="546">
        <f t="shared" si="68"/>
        <v>20852522</v>
      </c>
      <c r="AU78" s="543">
        <f t="shared" si="68"/>
        <v>15304593</v>
      </c>
      <c r="AV78" s="543">
        <f t="shared" si="68"/>
        <v>0</v>
      </c>
      <c r="AW78" s="543">
        <f t="shared" si="68"/>
        <v>5172952</v>
      </c>
      <c r="AX78" s="543">
        <f t="shared" si="68"/>
        <v>306092</v>
      </c>
      <c r="AY78" s="543">
        <f t="shared" si="68"/>
        <v>68885</v>
      </c>
      <c r="AZ78" s="544">
        <f t="shared" si="68"/>
        <v>29.643699999999999</v>
      </c>
      <c r="BA78" s="544">
        <f t="shared" si="68"/>
        <v>26.3324</v>
      </c>
      <c r="BB78" s="545">
        <f t="shared" si="68"/>
        <v>3.3113000000000001</v>
      </c>
      <c r="BC78" s="636"/>
    </row>
    <row r="79" spans="1:55" ht="12.95" customHeight="1" x14ac:dyDescent="0.25">
      <c r="A79" s="548">
        <v>16</v>
      </c>
      <c r="B79" s="754">
        <v>5482</v>
      </c>
      <c r="C79" s="754">
        <v>600098982</v>
      </c>
      <c r="D79" s="754">
        <v>71006923</v>
      </c>
      <c r="E79" s="745" t="s">
        <v>517</v>
      </c>
      <c r="F79" s="383">
        <v>3111</v>
      </c>
      <c r="G79" s="746" t="s">
        <v>329</v>
      </c>
      <c r="H79" s="553" t="s">
        <v>281</v>
      </c>
      <c r="I79" s="529">
        <v>1597200</v>
      </c>
      <c r="J79" s="554">
        <v>1166864</v>
      </c>
      <c r="K79" s="554">
        <v>0</v>
      </c>
      <c r="L79" s="344">
        <v>394399</v>
      </c>
      <c r="M79" s="344">
        <v>23337</v>
      </c>
      <c r="N79" s="554">
        <v>12600</v>
      </c>
      <c r="O79" s="555">
        <v>2.4340000000000002</v>
      </c>
      <c r="P79" s="744">
        <v>1.9231</v>
      </c>
      <c r="Q79" s="837">
        <v>0.51090000000000002</v>
      </c>
      <c r="R79" s="112">
        <f t="shared" si="57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58"/>
        <v>0</v>
      </c>
      <c r="X79" s="113">
        <v>0</v>
      </c>
      <c r="Y79" s="113">
        <v>0</v>
      </c>
      <c r="Z79" s="113">
        <v>0</v>
      </c>
      <c r="AA79" s="113">
        <f t="shared" si="59"/>
        <v>0</v>
      </c>
      <c r="AB79" s="113">
        <f t="shared" si="60"/>
        <v>0</v>
      </c>
      <c r="AC79" s="114">
        <f t="shared" si="61"/>
        <v>0</v>
      </c>
      <c r="AD79" s="114">
        <f t="shared" si="62"/>
        <v>0</v>
      </c>
      <c r="AE79" s="113">
        <v>0</v>
      </c>
      <c r="AF79" s="113">
        <v>0</v>
      </c>
      <c r="AG79" s="113">
        <f t="shared" si="63"/>
        <v>0</v>
      </c>
      <c r="AH79" s="113">
        <f t="shared" si="64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65"/>
        <v>0</v>
      </c>
      <c r="AR79" s="115">
        <f t="shared" si="66"/>
        <v>0</v>
      </c>
      <c r="AS79" s="116">
        <f t="shared" si="67"/>
        <v>0</v>
      </c>
      <c r="AT79" s="881">
        <f t="shared" ref="AT79:AT84" si="69">I79+AH79</f>
        <v>1597200</v>
      </c>
      <c r="AU79" s="535">
        <f t="shared" ref="AU79:AU84" si="70">J79+W79</f>
        <v>1166864</v>
      </c>
      <c r="AV79" s="113">
        <f t="shared" ref="AV79:AV84" si="71">K79+AA79</f>
        <v>0</v>
      </c>
      <c r="AW79" s="535">
        <f t="shared" ref="AW79:AX84" si="72">L79+AC79</f>
        <v>394399</v>
      </c>
      <c r="AX79" s="535">
        <f t="shared" si="72"/>
        <v>23337</v>
      </c>
      <c r="AY79" s="535">
        <f t="shared" ref="AY79:AY84" si="73">N79+AG79</f>
        <v>12600</v>
      </c>
      <c r="AZ79" s="556">
        <f t="shared" ref="AZ79:AZ84" si="74">O79+AS79</f>
        <v>2.4340000000000002</v>
      </c>
      <c r="BA79" s="556">
        <f t="shared" ref="BA79:BB84" si="75">P79+AQ79</f>
        <v>1.9231</v>
      </c>
      <c r="BB79" s="557">
        <f t="shared" si="75"/>
        <v>0.51090000000000002</v>
      </c>
      <c r="BC79" s="636"/>
    </row>
    <row r="80" spans="1:55" ht="12.95" customHeight="1" x14ac:dyDescent="0.25">
      <c r="A80" s="548">
        <v>16</v>
      </c>
      <c r="B80" s="383">
        <v>5482</v>
      </c>
      <c r="C80" s="383">
        <v>600098982</v>
      </c>
      <c r="D80" s="383">
        <v>71006923</v>
      </c>
      <c r="E80" s="745" t="s">
        <v>517</v>
      </c>
      <c r="F80" s="383">
        <v>3117</v>
      </c>
      <c r="G80" s="745" t="s">
        <v>333</v>
      </c>
      <c r="H80" s="553" t="s">
        <v>281</v>
      </c>
      <c r="I80" s="529">
        <v>3682309</v>
      </c>
      <c r="J80" s="554">
        <v>2659940</v>
      </c>
      <c r="K80" s="554">
        <v>0</v>
      </c>
      <c r="L80" s="344">
        <v>899060</v>
      </c>
      <c r="M80" s="344">
        <v>53199</v>
      </c>
      <c r="N80" s="554">
        <v>70110</v>
      </c>
      <c r="O80" s="555">
        <v>4.8180000000000005</v>
      </c>
      <c r="P80" s="744">
        <v>3.3572000000000002</v>
      </c>
      <c r="Q80" s="837">
        <v>1.4608000000000001</v>
      </c>
      <c r="R80" s="112">
        <f t="shared" si="57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58"/>
        <v>0</v>
      </c>
      <c r="X80" s="113">
        <v>0</v>
      </c>
      <c r="Y80" s="113">
        <v>0</v>
      </c>
      <c r="Z80" s="113">
        <v>0</v>
      </c>
      <c r="AA80" s="113">
        <f t="shared" si="59"/>
        <v>0</v>
      </c>
      <c r="AB80" s="113">
        <f t="shared" si="60"/>
        <v>0</v>
      </c>
      <c r="AC80" s="114">
        <f t="shared" si="61"/>
        <v>0</v>
      </c>
      <c r="AD80" s="114">
        <f t="shared" si="62"/>
        <v>0</v>
      </c>
      <c r="AE80" s="113">
        <v>0</v>
      </c>
      <c r="AF80" s="113">
        <v>0</v>
      </c>
      <c r="AG80" s="113">
        <f t="shared" si="63"/>
        <v>0</v>
      </c>
      <c r="AH80" s="113">
        <f t="shared" si="64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5"/>
        <v>0</v>
      </c>
      <c r="AR80" s="115">
        <f t="shared" si="66"/>
        <v>0</v>
      </c>
      <c r="AS80" s="116">
        <f t="shared" si="67"/>
        <v>0</v>
      </c>
      <c r="AT80" s="881">
        <f t="shared" si="69"/>
        <v>3682309</v>
      </c>
      <c r="AU80" s="535">
        <f t="shared" si="70"/>
        <v>2659940</v>
      </c>
      <c r="AV80" s="113">
        <f t="shared" si="71"/>
        <v>0</v>
      </c>
      <c r="AW80" s="535">
        <f t="shared" si="72"/>
        <v>899060</v>
      </c>
      <c r="AX80" s="535">
        <f t="shared" si="72"/>
        <v>53199</v>
      </c>
      <c r="AY80" s="535">
        <f t="shared" si="73"/>
        <v>70110</v>
      </c>
      <c r="AZ80" s="556">
        <f t="shared" si="74"/>
        <v>4.8180000000000005</v>
      </c>
      <c r="BA80" s="556">
        <f t="shared" si="75"/>
        <v>3.3572000000000002</v>
      </c>
      <c r="BB80" s="557">
        <f t="shared" si="75"/>
        <v>1.4608000000000001</v>
      </c>
      <c r="BC80" s="636"/>
    </row>
    <row r="81" spans="1:55" ht="12.95" customHeight="1" x14ac:dyDescent="0.25">
      <c r="A81" s="548">
        <v>16</v>
      </c>
      <c r="B81" s="383">
        <v>5482</v>
      </c>
      <c r="C81" s="383">
        <v>600098982</v>
      </c>
      <c r="D81" s="383">
        <v>71006923</v>
      </c>
      <c r="E81" s="745" t="s">
        <v>517</v>
      </c>
      <c r="F81" s="383">
        <v>3117</v>
      </c>
      <c r="G81" s="651" t="s">
        <v>316</v>
      </c>
      <c r="H81" s="553" t="s">
        <v>282</v>
      </c>
      <c r="I81" s="529">
        <v>0</v>
      </c>
      <c r="J81" s="554">
        <v>0</v>
      </c>
      <c r="K81" s="554">
        <v>0</v>
      </c>
      <c r="L81" s="344">
        <v>0</v>
      </c>
      <c r="M81" s="344">
        <v>0</v>
      </c>
      <c r="N81" s="554">
        <v>0</v>
      </c>
      <c r="O81" s="555">
        <v>0</v>
      </c>
      <c r="P81" s="744">
        <v>0</v>
      </c>
      <c r="Q81" s="837">
        <v>0</v>
      </c>
      <c r="R81" s="112">
        <f t="shared" si="57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58"/>
        <v>0</v>
      </c>
      <c r="X81" s="113">
        <v>0</v>
      </c>
      <c r="Y81" s="113">
        <v>0</v>
      </c>
      <c r="Z81" s="113">
        <v>0</v>
      </c>
      <c r="AA81" s="113">
        <f t="shared" si="59"/>
        <v>0</v>
      </c>
      <c r="AB81" s="113">
        <f t="shared" si="60"/>
        <v>0</v>
      </c>
      <c r="AC81" s="114">
        <f t="shared" si="61"/>
        <v>0</v>
      </c>
      <c r="AD81" s="114">
        <f t="shared" si="62"/>
        <v>0</v>
      </c>
      <c r="AE81" s="113">
        <v>0</v>
      </c>
      <c r="AF81" s="113">
        <v>0</v>
      </c>
      <c r="AG81" s="113">
        <f t="shared" si="63"/>
        <v>0</v>
      </c>
      <c r="AH81" s="113">
        <f t="shared" si="64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65"/>
        <v>0</v>
      </c>
      <c r="AR81" s="115">
        <f t="shared" si="66"/>
        <v>0</v>
      </c>
      <c r="AS81" s="116">
        <f t="shared" si="67"/>
        <v>0</v>
      </c>
      <c r="AT81" s="881">
        <f t="shared" si="69"/>
        <v>0</v>
      </c>
      <c r="AU81" s="535">
        <f t="shared" si="70"/>
        <v>0</v>
      </c>
      <c r="AV81" s="113">
        <f t="shared" si="71"/>
        <v>0</v>
      </c>
      <c r="AW81" s="535">
        <f t="shared" si="72"/>
        <v>0</v>
      </c>
      <c r="AX81" s="535">
        <f t="shared" si="72"/>
        <v>0</v>
      </c>
      <c r="AY81" s="535">
        <f t="shared" si="73"/>
        <v>0</v>
      </c>
      <c r="AZ81" s="556">
        <f t="shared" si="74"/>
        <v>0</v>
      </c>
      <c r="BA81" s="556">
        <f t="shared" si="75"/>
        <v>0</v>
      </c>
      <c r="BB81" s="557">
        <f t="shared" si="75"/>
        <v>0</v>
      </c>
      <c r="BC81" s="636"/>
    </row>
    <row r="82" spans="1:55" ht="12.95" customHeight="1" x14ac:dyDescent="0.25">
      <c r="A82" s="548">
        <v>16</v>
      </c>
      <c r="B82" s="754">
        <v>5482</v>
      </c>
      <c r="C82" s="754">
        <v>600098982</v>
      </c>
      <c r="D82" s="754">
        <v>71006923</v>
      </c>
      <c r="E82" s="745" t="s">
        <v>517</v>
      </c>
      <c r="F82" s="383">
        <v>3141</v>
      </c>
      <c r="G82" s="746" t="s">
        <v>319</v>
      </c>
      <c r="H82" s="553" t="s">
        <v>282</v>
      </c>
      <c r="I82" s="529">
        <v>844089</v>
      </c>
      <c r="J82" s="554">
        <v>618621</v>
      </c>
      <c r="K82" s="554">
        <v>0</v>
      </c>
      <c r="L82" s="344">
        <v>209094</v>
      </c>
      <c r="M82" s="344">
        <v>12372</v>
      </c>
      <c r="N82" s="554">
        <v>4002</v>
      </c>
      <c r="O82" s="555">
        <v>2.1</v>
      </c>
      <c r="P82" s="744">
        <v>0</v>
      </c>
      <c r="Q82" s="837">
        <v>2.1</v>
      </c>
      <c r="R82" s="112">
        <f t="shared" si="57"/>
        <v>0</v>
      </c>
      <c r="S82" s="113">
        <v>0</v>
      </c>
      <c r="T82" s="113">
        <v>-1788</v>
      </c>
      <c r="U82" s="113">
        <v>0</v>
      </c>
      <c r="V82" s="113">
        <v>0</v>
      </c>
      <c r="W82" s="113">
        <f t="shared" si="58"/>
        <v>-1788</v>
      </c>
      <c r="X82" s="113">
        <v>0</v>
      </c>
      <c r="Y82" s="113">
        <v>0</v>
      </c>
      <c r="Z82" s="113">
        <v>0</v>
      </c>
      <c r="AA82" s="113">
        <f t="shared" si="59"/>
        <v>0</v>
      </c>
      <c r="AB82" s="113">
        <f t="shared" si="60"/>
        <v>-1788</v>
      </c>
      <c r="AC82" s="114">
        <f t="shared" si="61"/>
        <v>-604</v>
      </c>
      <c r="AD82" s="114">
        <f t="shared" si="62"/>
        <v>-36</v>
      </c>
      <c r="AE82" s="113">
        <v>0</v>
      </c>
      <c r="AF82" s="113">
        <v>0</v>
      </c>
      <c r="AG82" s="113">
        <f t="shared" si="63"/>
        <v>0</v>
      </c>
      <c r="AH82" s="113">
        <f t="shared" si="64"/>
        <v>-2428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5"/>
        <v>0</v>
      </c>
      <c r="AR82" s="115">
        <f t="shared" si="66"/>
        <v>0</v>
      </c>
      <c r="AS82" s="116">
        <f t="shared" si="67"/>
        <v>0</v>
      </c>
      <c r="AT82" s="881">
        <f t="shared" si="69"/>
        <v>841661</v>
      </c>
      <c r="AU82" s="535">
        <f t="shared" si="70"/>
        <v>616833</v>
      </c>
      <c r="AV82" s="113">
        <f t="shared" si="71"/>
        <v>0</v>
      </c>
      <c r="AW82" s="535">
        <f t="shared" si="72"/>
        <v>208490</v>
      </c>
      <c r="AX82" s="535">
        <f t="shared" si="72"/>
        <v>12336</v>
      </c>
      <c r="AY82" s="535">
        <f t="shared" si="73"/>
        <v>4002</v>
      </c>
      <c r="AZ82" s="556">
        <f t="shared" si="74"/>
        <v>2.1</v>
      </c>
      <c r="BA82" s="556">
        <f t="shared" si="75"/>
        <v>0</v>
      </c>
      <c r="BB82" s="557">
        <f t="shared" si="75"/>
        <v>2.1</v>
      </c>
      <c r="BC82" s="636"/>
    </row>
    <row r="83" spans="1:55" ht="12.95" customHeight="1" x14ac:dyDescent="0.25">
      <c r="A83" s="548">
        <v>16</v>
      </c>
      <c r="B83" s="383">
        <v>5482</v>
      </c>
      <c r="C83" s="383">
        <v>600098982</v>
      </c>
      <c r="D83" s="383">
        <v>71006923</v>
      </c>
      <c r="E83" s="745" t="s">
        <v>517</v>
      </c>
      <c r="F83" s="383">
        <v>3143</v>
      </c>
      <c r="G83" s="651" t="s">
        <v>633</v>
      </c>
      <c r="H83" s="553" t="s">
        <v>281</v>
      </c>
      <c r="I83" s="529">
        <v>516698</v>
      </c>
      <c r="J83" s="554">
        <v>380484</v>
      </c>
      <c r="K83" s="554">
        <v>0</v>
      </c>
      <c r="L83" s="344">
        <v>128604</v>
      </c>
      <c r="M83" s="344">
        <v>7610</v>
      </c>
      <c r="N83" s="554">
        <v>0</v>
      </c>
      <c r="O83" s="555">
        <v>0.71430000000000005</v>
      </c>
      <c r="P83" s="744">
        <v>0.71430000000000005</v>
      </c>
      <c r="Q83" s="837">
        <v>0</v>
      </c>
      <c r="R83" s="112">
        <f t="shared" si="57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58"/>
        <v>0</v>
      </c>
      <c r="X83" s="113">
        <v>0</v>
      </c>
      <c r="Y83" s="113">
        <v>0</v>
      </c>
      <c r="Z83" s="113">
        <v>0</v>
      </c>
      <c r="AA83" s="113">
        <f t="shared" si="59"/>
        <v>0</v>
      </c>
      <c r="AB83" s="113">
        <f t="shared" si="60"/>
        <v>0</v>
      </c>
      <c r="AC83" s="114">
        <f t="shared" si="61"/>
        <v>0</v>
      </c>
      <c r="AD83" s="114">
        <f t="shared" si="62"/>
        <v>0</v>
      </c>
      <c r="AE83" s="113">
        <v>0</v>
      </c>
      <c r="AF83" s="113">
        <v>0</v>
      </c>
      <c r="AG83" s="113">
        <f t="shared" si="63"/>
        <v>0</v>
      </c>
      <c r="AH83" s="113">
        <f t="shared" si="64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65"/>
        <v>0</v>
      </c>
      <c r="AR83" s="115">
        <f t="shared" si="66"/>
        <v>0</v>
      </c>
      <c r="AS83" s="116">
        <f t="shared" si="67"/>
        <v>0</v>
      </c>
      <c r="AT83" s="881">
        <f t="shared" si="69"/>
        <v>516698</v>
      </c>
      <c r="AU83" s="535">
        <f t="shared" si="70"/>
        <v>380484</v>
      </c>
      <c r="AV83" s="113">
        <f t="shared" si="71"/>
        <v>0</v>
      </c>
      <c r="AW83" s="535">
        <f t="shared" si="72"/>
        <v>128604</v>
      </c>
      <c r="AX83" s="535">
        <f t="shared" si="72"/>
        <v>7610</v>
      </c>
      <c r="AY83" s="535">
        <f t="shared" si="73"/>
        <v>0</v>
      </c>
      <c r="AZ83" s="556">
        <f t="shared" si="74"/>
        <v>0.71430000000000005</v>
      </c>
      <c r="BA83" s="556">
        <f t="shared" si="75"/>
        <v>0.71430000000000005</v>
      </c>
      <c r="BB83" s="557">
        <f t="shared" si="75"/>
        <v>0</v>
      </c>
      <c r="BC83" s="636"/>
    </row>
    <row r="84" spans="1:55" ht="12.95" customHeight="1" x14ac:dyDescent="0.25">
      <c r="A84" s="548">
        <v>16</v>
      </c>
      <c r="B84" s="383">
        <v>5482</v>
      </c>
      <c r="C84" s="383">
        <v>600098982</v>
      </c>
      <c r="D84" s="383">
        <v>71006923</v>
      </c>
      <c r="E84" s="745" t="s">
        <v>517</v>
      </c>
      <c r="F84" s="383">
        <v>3143</v>
      </c>
      <c r="G84" s="651" t="s">
        <v>634</v>
      </c>
      <c r="H84" s="553" t="s">
        <v>282</v>
      </c>
      <c r="I84" s="529">
        <v>21066</v>
      </c>
      <c r="J84" s="554">
        <v>14850</v>
      </c>
      <c r="K84" s="554">
        <v>0</v>
      </c>
      <c r="L84" s="344">
        <v>5019</v>
      </c>
      <c r="M84" s="344">
        <v>297</v>
      </c>
      <c r="N84" s="554">
        <v>900</v>
      </c>
      <c r="O84" s="555">
        <v>0.06</v>
      </c>
      <c r="P84" s="744">
        <v>0</v>
      </c>
      <c r="Q84" s="837">
        <v>0.06</v>
      </c>
      <c r="R84" s="112">
        <f t="shared" si="57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58"/>
        <v>0</v>
      </c>
      <c r="X84" s="113">
        <v>0</v>
      </c>
      <c r="Y84" s="113">
        <v>0</v>
      </c>
      <c r="Z84" s="113">
        <v>0</v>
      </c>
      <c r="AA84" s="113">
        <f t="shared" si="59"/>
        <v>0</v>
      </c>
      <c r="AB84" s="113">
        <f t="shared" si="60"/>
        <v>0</v>
      </c>
      <c r="AC84" s="114">
        <f t="shared" si="61"/>
        <v>0</v>
      </c>
      <c r="AD84" s="114">
        <f t="shared" si="62"/>
        <v>0</v>
      </c>
      <c r="AE84" s="113">
        <v>0</v>
      </c>
      <c r="AF84" s="113">
        <v>0</v>
      </c>
      <c r="AG84" s="113">
        <f t="shared" si="63"/>
        <v>0</v>
      </c>
      <c r="AH84" s="113">
        <f t="shared" si="64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5"/>
        <v>0</v>
      </c>
      <c r="AR84" s="115">
        <f t="shared" si="66"/>
        <v>0</v>
      </c>
      <c r="AS84" s="116">
        <f t="shared" si="67"/>
        <v>0</v>
      </c>
      <c r="AT84" s="881">
        <f t="shared" si="69"/>
        <v>21066</v>
      </c>
      <c r="AU84" s="535">
        <f t="shared" si="70"/>
        <v>14850</v>
      </c>
      <c r="AV84" s="113">
        <f t="shared" si="71"/>
        <v>0</v>
      </c>
      <c r="AW84" s="535">
        <f t="shared" si="72"/>
        <v>5019</v>
      </c>
      <c r="AX84" s="535">
        <f t="shared" si="72"/>
        <v>297</v>
      </c>
      <c r="AY84" s="535">
        <f t="shared" si="73"/>
        <v>900</v>
      </c>
      <c r="AZ84" s="556">
        <f t="shared" si="74"/>
        <v>0.06</v>
      </c>
      <c r="BA84" s="556">
        <f t="shared" si="75"/>
        <v>0</v>
      </c>
      <c r="BB84" s="557">
        <f t="shared" si="75"/>
        <v>0.06</v>
      </c>
      <c r="BC84" s="636"/>
    </row>
    <row r="85" spans="1:55" ht="12.95" customHeight="1" x14ac:dyDescent="0.25">
      <c r="A85" s="384">
        <v>16</v>
      </c>
      <c r="B85" s="84">
        <v>5482</v>
      </c>
      <c r="C85" s="84">
        <v>600098982</v>
      </c>
      <c r="D85" s="84">
        <v>71006923</v>
      </c>
      <c r="E85" s="747" t="s">
        <v>518</v>
      </c>
      <c r="F85" s="84"/>
      <c r="G85" s="747"/>
      <c r="H85" s="327"/>
      <c r="I85" s="542">
        <v>6661362</v>
      </c>
      <c r="J85" s="546">
        <v>4840759</v>
      </c>
      <c r="K85" s="546">
        <v>0</v>
      </c>
      <c r="L85" s="546">
        <v>1636176</v>
      </c>
      <c r="M85" s="546">
        <v>96815</v>
      </c>
      <c r="N85" s="546">
        <v>87612</v>
      </c>
      <c r="O85" s="756">
        <v>10.126300000000001</v>
      </c>
      <c r="P85" s="756">
        <v>5.9946000000000002</v>
      </c>
      <c r="Q85" s="848">
        <v>4.1316999999999995</v>
      </c>
      <c r="R85" s="542">
        <f t="shared" ref="R85:BB85" si="76">SUM(R79:R84)</f>
        <v>0</v>
      </c>
      <c r="S85" s="543">
        <f t="shared" si="76"/>
        <v>0</v>
      </c>
      <c r="T85" s="543">
        <f t="shared" si="76"/>
        <v>-1788</v>
      </c>
      <c r="U85" s="543">
        <f t="shared" si="76"/>
        <v>0</v>
      </c>
      <c r="V85" s="543">
        <f t="shared" si="76"/>
        <v>0</v>
      </c>
      <c r="W85" s="543">
        <f t="shared" si="76"/>
        <v>-1788</v>
      </c>
      <c r="X85" s="543">
        <f t="shared" si="76"/>
        <v>0</v>
      </c>
      <c r="Y85" s="543">
        <f t="shared" si="76"/>
        <v>0</v>
      </c>
      <c r="Z85" s="543">
        <f t="shared" si="76"/>
        <v>0</v>
      </c>
      <c r="AA85" s="543">
        <f t="shared" si="76"/>
        <v>0</v>
      </c>
      <c r="AB85" s="543">
        <f t="shared" si="76"/>
        <v>-1788</v>
      </c>
      <c r="AC85" s="543">
        <f t="shared" si="76"/>
        <v>-604</v>
      </c>
      <c r="AD85" s="543">
        <f t="shared" si="76"/>
        <v>-36</v>
      </c>
      <c r="AE85" s="543">
        <f t="shared" si="76"/>
        <v>0</v>
      </c>
      <c r="AF85" s="543">
        <f t="shared" si="76"/>
        <v>0</v>
      </c>
      <c r="AG85" s="543">
        <f t="shared" si="76"/>
        <v>0</v>
      </c>
      <c r="AH85" s="543">
        <f t="shared" si="76"/>
        <v>-2428</v>
      </c>
      <c r="AI85" s="544">
        <f t="shared" si="76"/>
        <v>0</v>
      </c>
      <c r="AJ85" s="544">
        <f t="shared" si="76"/>
        <v>0</v>
      </c>
      <c r="AK85" s="544">
        <f t="shared" si="76"/>
        <v>0</v>
      </c>
      <c r="AL85" s="544">
        <f t="shared" si="76"/>
        <v>0</v>
      </c>
      <c r="AM85" s="544">
        <f t="shared" si="76"/>
        <v>0</v>
      </c>
      <c r="AN85" s="544">
        <f t="shared" si="76"/>
        <v>0</v>
      </c>
      <c r="AO85" s="544">
        <f t="shared" si="76"/>
        <v>0</v>
      </c>
      <c r="AP85" s="544">
        <f t="shared" si="76"/>
        <v>0</v>
      </c>
      <c r="AQ85" s="544">
        <f t="shared" si="76"/>
        <v>0</v>
      </c>
      <c r="AR85" s="544">
        <f t="shared" si="76"/>
        <v>0</v>
      </c>
      <c r="AS85" s="545">
        <f t="shared" si="76"/>
        <v>0</v>
      </c>
      <c r="AT85" s="546">
        <f t="shared" si="76"/>
        <v>6658934</v>
      </c>
      <c r="AU85" s="543">
        <f t="shared" si="76"/>
        <v>4838971</v>
      </c>
      <c r="AV85" s="543">
        <f t="shared" si="76"/>
        <v>0</v>
      </c>
      <c r="AW85" s="543">
        <f t="shared" si="76"/>
        <v>1635572</v>
      </c>
      <c r="AX85" s="543">
        <f t="shared" si="76"/>
        <v>96779</v>
      </c>
      <c r="AY85" s="543">
        <f t="shared" si="76"/>
        <v>87612</v>
      </c>
      <c r="AZ85" s="544">
        <f t="shared" si="76"/>
        <v>10.126300000000001</v>
      </c>
      <c r="BA85" s="544">
        <f t="shared" si="76"/>
        <v>5.9946000000000002</v>
      </c>
      <c r="BB85" s="545">
        <f t="shared" si="76"/>
        <v>4.1316999999999995</v>
      </c>
      <c r="BC85" s="636"/>
    </row>
    <row r="86" spans="1:55" ht="12.95" customHeight="1" x14ac:dyDescent="0.25">
      <c r="A86" s="548">
        <v>17</v>
      </c>
      <c r="B86" s="766">
        <v>3421</v>
      </c>
      <c r="C86" s="766">
        <v>600077985</v>
      </c>
      <c r="D86" s="549">
        <v>72741651</v>
      </c>
      <c r="E86" s="765" t="s">
        <v>519</v>
      </c>
      <c r="F86" s="766">
        <v>3111</v>
      </c>
      <c r="G86" s="746" t="s">
        <v>329</v>
      </c>
      <c r="H86" s="553" t="s">
        <v>281</v>
      </c>
      <c r="I86" s="529">
        <v>6023874</v>
      </c>
      <c r="J86" s="554">
        <v>4271336</v>
      </c>
      <c r="K86" s="554">
        <v>100000</v>
      </c>
      <c r="L86" s="344">
        <v>1477511</v>
      </c>
      <c r="M86" s="344">
        <v>85427</v>
      </c>
      <c r="N86" s="554">
        <v>89600</v>
      </c>
      <c r="O86" s="555">
        <v>10.388199999999999</v>
      </c>
      <c r="P86" s="744">
        <v>7.6099999999999994</v>
      </c>
      <c r="Q86" s="837">
        <v>2.7782</v>
      </c>
      <c r="R86" s="112">
        <f t="shared" si="57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58"/>
        <v>0</v>
      </c>
      <c r="X86" s="113">
        <v>0</v>
      </c>
      <c r="Y86" s="113">
        <v>0</v>
      </c>
      <c r="Z86" s="113">
        <v>0</v>
      </c>
      <c r="AA86" s="113">
        <f t="shared" si="59"/>
        <v>0</v>
      </c>
      <c r="AB86" s="113">
        <f t="shared" si="60"/>
        <v>0</v>
      </c>
      <c r="AC86" s="114">
        <f t="shared" si="61"/>
        <v>0</v>
      </c>
      <c r="AD86" s="114">
        <f t="shared" si="62"/>
        <v>0</v>
      </c>
      <c r="AE86" s="113">
        <v>0</v>
      </c>
      <c r="AF86" s="113">
        <v>0</v>
      </c>
      <c r="AG86" s="113">
        <f t="shared" si="63"/>
        <v>0</v>
      </c>
      <c r="AH86" s="113">
        <f t="shared" si="64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65"/>
        <v>0</v>
      </c>
      <c r="AR86" s="115">
        <f t="shared" si="66"/>
        <v>0</v>
      </c>
      <c r="AS86" s="116">
        <f t="shared" si="67"/>
        <v>0</v>
      </c>
      <c r="AT86" s="881">
        <f>I86+AH86</f>
        <v>6023874</v>
      </c>
      <c r="AU86" s="535">
        <f>J86+W86</f>
        <v>4271336</v>
      </c>
      <c r="AV86" s="113">
        <f>K86+AA86</f>
        <v>100000</v>
      </c>
      <c r="AW86" s="535">
        <f t="shared" ref="AW86:AX88" si="77">L86+AC86</f>
        <v>1477511</v>
      </c>
      <c r="AX86" s="535">
        <f t="shared" si="77"/>
        <v>85427</v>
      </c>
      <c r="AY86" s="535">
        <f>N86+AG86</f>
        <v>89600</v>
      </c>
      <c r="AZ86" s="556">
        <f>O86+AS86</f>
        <v>10.388199999999999</v>
      </c>
      <c r="BA86" s="556">
        <f t="shared" ref="BA86:BB88" si="78">P86+AQ86</f>
        <v>7.6099999999999994</v>
      </c>
      <c r="BB86" s="557">
        <f t="shared" si="78"/>
        <v>2.7782</v>
      </c>
      <c r="BC86" s="636"/>
    </row>
    <row r="87" spans="1:55" ht="12.95" customHeight="1" x14ac:dyDescent="0.25">
      <c r="A87" s="548">
        <v>17</v>
      </c>
      <c r="B87" s="383">
        <v>3421</v>
      </c>
      <c r="C87" s="383">
        <v>600077985</v>
      </c>
      <c r="D87" s="549">
        <v>72741651</v>
      </c>
      <c r="E87" s="382" t="s">
        <v>519</v>
      </c>
      <c r="F87" s="766">
        <v>3111</v>
      </c>
      <c r="G87" s="651" t="s">
        <v>316</v>
      </c>
      <c r="H87" s="553" t="s">
        <v>282</v>
      </c>
      <c r="I87" s="529">
        <v>0</v>
      </c>
      <c r="J87" s="554">
        <v>0</v>
      </c>
      <c r="K87" s="554">
        <v>0</v>
      </c>
      <c r="L87" s="344">
        <v>0</v>
      </c>
      <c r="M87" s="344">
        <v>0</v>
      </c>
      <c r="N87" s="554">
        <v>0</v>
      </c>
      <c r="O87" s="555">
        <v>0</v>
      </c>
      <c r="P87" s="744">
        <v>0</v>
      </c>
      <c r="Q87" s="837">
        <v>0</v>
      </c>
      <c r="R87" s="112">
        <f t="shared" si="57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8"/>
        <v>0</v>
      </c>
      <c r="X87" s="113">
        <v>0</v>
      </c>
      <c r="Y87" s="113">
        <v>0</v>
      </c>
      <c r="Z87" s="113">
        <v>0</v>
      </c>
      <c r="AA87" s="113">
        <f t="shared" si="59"/>
        <v>0</v>
      </c>
      <c r="AB87" s="113">
        <f t="shared" si="60"/>
        <v>0</v>
      </c>
      <c r="AC87" s="114">
        <f t="shared" si="61"/>
        <v>0</v>
      </c>
      <c r="AD87" s="114">
        <f t="shared" si="62"/>
        <v>0</v>
      </c>
      <c r="AE87" s="113">
        <v>0</v>
      </c>
      <c r="AF87" s="113">
        <v>0</v>
      </c>
      <c r="AG87" s="113">
        <f t="shared" si="63"/>
        <v>0</v>
      </c>
      <c r="AH87" s="113">
        <f t="shared" si="64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5"/>
        <v>0</v>
      </c>
      <c r="AR87" s="115">
        <f t="shared" si="66"/>
        <v>0</v>
      </c>
      <c r="AS87" s="116">
        <f t="shared" si="67"/>
        <v>0</v>
      </c>
      <c r="AT87" s="881">
        <f>I87+AH87</f>
        <v>0</v>
      </c>
      <c r="AU87" s="535">
        <f>J87+W87</f>
        <v>0</v>
      </c>
      <c r="AV87" s="113">
        <f>K87+AA87</f>
        <v>0</v>
      </c>
      <c r="AW87" s="535">
        <f t="shared" si="77"/>
        <v>0</v>
      </c>
      <c r="AX87" s="535">
        <f t="shared" si="77"/>
        <v>0</v>
      </c>
      <c r="AY87" s="535">
        <f>N87+AG87</f>
        <v>0</v>
      </c>
      <c r="AZ87" s="556">
        <f>O87+AS87</f>
        <v>0</v>
      </c>
      <c r="BA87" s="556">
        <f t="shared" si="78"/>
        <v>0</v>
      </c>
      <c r="BB87" s="557">
        <f t="shared" si="78"/>
        <v>0</v>
      </c>
      <c r="BC87" s="636"/>
    </row>
    <row r="88" spans="1:55" ht="12.95" customHeight="1" x14ac:dyDescent="0.25">
      <c r="A88" s="548">
        <v>17</v>
      </c>
      <c r="B88" s="383">
        <v>3421</v>
      </c>
      <c r="C88" s="383">
        <v>600077985</v>
      </c>
      <c r="D88" s="549">
        <v>72741651</v>
      </c>
      <c r="E88" s="382" t="s">
        <v>519</v>
      </c>
      <c r="F88" s="383">
        <v>3141</v>
      </c>
      <c r="G88" s="746" t="s">
        <v>319</v>
      </c>
      <c r="H88" s="553" t="s">
        <v>282</v>
      </c>
      <c r="I88" s="529">
        <v>935434</v>
      </c>
      <c r="J88" s="554">
        <v>685074</v>
      </c>
      <c r="K88" s="554">
        <v>0</v>
      </c>
      <c r="L88" s="344">
        <v>231555</v>
      </c>
      <c r="M88" s="344">
        <v>13701</v>
      </c>
      <c r="N88" s="554">
        <v>5104</v>
      </c>
      <c r="O88" s="555">
        <v>2.33</v>
      </c>
      <c r="P88" s="744">
        <v>0</v>
      </c>
      <c r="Q88" s="837">
        <v>2.33</v>
      </c>
      <c r="R88" s="112">
        <f t="shared" si="57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58"/>
        <v>0</v>
      </c>
      <c r="X88" s="113">
        <v>0</v>
      </c>
      <c r="Y88" s="113">
        <v>0</v>
      </c>
      <c r="Z88" s="113">
        <v>0</v>
      </c>
      <c r="AA88" s="113">
        <f t="shared" si="59"/>
        <v>0</v>
      </c>
      <c r="AB88" s="113">
        <f t="shared" si="60"/>
        <v>0</v>
      </c>
      <c r="AC88" s="114">
        <f t="shared" si="61"/>
        <v>0</v>
      </c>
      <c r="AD88" s="114">
        <f t="shared" si="62"/>
        <v>0</v>
      </c>
      <c r="AE88" s="113">
        <v>0</v>
      </c>
      <c r="AF88" s="113">
        <v>0</v>
      </c>
      <c r="AG88" s="113">
        <f t="shared" si="63"/>
        <v>0</v>
      </c>
      <c r="AH88" s="113">
        <f t="shared" si="64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65"/>
        <v>0</v>
      </c>
      <c r="AR88" s="115">
        <f t="shared" si="66"/>
        <v>0</v>
      </c>
      <c r="AS88" s="116">
        <f t="shared" si="67"/>
        <v>0</v>
      </c>
      <c r="AT88" s="881">
        <f>I88+AH88</f>
        <v>935434</v>
      </c>
      <c r="AU88" s="535">
        <f>J88+W88</f>
        <v>685074</v>
      </c>
      <c r="AV88" s="113">
        <f>K88+AA88</f>
        <v>0</v>
      </c>
      <c r="AW88" s="535">
        <f t="shared" si="77"/>
        <v>231555</v>
      </c>
      <c r="AX88" s="535">
        <f t="shared" si="77"/>
        <v>13701</v>
      </c>
      <c r="AY88" s="535">
        <f>N88+AG88</f>
        <v>5104</v>
      </c>
      <c r="AZ88" s="556">
        <f>O88+AS88</f>
        <v>2.33</v>
      </c>
      <c r="BA88" s="556">
        <f t="shared" si="78"/>
        <v>0</v>
      </c>
      <c r="BB88" s="557">
        <f t="shared" si="78"/>
        <v>2.33</v>
      </c>
      <c r="BC88" s="636"/>
    </row>
    <row r="89" spans="1:55" ht="12.95" customHeight="1" x14ac:dyDescent="0.25">
      <c r="A89" s="384">
        <v>17</v>
      </c>
      <c r="B89" s="85">
        <v>3421</v>
      </c>
      <c r="C89" s="85">
        <v>600077985</v>
      </c>
      <c r="D89" s="87">
        <v>72741651</v>
      </c>
      <c r="E89" s="747" t="s">
        <v>520</v>
      </c>
      <c r="F89" s="87"/>
      <c r="G89" s="772"/>
      <c r="H89" s="330"/>
      <c r="I89" s="704">
        <v>6959308</v>
      </c>
      <c r="J89" s="707">
        <v>4956410</v>
      </c>
      <c r="K89" s="707">
        <v>100000</v>
      </c>
      <c r="L89" s="707">
        <v>1709066</v>
      </c>
      <c r="M89" s="707">
        <v>99128</v>
      </c>
      <c r="N89" s="707">
        <v>94704</v>
      </c>
      <c r="O89" s="773">
        <v>12.7182</v>
      </c>
      <c r="P89" s="773">
        <v>7.6099999999999994</v>
      </c>
      <c r="Q89" s="850">
        <v>5.1082000000000001</v>
      </c>
      <c r="R89" s="704">
        <f t="shared" ref="R89:BB89" si="79">SUM(R86:R88)</f>
        <v>0</v>
      </c>
      <c r="S89" s="705">
        <f t="shared" si="79"/>
        <v>0</v>
      </c>
      <c r="T89" s="705">
        <f t="shared" si="79"/>
        <v>0</v>
      </c>
      <c r="U89" s="705">
        <f t="shared" si="79"/>
        <v>0</v>
      </c>
      <c r="V89" s="705">
        <f t="shared" si="79"/>
        <v>0</v>
      </c>
      <c r="W89" s="705">
        <f t="shared" si="79"/>
        <v>0</v>
      </c>
      <c r="X89" s="705">
        <f t="shared" si="79"/>
        <v>0</v>
      </c>
      <c r="Y89" s="705">
        <f t="shared" si="79"/>
        <v>0</v>
      </c>
      <c r="Z89" s="705">
        <f t="shared" si="79"/>
        <v>0</v>
      </c>
      <c r="AA89" s="705">
        <f t="shared" si="79"/>
        <v>0</v>
      </c>
      <c r="AB89" s="705">
        <f t="shared" si="79"/>
        <v>0</v>
      </c>
      <c r="AC89" s="705">
        <f t="shared" si="79"/>
        <v>0</v>
      </c>
      <c r="AD89" s="705">
        <f t="shared" si="79"/>
        <v>0</v>
      </c>
      <c r="AE89" s="705">
        <f t="shared" si="79"/>
        <v>0</v>
      </c>
      <c r="AF89" s="705">
        <f t="shared" si="79"/>
        <v>0</v>
      </c>
      <c r="AG89" s="705">
        <f t="shared" si="79"/>
        <v>0</v>
      </c>
      <c r="AH89" s="705">
        <f t="shared" si="79"/>
        <v>0</v>
      </c>
      <c r="AI89" s="706">
        <f t="shared" si="79"/>
        <v>0</v>
      </c>
      <c r="AJ89" s="706">
        <f t="shared" si="79"/>
        <v>0</v>
      </c>
      <c r="AK89" s="706">
        <f t="shared" si="79"/>
        <v>0</v>
      </c>
      <c r="AL89" s="706">
        <f t="shared" si="79"/>
        <v>0</v>
      </c>
      <c r="AM89" s="706">
        <f t="shared" si="79"/>
        <v>0</v>
      </c>
      <c r="AN89" s="706">
        <f t="shared" si="79"/>
        <v>0</v>
      </c>
      <c r="AO89" s="706">
        <f t="shared" si="79"/>
        <v>0</v>
      </c>
      <c r="AP89" s="706">
        <f t="shared" si="79"/>
        <v>0</v>
      </c>
      <c r="AQ89" s="706">
        <f t="shared" si="79"/>
        <v>0</v>
      </c>
      <c r="AR89" s="706">
        <f t="shared" si="79"/>
        <v>0</v>
      </c>
      <c r="AS89" s="708">
        <f t="shared" si="79"/>
        <v>0</v>
      </c>
      <c r="AT89" s="707">
        <f t="shared" si="79"/>
        <v>6959308</v>
      </c>
      <c r="AU89" s="705">
        <f t="shared" si="79"/>
        <v>4956410</v>
      </c>
      <c r="AV89" s="705">
        <f t="shared" si="79"/>
        <v>100000</v>
      </c>
      <c r="AW89" s="705">
        <f t="shared" si="79"/>
        <v>1709066</v>
      </c>
      <c r="AX89" s="705">
        <f t="shared" si="79"/>
        <v>99128</v>
      </c>
      <c r="AY89" s="705">
        <f t="shared" si="79"/>
        <v>94704</v>
      </c>
      <c r="AZ89" s="706">
        <f t="shared" si="79"/>
        <v>12.7182</v>
      </c>
      <c r="BA89" s="706">
        <f t="shared" si="79"/>
        <v>7.6099999999999994</v>
      </c>
      <c r="BB89" s="708">
        <f t="shared" si="79"/>
        <v>5.1082000000000001</v>
      </c>
      <c r="BC89" s="636"/>
    </row>
    <row r="90" spans="1:55" ht="12.95" customHeight="1" x14ac:dyDescent="0.25">
      <c r="A90" s="548">
        <v>18</v>
      </c>
      <c r="B90" s="383">
        <v>3420</v>
      </c>
      <c r="C90" s="383">
        <v>600078442</v>
      </c>
      <c r="D90" s="549">
        <v>72741571</v>
      </c>
      <c r="E90" s="745" t="s">
        <v>521</v>
      </c>
      <c r="F90" s="383">
        <v>3113</v>
      </c>
      <c r="G90" s="745" t="s">
        <v>333</v>
      </c>
      <c r="H90" s="553" t="s">
        <v>281</v>
      </c>
      <c r="I90" s="529">
        <v>13213301</v>
      </c>
      <c r="J90" s="554">
        <v>9353685</v>
      </c>
      <c r="K90" s="554">
        <v>160528</v>
      </c>
      <c r="L90" s="344">
        <v>3215804</v>
      </c>
      <c r="M90" s="344">
        <v>187074</v>
      </c>
      <c r="N90" s="554">
        <v>296210</v>
      </c>
      <c r="O90" s="555">
        <v>17.898499999999999</v>
      </c>
      <c r="P90" s="744">
        <v>12.9709</v>
      </c>
      <c r="Q90" s="837">
        <v>4.9276</v>
      </c>
      <c r="R90" s="112">
        <f t="shared" si="57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58"/>
        <v>0</v>
      </c>
      <c r="X90" s="113">
        <v>0</v>
      </c>
      <c r="Y90" s="113">
        <v>0</v>
      </c>
      <c r="Z90" s="113">
        <v>0</v>
      </c>
      <c r="AA90" s="113">
        <f t="shared" si="59"/>
        <v>0</v>
      </c>
      <c r="AB90" s="113">
        <f t="shared" si="60"/>
        <v>0</v>
      </c>
      <c r="AC90" s="114">
        <f t="shared" si="61"/>
        <v>0</v>
      </c>
      <c r="AD90" s="114">
        <f t="shared" si="62"/>
        <v>0</v>
      </c>
      <c r="AE90" s="113">
        <v>0</v>
      </c>
      <c r="AF90" s="113">
        <v>0</v>
      </c>
      <c r="AG90" s="113">
        <f t="shared" si="63"/>
        <v>0</v>
      </c>
      <c r="AH90" s="113">
        <f t="shared" si="64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65"/>
        <v>0</v>
      </c>
      <c r="AR90" s="115">
        <f t="shared" si="66"/>
        <v>0</v>
      </c>
      <c r="AS90" s="116">
        <f t="shared" si="67"/>
        <v>0</v>
      </c>
      <c r="AT90" s="881">
        <f>I90+AH90</f>
        <v>13213301</v>
      </c>
      <c r="AU90" s="535">
        <f>J90+W90</f>
        <v>9353685</v>
      </c>
      <c r="AV90" s="113">
        <f>K90+AA90</f>
        <v>160528</v>
      </c>
      <c r="AW90" s="535">
        <f t="shared" ref="AW90:AX94" si="80">L90+AC90</f>
        <v>3215804</v>
      </c>
      <c r="AX90" s="535">
        <f t="shared" si="80"/>
        <v>187074</v>
      </c>
      <c r="AY90" s="535">
        <f>N90+AG90</f>
        <v>296210</v>
      </c>
      <c r="AZ90" s="556">
        <f>O90+AS90</f>
        <v>17.898499999999999</v>
      </c>
      <c r="BA90" s="556">
        <f t="shared" ref="BA90:BB94" si="81">P90+AQ90</f>
        <v>12.9709</v>
      </c>
      <c r="BB90" s="557">
        <f t="shared" si="81"/>
        <v>4.9276</v>
      </c>
      <c r="BC90" s="636"/>
    </row>
    <row r="91" spans="1:55" ht="12.95" customHeight="1" x14ac:dyDescent="0.25">
      <c r="A91" s="548">
        <v>18</v>
      </c>
      <c r="B91" s="754">
        <v>3420</v>
      </c>
      <c r="C91" s="754">
        <v>600078442</v>
      </c>
      <c r="D91" s="549">
        <v>72741571</v>
      </c>
      <c r="E91" s="745" t="s">
        <v>521</v>
      </c>
      <c r="F91" s="383">
        <v>3113</v>
      </c>
      <c r="G91" s="651" t="s">
        <v>316</v>
      </c>
      <c r="H91" s="553" t="s">
        <v>282</v>
      </c>
      <c r="I91" s="529">
        <v>901737</v>
      </c>
      <c r="J91" s="554">
        <v>664018</v>
      </c>
      <c r="K91" s="554">
        <v>0</v>
      </c>
      <c r="L91" s="344">
        <v>224438</v>
      </c>
      <c r="M91" s="344">
        <v>13281</v>
      </c>
      <c r="N91" s="554">
        <v>0</v>
      </c>
      <c r="O91" s="555">
        <v>1.92</v>
      </c>
      <c r="P91" s="744">
        <v>1.92</v>
      </c>
      <c r="Q91" s="837">
        <v>0</v>
      </c>
      <c r="R91" s="112">
        <f t="shared" si="57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58"/>
        <v>0</v>
      </c>
      <c r="X91" s="113">
        <v>0</v>
      </c>
      <c r="Y91" s="113">
        <v>0</v>
      </c>
      <c r="Z91" s="113">
        <v>0</v>
      </c>
      <c r="AA91" s="113">
        <f t="shared" si="59"/>
        <v>0</v>
      </c>
      <c r="AB91" s="113">
        <f t="shared" si="60"/>
        <v>0</v>
      </c>
      <c r="AC91" s="114">
        <f t="shared" si="61"/>
        <v>0</v>
      </c>
      <c r="AD91" s="114">
        <f t="shared" si="62"/>
        <v>0</v>
      </c>
      <c r="AE91" s="113">
        <v>0</v>
      </c>
      <c r="AF91" s="113">
        <v>0</v>
      </c>
      <c r="AG91" s="113">
        <f t="shared" si="63"/>
        <v>0</v>
      </c>
      <c r="AH91" s="113">
        <f t="shared" si="64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65"/>
        <v>0</v>
      </c>
      <c r="AR91" s="115">
        <f t="shared" si="66"/>
        <v>0</v>
      </c>
      <c r="AS91" s="116">
        <f t="shared" si="67"/>
        <v>0</v>
      </c>
      <c r="AT91" s="881">
        <f>I91+AH91</f>
        <v>901737</v>
      </c>
      <c r="AU91" s="535">
        <f>J91+W91</f>
        <v>664018</v>
      </c>
      <c r="AV91" s="113">
        <f>K91+AA91</f>
        <v>0</v>
      </c>
      <c r="AW91" s="535">
        <f t="shared" si="80"/>
        <v>224438</v>
      </c>
      <c r="AX91" s="535">
        <f t="shared" si="80"/>
        <v>13281</v>
      </c>
      <c r="AY91" s="535">
        <f>N91+AG91</f>
        <v>0</v>
      </c>
      <c r="AZ91" s="556">
        <f>O91+AS91</f>
        <v>1.92</v>
      </c>
      <c r="BA91" s="556">
        <f t="shared" si="81"/>
        <v>1.92</v>
      </c>
      <c r="BB91" s="557">
        <f t="shared" si="81"/>
        <v>0</v>
      </c>
      <c r="BC91" s="636"/>
    </row>
    <row r="92" spans="1:55" ht="12.95" customHeight="1" x14ac:dyDescent="0.25">
      <c r="A92" s="548">
        <v>18</v>
      </c>
      <c r="B92" s="383">
        <v>3420</v>
      </c>
      <c r="C92" s="383">
        <v>600078442</v>
      </c>
      <c r="D92" s="549">
        <v>72741571</v>
      </c>
      <c r="E92" s="382" t="s">
        <v>521</v>
      </c>
      <c r="F92" s="383">
        <v>3141</v>
      </c>
      <c r="G92" s="746" t="s">
        <v>319</v>
      </c>
      <c r="H92" s="553" t="s">
        <v>282</v>
      </c>
      <c r="I92" s="529">
        <v>1319481</v>
      </c>
      <c r="J92" s="554">
        <v>953881</v>
      </c>
      <c r="K92" s="554">
        <v>10000</v>
      </c>
      <c r="L92" s="344">
        <v>325792</v>
      </c>
      <c r="M92" s="344">
        <v>19078</v>
      </c>
      <c r="N92" s="554">
        <v>10730</v>
      </c>
      <c r="O92" s="555">
        <v>3.28</v>
      </c>
      <c r="P92" s="744">
        <v>0</v>
      </c>
      <c r="Q92" s="837">
        <v>3.28</v>
      </c>
      <c r="R92" s="112">
        <f t="shared" si="57"/>
        <v>0</v>
      </c>
      <c r="S92" s="113">
        <v>0</v>
      </c>
      <c r="T92" s="113">
        <v>1365</v>
      </c>
      <c r="U92" s="113">
        <v>0</v>
      </c>
      <c r="V92" s="113">
        <v>0</v>
      </c>
      <c r="W92" s="113">
        <f t="shared" si="58"/>
        <v>1365</v>
      </c>
      <c r="X92" s="113">
        <v>0</v>
      </c>
      <c r="Y92" s="113">
        <v>0</v>
      </c>
      <c r="Z92" s="113">
        <v>0</v>
      </c>
      <c r="AA92" s="113">
        <f t="shared" si="59"/>
        <v>0</v>
      </c>
      <c r="AB92" s="113">
        <f t="shared" si="60"/>
        <v>1365</v>
      </c>
      <c r="AC92" s="114">
        <f t="shared" si="61"/>
        <v>461</v>
      </c>
      <c r="AD92" s="114">
        <f t="shared" si="62"/>
        <v>27</v>
      </c>
      <c r="AE92" s="113">
        <v>0</v>
      </c>
      <c r="AF92" s="113">
        <v>0</v>
      </c>
      <c r="AG92" s="113">
        <f t="shared" si="63"/>
        <v>0</v>
      </c>
      <c r="AH92" s="113">
        <f t="shared" si="64"/>
        <v>1853</v>
      </c>
      <c r="AI92" s="115">
        <v>0</v>
      </c>
      <c r="AJ92" s="115">
        <v>0</v>
      </c>
      <c r="AK92" s="115">
        <v>0</v>
      </c>
      <c r="AL92" s="115">
        <v>0</v>
      </c>
      <c r="AM92" s="115">
        <v>0.01</v>
      </c>
      <c r="AN92" s="115">
        <v>0</v>
      </c>
      <c r="AO92" s="115">
        <v>0</v>
      </c>
      <c r="AP92" s="115">
        <v>0</v>
      </c>
      <c r="AQ92" s="115">
        <f t="shared" si="65"/>
        <v>0</v>
      </c>
      <c r="AR92" s="115">
        <f t="shared" si="66"/>
        <v>0.01</v>
      </c>
      <c r="AS92" s="116">
        <f t="shared" si="67"/>
        <v>0.01</v>
      </c>
      <c r="AT92" s="881">
        <f>I92+AH92</f>
        <v>1321334</v>
      </c>
      <c r="AU92" s="535">
        <f>J92+W92</f>
        <v>955246</v>
      </c>
      <c r="AV92" s="113">
        <f>K92+AA92</f>
        <v>10000</v>
      </c>
      <c r="AW92" s="535">
        <f t="shared" si="80"/>
        <v>326253</v>
      </c>
      <c r="AX92" s="535">
        <f t="shared" si="80"/>
        <v>19105</v>
      </c>
      <c r="AY92" s="535">
        <f>N92+AG92</f>
        <v>10730</v>
      </c>
      <c r="AZ92" s="556">
        <f>O92+AS92</f>
        <v>3.2899999999999996</v>
      </c>
      <c r="BA92" s="556">
        <f t="shared" si="81"/>
        <v>0</v>
      </c>
      <c r="BB92" s="557">
        <f t="shared" si="81"/>
        <v>3.2899999999999996</v>
      </c>
      <c r="BC92" s="636"/>
    </row>
    <row r="93" spans="1:55" ht="12.95" customHeight="1" x14ac:dyDescent="0.25">
      <c r="A93" s="548">
        <v>18</v>
      </c>
      <c r="B93" s="754">
        <v>3420</v>
      </c>
      <c r="C93" s="754">
        <v>600078442</v>
      </c>
      <c r="D93" s="549">
        <v>72741571</v>
      </c>
      <c r="E93" s="745" t="s">
        <v>521</v>
      </c>
      <c r="F93" s="383">
        <v>3143</v>
      </c>
      <c r="G93" s="651" t="s">
        <v>633</v>
      </c>
      <c r="H93" s="553" t="s">
        <v>281</v>
      </c>
      <c r="I93" s="529">
        <v>908558</v>
      </c>
      <c r="J93" s="554">
        <v>669041</v>
      </c>
      <c r="K93" s="554">
        <v>0</v>
      </c>
      <c r="L93" s="344">
        <v>226136</v>
      </c>
      <c r="M93" s="344">
        <v>13381</v>
      </c>
      <c r="N93" s="554">
        <v>0</v>
      </c>
      <c r="O93" s="555">
        <v>1.5</v>
      </c>
      <c r="P93" s="744">
        <v>1.5</v>
      </c>
      <c r="Q93" s="837">
        <v>0</v>
      </c>
      <c r="R93" s="112">
        <f t="shared" si="57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58"/>
        <v>0</v>
      </c>
      <c r="X93" s="113">
        <v>0</v>
      </c>
      <c r="Y93" s="113">
        <v>0</v>
      </c>
      <c r="Z93" s="113">
        <v>0</v>
      </c>
      <c r="AA93" s="113">
        <f t="shared" si="59"/>
        <v>0</v>
      </c>
      <c r="AB93" s="113">
        <f t="shared" si="60"/>
        <v>0</v>
      </c>
      <c r="AC93" s="114">
        <f t="shared" si="61"/>
        <v>0</v>
      </c>
      <c r="AD93" s="114">
        <f t="shared" si="62"/>
        <v>0</v>
      </c>
      <c r="AE93" s="113">
        <v>0</v>
      </c>
      <c r="AF93" s="113">
        <v>0</v>
      </c>
      <c r="AG93" s="113">
        <f t="shared" si="63"/>
        <v>0</v>
      </c>
      <c r="AH93" s="113">
        <f t="shared" si="64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65"/>
        <v>0</v>
      </c>
      <c r="AR93" s="115">
        <f t="shared" si="66"/>
        <v>0</v>
      </c>
      <c r="AS93" s="116">
        <f t="shared" si="67"/>
        <v>0</v>
      </c>
      <c r="AT93" s="881">
        <f>I93+AH93</f>
        <v>908558</v>
      </c>
      <c r="AU93" s="535">
        <f>J93+W93</f>
        <v>669041</v>
      </c>
      <c r="AV93" s="113">
        <f>K93+AA93</f>
        <v>0</v>
      </c>
      <c r="AW93" s="535">
        <f t="shared" si="80"/>
        <v>226136</v>
      </c>
      <c r="AX93" s="535">
        <f t="shared" si="80"/>
        <v>13381</v>
      </c>
      <c r="AY93" s="535">
        <f>N93+AG93</f>
        <v>0</v>
      </c>
      <c r="AZ93" s="556">
        <f>O93+AS93</f>
        <v>1.5</v>
      </c>
      <c r="BA93" s="556">
        <f t="shared" si="81"/>
        <v>1.5</v>
      </c>
      <c r="BB93" s="557">
        <f t="shared" si="81"/>
        <v>0</v>
      </c>
      <c r="BC93" s="636"/>
    </row>
    <row r="94" spans="1:55" ht="12.95" customHeight="1" x14ac:dyDescent="0.25">
      <c r="A94" s="548">
        <v>18</v>
      </c>
      <c r="B94" s="754">
        <v>3420</v>
      </c>
      <c r="C94" s="754">
        <v>600078442</v>
      </c>
      <c r="D94" s="549">
        <v>72741571</v>
      </c>
      <c r="E94" s="745" t="s">
        <v>521</v>
      </c>
      <c r="F94" s="383">
        <v>3143</v>
      </c>
      <c r="G94" s="651" t="s">
        <v>634</v>
      </c>
      <c r="H94" s="553" t="s">
        <v>282</v>
      </c>
      <c r="I94" s="529">
        <v>34811</v>
      </c>
      <c r="J94" s="554">
        <v>9750</v>
      </c>
      <c r="K94" s="554">
        <v>15000</v>
      </c>
      <c r="L94" s="344">
        <v>8366</v>
      </c>
      <c r="M94" s="344">
        <v>195</v>
      </c>
      <c r="N94" s="554">
        <v>1500</v>
      </c>
      <c r="O94" s="555">
        <v>0.04</v>
      </c>
      <c r="P94" s="744">
        <v>0</v>
      </c>
      <c r="Q94" s="837">
        <v>0.04</v>
      </c>
      <c r="R94" s="112">
        <f t="shared" si="57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58"/>
        <v>0</v>
      </c>
      <c r="X94" s="113">
        <v>0</v>
      </c>
      <c r="Y94" s="113">
        <v>0</v>
      </c>
      <c r="Z94" s="113">
        <v>0</v>
      </c>
      <c r="AA94" s="113">
        <f t="shared" si="59"/>
        <v>0</v>
      </c>
      <c r="AB94" s="113">
        <f t="shared" si="60"/>
        <v>0</v>
      </c>
      <c r="AC94" s="114">
        <f t="shared" si="61"/>
        <v>0</v>
      </c>
      <c r="AD94" s="114">
        <f t="shared" si="62"/>
        <v>0</v>
      </c>
      <c r="AE94" s="113">
        <v>0</v>
      </c>
      <c r="AF94" s="113">
        <v>0</v>
      </c>
      <c r="AG94" s="113">
        <f t="shared" si="63"/>
        <v>0</v>
      </c>
      <c r="AH94" s="113">
        <f t="shared" si="64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65"/>
        <v>0</v>
      </c>
      <c r="AR94" s="115">
        <f t="shared" si="66"/>
        <v>0</v>
      </c>
      <c r="AS94" s="116">
        <f t="shared" si="67"/>
        <v>0</v>
      </c>
      <c r="AT94" s="881">
        <f>I94+AH94</f>
        <v>34811</v>
      </c>
      <c r="AU94" s="535">
        <f>J94+W94</f>
        <v>9750</v>
      </c>
      <c r="AV94" s="113">
        <f>K94+AA94</f>
        <v>15000</v>
      </c>
      <c r="AW94" s="535">
        <f t="shared" si="80"/>
        <v>8366</v>
      </c>
      <c r="AX94" s="535">
        <f t="shared" si="80"/>
        <v>195</v>
      </c>
      <c r="AY94" s="535">
        <f>N94+AG94</f>
        <v>1500</v>
      </c>
      <c r="AZ94" s="556">
        <f>O94+AS94</f>
        <v>0.04</v>
      </c>
      <c r="BA94" s="556">
        <f t="shared" si="81"/>
        <v>0</v>
      </c>
      <c r="BB94" s="557">
        <f t="shared" si="81"/>
        <v>0.04</v>
      </c>
      <c r="BC94" s="636"/>
    </row>
    <row r="95" spans="1:55" ht="12.95" customHeight="1" x14ac:dyDescent="0.25">
      <c r="A95" s="384">
        <v>18</v>
      </c>
      <c r="B95" s="85">
        <v>3420</v>
      </c>
      <c r="C95" s="85">
        <v>600078442</v>
      </c>
      <c r="D95" s="85">
        <v>72741571</v>
      </c>
      <c r="E95" s="747" t="s">
        <v>522</v>
      </c>
      <c r="F95" s="84"/>
      <c r="G95" s="747"/>
      <c r="H95" s="327"/>
      <c r="I95" s="542">
        <v>16377888</v>
      </c>
      <c r="J95" s="546">
        <v>11650375</v>
      </c>
      <c r="K95" s="546">
        <v>185528</v>
      </c>
      <c r="L95" s="546">
        <v>4000536</v>
      </c>
      <c r="M95" s="546">
        <v>233009</v>
      </c>
      <c r="N95" s="546">
        <v>308440</v>
      </c>
      <c r="O95" s="756">
        <v>24.638500000000001</v>
      </c>
      <c r="P95" s="756">
        <v>16.390900000000002</v>
      </c>
      <c r="Q95" s="848">
        <v>8.2475999999999985</v>
      </c>
      <c r="R95" s="542">
        <f t="shared" ref="R95:BB95" si="82">SUM(R90:R94)</f>
        <v>0</v>
      </c>
      <c r="S95" s="543">
        <f t="shared" si="82"/>
        <v>0</v>
      </c>
      <c r="T95" s="543">
        <f t="shared" si="82"/>
        <v>1365</v>
      </c>
      <c r="U95" s="543">
        <f t="shared" si="82"/>
        <v>0</v>
      </c>
      <c r="V95" s="543">
        <f t="shared" si="82"/>
        <v>0</v>
      </c>
      <c r="W95" s="543">
        <f t="shared" si="82"/>
        <v>1365</v>
      </c>
      <c r="X95" s="543">
        <f t="shared" si="82"/>
        <v>0</v>
      </c>
      <c r="Y95" s="543">
        <f t="shared" si="82"/>
        <v>0</v>
      </c>
      <c r="Z95" s="543">
        <f t="shared" si="82"/>
        <v>0</v>
      </c>
      <c r="AA95" s="543">
        <f t="shared" si="82"/>
        <v>0</v>
      </c>
      <c r="AB95" s="543">
        <f t="shared" si="82"/>
        <v>1365</v>
      </c>
      <c r="AC95" s="543">
        <f t="shared" si="82"/>
        <v>461</v>
      </c>
      <c r="AD95" s="543">
        <f t="shared" si="82"/>
        <v>27</v>
      </c>
      <c r="AE95" s="543">
        <f t="shared" si="82"/>
        <v>0</v>
      </c>
      <c r="AF95" s="543">
        <f t="shared" si="82"/>
        <v>0</v>
      </c>
      <c r="AG95" s="543">
        <f t="shared" si="82"/>
        <v>0</v>
      </c>
      <c r="AH95" s="543">
        <f t="shared" si="82"/>
        <v>1853</v>
      </c>
      <c r="AI95" s="544">
        <f t="shared" si="82"/>
        <v>0</v>
      </c>
      <c r="AJ95" s="544">
        <f t="shared" si="82"/>
        <v>0</v>
      </c>
      <c r="AK95" s="544">
        <f t="shared" si="82"/>
        <v>0</v>
      </c>
      <c r="AL95" s="544">
        <f t="shared" si="82"/>
        <v>0</v>
      </c>
      <c r="AM95" s="544">
        <f t="shared" si="82"/>
        <v>0.01</v>
      </c>
      <c r="AN95" s="544">
        <f t="shared" si="82"/>
        <v>0</v>
      </c>
      <c r="AO95" s="544">
        <f t="shared" si="82"/>
        <v>0</v>
      </c>
      <c r="AP95" s="544">
        <f t="shared" si="82"/>
        <v>0</v>
      </c>
      <c r="AQ95" s="544">
        <f t="shared" si="82"/>
        <v>0</v>
      </c>
      <c r="AR95" s="544">
        <f t="shared" si="82"/>
        <v>0.01</v>
      </c>
      <c r="AS95" s="545">
        <f t="shared" si="82"/>
        <v>0.01</v>
      </c>
      <c r="AT95" s="546">
        <f t="shared" si="82"/>
        <v>16379741</v>
      </c>
      <c r="AU95" s="543">
        <f t="shared" si="82"/>
        <v>11651740</v>
      </c>
      <c r="AV95" s="543">
        <f t="shared" si="82"/>
        <v>185528</v>
      </c>
      <c r="AW95" s="543">
        <f t="shared" si="82"/>
        <v>4000997</v>
      </c>
      <c r="AX95" s="543">
        <f t="shared" si="82"/>
        <v>233036</v>
      </c>
      <c r="AY95" s="543">
        <f t="shared" si="82"/>
        <v>308440</v>
      </c>
      <c r="AZ95" s="544">
        <f t="shared" si="82"/>
        <v>24.648499999999999</v>
      </c>
      <c r="BA95" s="544">
        <f t="shared" si="82"/>
        <v>16.390900000000002</v>
      </c>
      <c r="BB95" s="545">
        <f t="shared" si="82"/>
        <v>8.2575999999999983</v>
      </c>
      <c r="BC95" s="636"/>
    </row>
    <row r="96" spans="1:55" ht="12.95" customHeight="1" x14ac:dyDescent="0.25">
      <c r="A96" s="548">
        <v>19</v>
      </c>
      <c r="B96" s="742">
        <v>5493</v>
      </c>
      <c r="C96" s="742">
        <v>691009813</v>
      </c>
      <c r="D96" s="549">
        <v>6181457</v>
      </c>
      <c r="E96" s="743" t="s">
        <v>523</v>
      </c>
      <c r="F96" s="742">
        <v>3111</v>
      </c>
      <c r="G96" s="746" t="s">
        <v>329</v>
      </c>
      <c r="H96" s="553" t="s">
        <v>281</v>
      </c>
      <c r="I96" s="529">
        <v>1712952</v>
      </c>
      <c r="J96" s="554">
        <v>1228131</v>
      </c>
      <c r="K96" s="554">
        <v>25000</v>
      </c>
      <c r="L96" s="344">
        <v>423558</v>
      </c>
      <c r="M96" s="344">
        <v>24563</v>
      </c>
      <c r="N96" s="554">
        <v>11700</v>
      </c>
      <c r="O96" s="555">
        <v>2.8249000000000004</v>
      </c>
      <c r="P96" s="744">
        <v>2</v>
      </c>
      <c r="Q96" s="837">
        <v>0.82489999999999997</v>
      </c>
      <c r="R96" s="112">
        <f t="shared" si="57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58"/>
        <v>0</v>
      </c>
      <c r="X96" s="113">
        <v>0</v>
      </c>
      <c r="Y96" s="113">
        <v>0</v>
      </c>
      <c r="Z96" s="113">
        <v>0</v>
      </c>
      <c r="AA96" s="113">
        <f t="shared" si="59"/>
        <v>0</v>
      </c>
      <c r="AB96" s="113">
        <f t="shared" si="60"/>
        <v>0</v>
      </c>
      <c r="AC96" s="114">
        <f t="shared" si="61"/>
        <v>0</v>
      </c>
      <c r="AD96" s="114">
        <f t="shared" si="62"/>
        <v>0</v>
      </c>
      <c r="AE96" s="113">
        <v>0</v>
      </c>
      <c r="AF96" s="113">
        <v>0</v>
      </c>
      <c r="AG96" s="113">
        <f t="shared" si="63"/>
        <v>0</v>
      </c>
      <c r="AH96" s="113">
        <f t="shared" si="64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65"/>
        <v>0</v>
      </c>
      <c r="AR96" s="115">
        <f t="shared" si="66"/>
        <v>0</v>
      </c>
      <c r="AS96" s="116">
        <f t="shared" si="67"/>
        <v>0</v>
      </c>
      <c r="AT96" s="881">
        <f>I96+AH96</f>
        <v>1712952</v>
      </c>
      <c r="AU96" s="535">
        <f>J96+W96</f>
        <v>1228131</v>
      </c>
      <c r="AV96" s="113">
        <f>K96+AA96</f>
        <v>25000</v>
      </c>
      <c r="AW96" s="535">
        <f t="shared" ref="AW96:AX98" si="83">L96+AC96</f>
        <v>423558</v>
      </c>
      <c r="AX96" s="535">
        <f t="shared" si="83"/>
        <v>24563</v>
      </c>
      <c r="AY96" s="535">
        <f>N96+AG96</f>
        <v>11700</v>
      </c>
      <c r="AZ96" s="556">
        <f>O96+AS96</f>
        <v>2.8249000000000004</v>
      </c>
      <c r="BA96" s="556">
        <f t="shared" ref="BA96:BB98" si="84">P96+AQ96</f>
        <v>2</v>
      </c>
      <c r="BB96" s="557">
        <f t="shared" si="84"/>
        <v>0.82489999999999997</v>
      </c>
      <c r="BC96" s="636"/>
    </row>
    <row r="97" spans="1:55" ht="12.95" customHeight="1" x14ac:dyDescent="0.25">
      <c r="A97" s="548">
        <v>19</v>
      </c>
      <c r="B97" s="742">
        <v>5493</v>
      </c>
      <c r="C97" s="742">
        <v>691009813</v>
      </c>
      <c r="D97" s="549">
        <v>6181457</v>
      </c>
      <c r="E97" s="743" t="s">
        <v>523</v>
      </c>
      <c r="F97" s="742">
        <v>3111</v>
      </c>
      <c r="G97" s="651" t="s">
        <v>316</v>
      </c>
      <c r="H97" s="553" t="s">
        <v>282</v>
      </c>
      <c r="I97" s="529">
        <v>473472</v>
      </c>
      <c r="J97" s="554">
        <v>346444</v>
      </c>
      <c r="K97" s="554">
        <v>0</v>
      </c>
      <c r="L97" s="344">
        <v>117099</v>
      </c>
      <c r="M97" s="344">
        <v>6929</v>
      </c>
      <c r="N97" s="554">
        <v>3000</v>
      </c>
      <c r="O97" s="555">
        <v>1</v>
      </c>
      <c r="P97" s="744">
        <v>1</v>
      </c>
      <c r="Q97" s="837">
        <v>0</v>
      </c>
      <c r="R97" s="112">
        <f t="shared" si="57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58"/>
        <v>0</v>
      </c>
      <c r="X97" s="113">
        <v>0</v>
      </c>
      <c r="Y97" s="113">
        <v>0</v>
      </c>
      <c r="Z97" s="113">
        <v>0</v>
      </c>
      <c r="AA97" s="113">
        <f t="shared" si="59"/>
        <v>0</v>
      </c>
      <c r="AB97" s="113">
        <f t="shared" si="60"/>
        <v>0</v>
      </c>
      <c r="AC97" s="114">
        <f t="shared" si="61"/>
        <v>0</v>
      </c>
      <c r="AD97" s="114">
        <f t="shared" si="62"/>
        <v>0</v>
      </c>
      <c r="AE97" s="113">
        <v>0</v>
      </c>
      <c r="AF97" s="113">
        <v>0</v>
      </c>
      <c r="AG97" s="113">
        <f t="shared" si="63"/>
        <v>0</v>
      </c>
      <c r="AH97" s="113">
        <f t="shared" si="64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65"/>
        <v>0</v>
      </c>
      <c r="AR97" s="115">
        <f t="shared" si="66"/>
        <v>0</v>
      </c>
      <c r="AS97" s="116">
        <f t="shared" si="67"/>
        <v>0</v>
      </c>
      <c r="AT97" s="881">
        <f>I97+AH97</f>
        <v>473472</v>
      </c>
      <c r="AU97" s="535">
        <f>J97+W97</f>
        <v>346444</v>
      </c>
      <c r="AV97" s="113">
        <f>K97+AA97</f>
        <v>0</v>
      </c>
      <c r="AW97" s="535">
        <f t="shared" si="83"/>
        <v>117099</v>
      </c>
      <c r="AX97" s="535">
        <f t="shared" si="83"/>
        <v>6929</v>
      </c>
      <c r="AY97" s="535">
        <f>N97+AG97</f>
        <v>3000</v>
      </c>
      <c r="AZ97" s="556">
        <f>O97+AS97</f>
        <v>1</v>
      </c>
      <c r="BA97" s="556">
        <f t="shared" si="84"/>
        <v>1</v>
      </c>
      <c r="BB97" s="557">
        <f t="shared" si="84"/>
        <v>0</v>
      </c>
      <c r="BC97" s="636"/>
    </row>
    <row r="98" spans="1:55" ht="12.95" customHeight="1" x14ac:dyDescent="0.25">
      <c r="A98" s="548">
        <v>19</v>
      </c>
      <c r="B98" s="766">
        <v>5493</v>
      </c>
      <c r="C98" s="766">
        <v>691009813</v>
      </c>
      <c r="D98" s="549">
        <v>6181457</v>
      </c>
      <c r="E98" s="765" t="s">
        <v>523</v>
      </c>
      <c r="F98" s="766">
        <v>3141</v>
      </c>
      <c r="G98" s="746" t="s">
        <v>319</v>
      </c>
      <c r="H98" s="553" t="s">
        <v>282</v>
      </c>
      <c r="I98" s="529">
        <v>103979</v>
      </c>
      <c r="J98" s="554">
        <v>75840</v>
      </c>
      <c r="K98" s="554">
        <v>0</v>
      </c>
      <c r="L98" s="344">
        <v>25634</v>
      </c>
      <c r="M98" s="344">
        <v>1517</v>
      </c>
      <c r="N98" s="554">
        <v>988</v>
      </c>
      <c r="O98" s="555">
        <v>0.4</v>
      </c>
      <c r="P98" s="744">
        <v>0</v>
      </c>
      <c r="Q98" s="837">
        <v>0.4</v>
      </c>
      <c r="R98" s="112">
        <f t="shared" si="57"/>
        <v>0</v>
      </c>
      <c r="S98" s="113">
        <v>0</v>
      </c>
      <c r="T98" s="113">
        <v>730</v>
      </c>
      <c r="U98" s="113">
        <v>0</v>
      </c>
      <c r="V98" s="113">
        <v>0</v>
      </c>
      <c r="W98" s="113">
        <f t="shared" si="58"/>
        <v>730</v>
      </c>
      <c r="X98" s="113">
        <v>0</v>
      </c>
      <c r="Y98" s="113">
        <v>0</v>
      </c>
      <c r="Z98" s="113">
        <v>0</v>
      </c>
      <c r="AA98" s="113">
        <f t="shared" si="59"/>
        <v>0</v>
      </c>
      <c r="AB98" s="113">
        <f t="shared" si="60"/>
        <v>730</v>
      </c>
      <c r="AC98" s="114">
        <f t="shared" si="61"/>
        <v>247</v>
      </c>
      <c r="AD98" s="114">
        <f t="shared" si="62"/>
        <v>15</v>
      </c>
      <c r="AE98" s="113">
        <v>0</v>
      </c>
      <c r="AF98" s="113">
        <v>0</v>
      </c>
      <c r="AG98" s="113">
        <f t="shared" si="63"/>
        <v>0</v>
      </c>
      <c r="AH98" s="113">
        <f t="shared" si="64"/>
        <v>992</v>
      </c>
      <c r="AI98" s="115">
        <v>0</v>
      </c>
      <c r="AJ98" s="115">
        <v>0</v>
      </c>
      <c r="AK98" s="115">
        <v>0</v>
      </c>
      <c r="AL98" s="115">
        <v>0</v>
      </c>
      <c r="AM98" s="115">
        <v>0.01</v>
      </c>
      <c r="AN98" s="115">
        <v>0</v>
      </c>
      <c r="AO98" s="115">
        <v>0</v>
      </c>
      <c r="AP98" s="115">
        <v>0</v>
      </c>
      <c r="AQ98" s="115">
        <f t="shared" si="65"/>
        <v>0</v>
      </c>
      <c r="AR98" s="115">
        <f t="shared" si="66"/>
        <v>0.01</v>
      </c>
      <c r="AS98" s="116">
        <f t="shared" si="67"/>
        <v>0.01</v>
      </c>
      <c r="AT98" s="881">
        <f>I98+AH98</f>
        <v>104971</v>
      </c>
      <c r="AU98" s="535">
        <f>J98+W98</f>
        <v>76570</v>
      </c>
      <c r="AV98" s="113">
        <f>K98+AA98</f>
        <v>0</v>
      </c>
      <c r="AW98" s="535">
        <f t="shared" si="83"/>
        <v>25881</v>
      </c>
      <c r="AX98" s="535">
        <f t="shared" si="83"/>
        <v>1532</v>
      </c>
      <c r="AY98" s="535">
        <f>N98+AG98</f>
        <v>988</v>
      </c>
      <c r="AZ98" s="556">
        <f>O98+AS98</f>
        <v>0.41000000000000003</v>
      </c>
      <c r="BA98" s="556">
        <f t="shared" si="84"/>
        <v>0</v>
      </c>
      <c r="BB98" s="557">
        <f t="shared" si="84"/>
        <v>0.41000000000000003</v>
      </c>
      <c r="BC98" s="636"/>
    </row>
    <row r="99" spans="1:55" ht="12.95" customHeight="1" x14ac:dyDescent="0.25">
      <c r="A99" s="384">
        <v>19</v>
      </c>
      <c r="B99" s="86">
        <v>5493</v>
      </c>
      <c r="C99" s="86">
        <v>691009813</v>
      </c>
      <c r="D99" s="86">
        <v>6181457</v>
      </c>
      <c r="E99" s="771" t="s">
        <v>524</v>
      </c>
      <c r="F99" s="86"/>
      <c r="G99" s="771"/>
      <c r="H99" s="329"/>
      <c r="I99" s="542">
        <v>2290403</v>
      </c>
      <c r="J99" s="546">
        <v>1650415</v>
      </c>
      <c r="K99" s="546">
        <v>25000</v>
      </c>
      <c r="L99" s="546">
        <v>566291</v>
      </c>
      <c r="M99" s="546">
        <v>33009</v>
      </c>
      <c r="N99" s="546">
        <v>15688</v>
      </c>
      <c r="O99" s="756">
        <v>4.2249000000000008</v>
      </c>
      <c r="P99" s="756">
        <v>3</v>
      </c>
      <c r="Q99" s="848">
        <v>1.2248999999999999</v>
      </c>
      <c r="R99" s="542">
        <f t="shared" ref="R99:BB99" si="85">SUM(R96:R98)</f>
        <v>0</v>
      </c>
      <c r="S99" s="543">
        <f t="shared" si="85"/>
        <v>0</v>
      </c>
      <c r="T99" s="543">
        <f t="shared" si="85"/>
        <v>730</v>
      </c>
      <c r="U99" s="543">
        <f t="shared" si="85"/>
        <v>0</v>
      </c>
      <c r="V99" s="543">
        <f t="shared" si="85"/>
        <v>0</v>
      </c>
      <c r="W99" s="543">
        <f t="shared" si="85"/>
        <v>730</v>
      </c>
      <c r="X99" s="543">
        <f t="shared" si="85"/>
        <v>0</v>
      </c>
      <c r="Y99" s="543">
        <f t="shared" si="85"/>
        <v>0</v>
      </c>
      <c r="Z99" s="543">
        <f t="shared" si="85"/>
        <v>0</v>
      </c>
      <c r="AA99" s="543">
        <f t="shared" si="85"/>
        <v>0</v>
      </c>
      <c r="AB99" s="543">
        <f t="shared" si="85"/>
        <v>730</v>
      </c>
      <c r="AC99" s="543">
        <f t="shared" si="85"/>
        <v>247</v>
      </c>
      <c r="AD99" s="543">
        <f t="shared" si="85"/>
        <v>15</v>
      </c>
      <c r="AE99" s="543">
        <f t="shared" si="85"/>
        <v>0</v>
      </c>
      <c r="AF99" s="543">
        <f t="shared" si="85"/>
        <v>0</v>
      </c>
      <c r="AG99" s="543">
        <f t="shared" si="85"/>
        <v>0</v>
      </c>
      <c r="AH99" s="543">
        <f t="shared" si="85"/>
        <v>992</v>
      </c>
      <c r="AI99" s="544">
        <f t="shared" si="85"/>
        <v>0</v>
      </c>
      <c r="AJ99" s="544">
        <f t="shared" si="85"/>
        <v>0</v>
      </c>
      <c r="AK99" s="544">
        <f t="shared" si="85"/>
        <v>0</v>
      </c>
      <c r="AL99" s="544">
        <f t="shared" si="85"/>
        <v>0</v>
      </c>
      <c r="AM99" s="544">
        <f t="shared" si="85"/>
        <v>0.01</v>
      </c>
      <c r="AN99" s="544">
        <f t="shared" si="85"/>
        <v>0</v>
      </c>
      <c r="AO99" s="544">
        <f t="shared" si="85"/>
        <v>0</v>
      </c>
      <c r="AP99" s="544">
        <f t="shared" si="85"/>
        <v>0</v>
      </c>
      <c r="AQ99" s="544">
        <f t="shared" si="85"/>
        <v>0</v>
      </c>
      <c r="AR99" s="544">
        <f t="shared" si="85"/>
        <v>0.01</v>
      </c>
      <c r="AS99" s="545">
        <f t="shared" si="85"/>
        <v>0.01</v>
      </c>
      <c r="AT99" s="546">
        <f t="shared" si="85"/>
        <v>2291395</v>
      </c>
      <c r="AU99" s="543">
        <f t="shared" si="85"/>
        <v>1651145</v>
      </c>
      <c r="AV99" s="543">
        <f t="shared" si="85"/>
        <v>25000</v>
      </c>
      <c r="AW99" s="543">
        <f t="shared" si="85"/>
        <v>566538</v>
      </c>
      <c r="AX99" s="543">
        <f t="shared" si="85"/>
        <v>33024</v>
      </c>
      <c r="AY99" s="543">
        <f t="shared" si="85"/>
        <v>15688</v>
      </c>
      <c r="AZ99" s="544">
        <f t="shared" si="85"/>
        <v>4.2349000000000006</v>
      </c>
      <c r="BA99" s="544">
        <f t="shared" si="85"/>
        <v>3</v>
      </c>
      <c r="BB99" s="545">
        <f t="shared" si="85"/>
        <v>1.2349000000000001</v>
      </c>
      <c r="BC99" s="636"/>
    </row>
    <row r="100" spans="1:55" ht="12.95" customHeight="1" x14ac:dyDescent="0.25">
      <c r="A100" s="548">
        <v>20</v>
      </c>
      <c r="B100" s="383">
        <v>2463</v>
      </c>
      <c r="C100" s="383">
        <v>600080056</v>
      </c>
      <c r="D100" s="549">
        <v>70982066</v>
      </c>
      <c r="E100" s="745" t="s">
        <v>525</v>
      </c>
      <c r="F100" s="383">
        <v>3113</v>
      </c>
      <c r="G100" s="745" t="s">
        <v>333</v>
      </c>
      <c r="H100" s="553" t="s">
        <v>281</v>
      </c>
      <c r="I100" s="529">
        <v>7954793</v>
      </c>
      <c r="J100" s="554">
        <v>5647719</v>
      </c>
      <c r="K100" s="554">
        <v>113528</v>
      </c>
      <c r="L100" s="344">
        <v>1947302</v>
      </c>
      <c r="M100" s="344">
        <v>112954</v>
      </c>
      <c r="N100" s="554">
        <v>133290</v>
      </c>
      <c r="O100" s="555">
        <v>11.426</v>
      </c>
      <c r="P100" s="744">
        <v>8.1635999999999989</v>
      </c>
      <c r="Q100" s="837">
        <v>3.2624000000000004</v>
      </c>
      <c r="R100" s="112">
        <f t="shared" si="57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58"/>
        <v>0</v>
      </c>
      <c r="X100" s="113">
        <v>0</v>
      </c>
      <c r="Y100" s="113">
        <v>0</v>
      </c>
      <c r="Z100" s="113">
        <v>0</v>
      </c>
      <c r="AA100" s="113">
        <f t="shared" si="59"/>
        <v>0</v>
      </c>
      <c r="AB100" s="113">
        <f t="shared" si="60"/>
        <v>0</v>
      </c>
      <c r="AC100" s="114">
        <f t="shared" si="61"/>
        <v>0</v>
      </c>
      <c r="AD100" s="114">
        <f t="shared" si="62"/>
        <v>0</v>
      </c>
      <c r="AE100" s="113">
        <v>0</v>
      </c>
      <c r="AF100" s="113">
        <v>0</v>
      </c>
      <c r="AG100" s="113">
        <f t="shared" si="63"/>
        <v>0</v>
      </c>
      <c r="AH100" s="113">
        <f t="shared" si="64"/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65"/>
        <v>0</v>
      </c>
      <c r="AR100" s="115">
        <f t="shared" si="66"/>
        <v>0</v>
      </c>
      <c r="AS100" s="116">
        <f t="shared" si="67"/>
        <v>0</v>
      </c>
      <c r="AT100" s="881">
        <f>I100+AH100</f>
        <v>7954793</v>
      </c>
      <c r="AU100" s="535">
        <f>J100+W100</f>
        <v>5647719</v>
      </c>
      <c r="AV100" s="113">
        <f>K100+AA100</f>
        <v>113528</v>
      </c>
      <c r="AW100" s="535">
        <f t="shared" ref="AW100:AX104" si="86">L100+AC100</f>
        <v>1947302</v>
      </c>
      <c r="AX100" s="535">
        <f t="shared" si="86"/>
        <v>112954</v>
      </c>
      <c r="AY100" s="535">
        <f>N100+AG100</f>
        <v>133290</v>
      </c>
      <c r="AZ100" s="556">
        <f>O100+AS100</f>
        <v>11.426</v>
      </c>
      <c r="BA100" s="556">
        <f t="shared" ref="BA100:BB104" si="87">P100+AQ100</f>
        <v>8.1635999999999989</v>
      </c>
      <c r="BB100" s="557">
        <f t="shared" si="87"/>
        <v>3.2624000000000004</v>
      </c>
      <c r="BC100" s="636"/>
    </row>
    <row r="101" spans="1:55" ht="12.95" customHeight="1" x14ac:dyDescent="0.25">
      <c r="A101" s="548">
        <v>20</v>
      </c>
      <c r="B101" s="754">
        <v>2463</v>
      </c>
      <c r="C101" s="754">
        <v>600080056</v>
      </c>
      <c r="D101" s="549">
        <v>70982066</v>
      </c>
      <c r="E101" s="745" t="s">
        <v>525</v>
      </c>
      <c r="F101" s="383">
        <v>3113</v>
      </c>
      <c r="G101" s="651" t="s">
        <v>316</v>
      </c>
      <c r="H101" s="553" t="s">
        <v>282</v>
      </c>
      <c r="I101" s="529">
        <v>235235</v>
      </c>
      <c r="J101" s="554">
        <v>173222</v>
      </c>
      <c r="K101" s="554">
        <v>0</v>
      </c>
      <c r="L101" s="344">
        <v>58549</v>
      </c>
      <c r="M101" s="344">
        <v>3464</v>
      </c>
      <c r="N101" s="554">
        <v>0</v>
      </c>
      <c r="O101" s="555">
        <v>0.5</v>
      </c>
      <c r="P101" s="744">
        <v>0.5</v>
      </c>
      <c r="Q101" s="837">
        <v>0</v>
      </c>
      <c r="R101" s="112">
        <f t="shared" si="57"/>
        <v>0</v>
      </c>
      <c r="S101" s="113">
        <v>120294</v>
      </c>
      <c r="T101" s="113">
        <v>0</v>
      </c>
      <c r="U101" s="113">
        <v>0</v>
      </c>
      <c r="V101" s="113">
        <v>0</v>
      </c>
      <c r="W101" s="113">
        <f t="shared" si="58"/>
        <v>120294</v>
      </c>
      <c r="X101" s="113">
        <v>0</v>
      </c>
      <c r="Y101" s="113">
        <v>0</v>
      </c>
      <c r="Z101" s="113">
        <v>0</v>
      </c>
      <c r="AA101" s="113">
        <f t="shared" si="59"/>
        <v>0</v>
      </c>
      <c r="AB101" s="113">
        <f t="shared" si="60"/>
        <v>120294</v>
      </c>
      <c r="AC101" s="114">
        <f t="shared" si="61"/>
        <v>40659</v>
      </c>
      <c r="AD101" s="114">
        <f t="shared" si="62"/>
        <v>2406</v>
      </c>
      <c r="AE101" s="113">
        <v>0</v>
      </c>
      <c r="AF101" s="113">
        <v>0</v>
      </c>
      <c r="AG101" s="113">
        <f t="shared" si="63"/>
        <v>0</v>
      </c>
      <c r="AH101" s="113">
        <f t="shared" si="64"/>
        <v>163359</v>
      </c>
      <c r="AI101" s="115">
        <v>0</v>
      </c>
      <c r="AJ101" s="115">
        <v>0</v>
      </c>
      <c r="AK101" s="115">
        <v>0.35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65"/>
        <v>0.35</v>
      </c>
      <c r="AR101" s="115">
        <f t="shared" si="66"/>
        <v>0</v>
      </c>
      <c r="AS101" s="116">
        <f t="shared" si="67"/>
        <v>0.35</v>
      </c>
      <c r="AT101" s="881">
        <f>I101+AH101</f>
        <v>398594</v>
      </c>
      <c r="AU101" s="535">
        <f>J101+W101</f>
        <v>293516</v>
      </c>
      <c r="AV101" s="113">
        <f>K101+AA101</f>
        <v>0</v>
      </c>
      <c r="AW101" s="535">
        <f t="shared" si="86"/>
        <v>99208</v>
      </c>
      <c r="AX101" s="535">
        <f t="shared" si="86"/>
        <v>5870</v>
      </c>
      <c r="AY101" s="535">
        <f>N101+AG101</f>
        <v>0</v>
      </c>
      <c r="AZ101" s="556">
        <f>O101+AS101</f>
        <v>0.85</v>
      </c>
      <c r="BA101" s="556">
        <f t="shared" si="87"/>
        <v>0.85</v>
      </c>
      <c r="BB101" s="557">
        <f t="shared" si="87"/>
        <v>0</v>
      </c>
      <c r="BC101" s="636"/>
    </row>
    <row r="102" spans="1:55" ht="12.95" customHeight="1" x14ac:dyDescent="0.25">
      <c r="A102" s="548">
        <v>20</v>
      </c>
      <c r="B102" s="383">
        <v>2463</v>
      </c>
      <c r="C102" s="383">
        <v>600080056</v>
      </c>
      <c r="D102" s="549">
        <v>70982066</v>
      </c>
      <c r="E102" s="745" t="s">
        <v>525</v>
      </c>
      <c r="F102" s="383">
        <v>3141</v>
      </c>
      <c r="G102" s="746" t="s">
        <v>319</v>
      </c>
      <c r="H102" s="553" t="s">
        <v>282</v>
      </c>
      <c r="I102" s="529">
        <v>716375</v>
      </c>
      <c r="J102" s="554">
        <v>523934</v>
      </c>
      <c r="K102" s="554">
        <v>0</v>
      </c>
      <c r="L102" s="344">
        <v>177090</v>
      </c>
      <c r="M102" s="344">
        <v>10479</v>
      </c>
      <c r="N102" s="554">
        <v>4872</v>
      </c>
      <c r="O102" s="555">
        <v>1.78</v>
      </c>
      <c r="P102" s="744">
        <v>0</v>
      </c>
      <c r="Q102" s="837">
        <v>1.78</v>
      </c>
      <c r="R102" s="112">
        <f t="shared" si="57"/>
        <v>0</v>
      </c>
      <c r="S102" s="113">
        <v>0</v>
      </c>
      <c r="T102" s="113">
        <v>23199</v>
      </c>
      <c r="U102" s="113">
        <v>0</v>
      </c>
      <c r="V102" s="113">
        <v>0</v>
      </c>
      <c r="W102" s="113">
        <f t="shared" si="58"/>
        <v>23199</v>
      </c>
      <c r="X102" s="113">
        <v>0</v>
      </c>
      <c r="Y102" s="113">
        <v>0</v>
      </c>
      <c r="Z102" s="113">
        <v>0</v>
      </c>
      <c r="AA102" s="113">
        <f t="shared" si="59"/>
        <v>0</v>
      </c>
      <c r="AB102" s="113">
        <f t="shared" si="60"/>
        <v>23199</v>
      </c>
      <c r="AC102" s="114">
        <f t="shared" si="61"/>
        <v>7841</v>
      </c>
      <c r="AD102" s="114">
        <f t="shared" si="62"/>
        <v>464</v>
      </c>
      <c r="AE102" s="113">
        <v>0</v>
      </c>
      <c r="AF102" s="113">
        <v>0</v>
      </c>
      <c r="AG102" s="113">
        <f t="shared" si="63"/>
        <v>0</v>
      </c>
      <c r="AH102" s="113">
        <f t="shared" si="64"/>
        <v>31504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0.08</v>
      </c>
      <c r="AN102" s="115">
        <v>0</v>
      </c>
      <c r="AO102" s="115">
        <v>0</v>
      </c>
      <c r="AP102" s="115">
        <v>0</v>
      </c>
      <c r="AQ102" s="115">
        <f t="shared" si="65"/>
        <v>0</v>
      </c>
      <c r="AR102" s="115">
        <f t="shared" si="66"/>
        <v>0.08</v>
      </c>
      <c r="AS102" s="116">
        <f t="shared" si="67"/>
        <v>0.08</v>
      </c>
      <c r="AT102" s="881">
        <f>I102+AH102</f>
        <v>747879</v>
      </c>
      <c r="AU102" s="535">
        <f>J102+W102</f>
        <v>547133</v>
      </c>
      <c r="AV102" s="113">
        <f>K102+AA102</f>
        <v>0</v>
      </c>
      <c r="AW102" s="535">
        <f t="shared" si="86"/>
        <v>184931</v>
      </c>
      <c r="AX102" s="535">
        <f t="shared" si="86"/>
        <v>10943</v>
      </c>
      <c r="AY102" s="535">
        <f>N102+AG102</f>
        <v>4872</v>
      </c>
      <c r="AZ102" s="556">
        <f>O102+AS102</f>
        <v>1.86</v>
      </c>
      <c r="BA102" s="556">
        <f t="shared" si="87"/>
        <v>0</v>
      </c>
      <c r="BB102" s="557">
        <f t="shared" si="87"/>
        <v>1.86</v>
      </c>
      <c r="BC102" s="636"/>
    </row>
    <row r="103" spans="1:55" ht="12.95" customHeight="1" x14ac:dyDescent="0.25">
      <c r="A103" s="548">
        <v>20</v>
      </c>
      <c r="B103" s="754">
        <v>2463</v>
      </c>
      <c r="C103" s="754">
        <v>600080056</v>
      </c>
      <c r="D103" s="549">
        <v>70982066</v>
      </c>
      <c r="E103" s="745" t="s">
        <v>525</v>
      </c>
      <c r="F103" s="383">
        <v>3143</v>
      </c>
      <c r="G103" s="651" t="s">
        <v>633</v>
      </c>
      <c r="H103" s="553" t="s">
        <v>281</v>
      </c>
      <c r="I103" s="529">
        <v>597390</v>
      </c>
      <c r="J103" s="554">
        <v>439904</v>
      </c>
      <c r="K103" s="554">
        <v>0</v>
      </c>
      <c r="L103" s="344">
        <v>148688</v>
      </c>
      <c r="M103" s="344">
        <v>8798</v>
      </c>
      <c r="N103" s="554">
        <v>0</v>
      </c>
      <c r="O103" s="555">
        <v>0.83330000000000004</v>
      </c>
      <c r="P103" s="744">
        <v>0.83330000000000004</v>
      </c>
      <c r="Q103" s="837">
        <v>0</v>
      </c>
      <c r="R103" s="112">
        <f t="shared" si="57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8"/>
        <v>0</v>
      </c>
      <c r="X103" s="113">
        <v>0</v>
      </c>
      <c r="Y103" s="113">
        <v>0</v>
      </c>
      <c r="Z103" s="113">
        <v>0</v>
      </c>
      <c r="AA103" s="113">
        <f t="shared" si="59"/>
        <v>0</v>
      </c>
      <c r="AB103" s="113">
        <f t="shared" si="60"/>
        <v>0</v>
      </c>
      <c r="AC103" s="114">
        <f t="shared" si="61"/>
        <v>0</v>
      </c>
      <c r="AD103" s="114">
        <f t="shared" si="62"/>
        <v>0</v>
      </c>
      <c r="AE103" s="113">
        <v>0</v>
      </c>
      <c r="AF103" s="113">
        <v>0</v>
      </c>
      <c r="AG103" s="113">
        <f t="shared" si="63"/>
        <v>0</v>
      </c>
      <c r="AH103" s="113">
        <f t="shared" si="64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65"/>
        <v>0</v>
      </c>
      <c r="AR103" s="115">
        <f t="shared" si="66"/>
        <v>0</v>
      </c>
      <c r="AS103" s="116">
        <f t="shared" si="67"/>
        <v>0</v>
      </c>
      <c r="AT103" s="881">
        <f>I103+AH103</f>
        <v>597390</v>
      </c>
      <c r="AU103" s="535">
        <f>J103+W103</f>
        <v>439904</v>
      </c>
      <c r="AV103" s="113">
        <f>K103+AA103</f>
        <v>0</v>
      </c>
      <c r="AW103" s="535">
        <f t="shared" si="86"/>
        <v>148688</v>
      </c>
      <c r="AX103" s="535">
        <f t="shared" si="86"/>
        <v>8798</v>
      </c>
      <c r="AY103" s="535">
        <f>N103+AG103</f>
        <v>0</v>
      </c>
      <c r="AZ103" s="556">
        <f>O103+AS103</f>
        <v>0.83330000000000004</v>
      </c>
      <c r="BA103" s="556">
        <f t="shared" si="87"/>
        <v>0.83330000000000004</v>
      </c>
      <c r="BB103" s="557">
        <f t="shared" si="87"/>
        <v>0</v>
      </c>
      <c r="BC103" s="636"/>
    </row>
    <row r="104" spans="1:55" ht="12.95" customHeight="1" x14ac:dyDescent="0.25">
      <c r="A104" s="548">
        <v>20</v>
      </c>
      <c r="B104" s="754">
        <v>2463</v>
      </c>
      <c r="C104" s="754">
        <v>600080056</v>
      </c>
      <c r="D104" s="549">
        <v>70982066</v>
      </c>
      <c r="E104" s="745" t="s">
        <v>525</v>
      </c>
      <c r="F104" s="383">
        <v>3143</v>
      </c>
      <c r="G104" s="651" t="s">
        <v>634</v>
      </c>
      <c r="H104" s="553" t="s">
        <v>282</v>
      </c>
      <c r="I104" s="529">
        <v>20364</v>
      </c>
      <c r="J104" s="554">
        <v>14355</v>
      </c>
      <c r="K104" s="554">
        <v>0</v>
      </c>
      <c r="L104" s="344">
        <v>4852</v>
      </c>
      <c r="M104" s="344">
        <v>287</v>
      </c>
      <c r="N104" s="554">
        <v>870</v>
      </c>
      <c r="O104" s="555">
        <v>0.06</v>
      </c>
      <c r="P104" s="744">
        <v>0</v>
      </c>
      <c r="Q104" s="837">
        <v>0.06</v>
      </c>
      <c r="R104" s="112">
        <f t="shared" si="57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58"/>
        <v>0</v>
      </c>
      <c r="X104" s="113">
        <v>0</v>
      </c>
      <c r="Y104" s="113">
        <v>0</v>
      </c>
      <c r="Z104" s="113">
        <v>0</v>
      </c>
      <c r="AA104" s="113">
        <f t="shared" si="59"/>
        <v>0</v>
      </c>
      <c r="AB104" s="113">
        <f t="shared" si="60"/>
        <v>0</v>
      </c>
      <c r="AC104" s="114">
        <f t="shared" si="61"/>
        <v>0</v>
      </c>
      <c r="AD104" s="114">
        <f t="shared" si="62"/>
        <v>0</v>
      </c>
      <c r="AE104" s="113">
        <v>0</v>
      </c>
      <c r="AF104" s="113">
        <v>0</v>
      </c>
      <c r="AG104" s="113">
        <f t="shared" si="63"/>
        <v>0</v>
      </c>
      <c r="AH104" s="113">
        <f t="shared" si="64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65"/>
        <v>0</v>
      </c>
      <c r="AR104" s="115">
        <f t="shared" si="66"/>
        <v>0</v>
      </c>
      <c r="AS104" s="116">
        <f t="shared" si="67"/>
        <v>0</v>
      </c>
      <c r="AT104" s="881">
        <f>I104+AH104</f>
        <v>20364</v>
      </c>
      <c r="AU104" s="535">
        <f>J104+W104</f>
        <v>14355</v>
      </c>
      <c r="AV104" s="113">
        <f>K104+AA104</f>
        <v>0</v>
      </c>
      <c r="AW104" s="535">
        <f t="shared" si="86"/>
        <v>4852</v>
      </c>
      <c r="AX104" s="535">
        <f t="shared" si="86"/>
        <v>287</v>
      </c>
      <c r="AY104" s="535">
        <f>N104+AG104</f>
        <v>870</v>
      </c>
      <c r="AZ104" s="556">
        <f>O104+AS104</f>
        <v>0.06</v>
      </c>
      <c r="BA104" s="556">
        <f t="shared" si="87"/>
        <v>0</v>
      </c>
      <c r="BB104" s="557">
        <f t="shared" si="87"/>
        <v>0.06</v>
      </c>
      <c r="BC104" s="636"/>
    </row>
    <row r="105" spans="1:55" ht="12.95" customHeight="1" x14ac:dyDescent="0.25">
      <c r="A105" s="384">
        <v>20</v>
      </c>
      <c r="B105" s="85">
        <v>2463</v>
      </c>
      <c r="C105" s="85">
        <v>600080056</v>
      </c>
      <c r="D105" s="85">
        <v>70982066</v>
      </c>
      <c r="E105" s="747" t="s">
        <v>526</v>
      </c>
      <c r="F105" s="87"/>
      <c r="G105" s="772"/>
      <c r="H105" s="330"/>
      <c r="I105" s="704">
        <v>9524157</v>
      </c>
      <c r="J105" s="707">
        <v>6799134</v>
      </c>
      <c r="K105" s="707">
        <v>113528</v>
      </c>
      <c r="L105" s="707">
        <v>2336481</v>
      </c>
      <c r="M105" s="707">
        <v>135982</v>
      </c>
      <c r="N105" s="707">
        <v>139032</v>
      </c>
      <c r="O105" s="773">
        <v>14.599299999999999</v>
      </c>
      <c r="P105" s="773">
        <v>9.4968999999999983</v>
      </c>
      <c r="Q105" s="850">
        <v>5.1024000000000003</v>
      </c>
      <c r="R105" s="704">
        <f t="shared" ref="R105:BB105" si="88">SUM(R100:R104)</f>
        <v>0</v>
      </c>
      <c r="S105" s="705">
        <f t="shared" si="88"/>
        <v>120294</v>
      </c>
      <c r="T105" s="705">
        <f t="shared" si="88"/>
        <v>23199</v>
      </c>
      <c r="U105" s="705">
        <f t="shared" si="88"/>
        <v>0</v>
      </c>
      <c r="V105" s="705">
        <f t="shared" si="88"/>
        <v>0</v>
      </c>
      <c r="W105" s="705">
        <f t="shared" si="88"/>
        <v>143493</v>
      </c>
      <c r="X105" s="705">
        <f t="shared" si="88"/>
        <v>0</v>
      </c>
      <c r="Y105" s="705">
        <f t="shared" si="88"/>
        <v>0</v>
      </c>
      <c r="Z105" s="705">
        <f t="shared" si="88"/>
        <v>0</v>
      </c>
      <c r="AA105" s="705">
        <f t="shared" si="88"/>
        <v>0</v>
      </c>
      <c r="AB105" s="705">
        <f t="shared" si="88"/>
        <v>143493</v>
      </c>
      <c r="AC105" s="705">
        <f t="shared" si="88"/>
        <v>48500</v>
      </c>
      <c r="AD105" s="705">
        <f t="shared" si="88"/>
        <v>2870</v>
      </c>
      <c r="AE105" s="705">
        <f t="shared" si="88"/>
        <v>0</v>
      </c>
      <c r="AF105" s="705">
        <f t="shared" si="88"/>
        <v>0</v>
      </c>
      <c r="AG105" s="705">
        <f t="shared" si="88"/>
        <v>0</v>
      </c>
      <c r="AH105" s="705">
        <f t="shared" si="88"/>
        <v>194863</v>
      </c>
      <c r="AI105" s="706">
        <f t="shared" si="88"/>
        <v>0</v>
      </c>
      <c r="AJ105" s="706">
        <f t="shared" si="88"/>
        <v>0</v>
      </c>
      <c r="AK105" s="706">
        <f t="shared" si="88"/>
        <v>0.35</v>
      </c>
      <c r="AL105" s="706">
        <f t="shared" si="88"/>
        <v>0</v>
      </c>
      <c r="AM105" s="706">
        <f t="shared" si="88"/>
        <v>0.08</v>
      </c>
      <c r="AN105" s="706">
        <f t="shared" si="88"/>
        <v>0</v>
      </c>
      <c r="AO105" s="706">
        <f t="shared" si="88"/>
        <v>0</v>
      </c>
      <c r="AP105" s="706">
        <f t="shared" si="88"/>
        <v>0</v>
      </c>
      <c r="AQ105" s="706">
        <f t="shared" si="88"/>
        <v>0.35</v>
      </c>
      <c r="AR105" s="706">
        <f t="shared" si="88"/>
        <v>0.08</v>
      </c>
      <c r="AS105" s="708">
        <f t="shared" si="88"/>
        <v>0.43</v>
      </c>
      <c r="AT105" s="707">
        <f t="shared" si="88"/>
        <v>9719020</v>
      </c>
      <c r="AU105" s="705">
        <f t="shared" si="88"/>
        <v>6942627</v>
      </c>
      <c r="AV105" s="705">
        <f t="shared" si="88"/>
        <v>113528</v>
      </c>
      <c r="AW105" s="705">
        <f t="shared" si="88"/>
        <v>2384981</v>
      </c>
      <c r="AX105" s="705">
        <f t="shared" si="88"/>
        <v>138852</v>
      </c>
      <c r="AY105" s="705">
        <f t="shared" si="88"/>
        <v>139032</v>
      </c>
      <c r="AZ105" s="706">
        <f t="shared" si="88"/>
        <v>15.029299999999999</v>
      </c>
      <c r="BA105" s="706">
        <f t="shared" si="88"/>
        <v>9.846899999999998</v>
      </c>
      <c r="BB105" s="708">
        <f t="shared" si="88"/>
        <v>5.1824000000000003</v>
      </c>
      <c r="BC105" s="636"/>
    </row>
    <row r="106" spans="1:55" ht="12.95" customHeight="1" x14ac:dyDescent="0.25">
      <c r="A106" s="548">
        <v>21</v>
      </c>
      <c r="B106" s="383">
        <v>3427</v>
      </c>
      <c r="C106" s="383">
        <v>650023340</v>
      </c>
      <c r="D106" s="549">
        <v>70982988</v>
      </c>
      <c r="E106" s="382" t="s">
        <v>527</v>
      </c>
      <c r="F106" s="383">
        <v>3111</v>
      </c>
      <c r="G106" s="746" t="s">
        <v>329</v>
      </c>
      <c r="H106" s="553" t="s">
        <v>281</v>
      </c>
      <c r="I106" s="529">
        <v>2801292</v>
      </c>
      <c r="J106" s="554">
        <v>2047895</v>
      </c>
      <c r="K106" s="554">
        <v>0</v>
      </c>
      <c r="L106" s="344">
        <v>692189</v>
      </c>
      <c r="M106" s="344">
        <v>40958</v>
      </c>
      <c r="N106" s="554">
        <v>20250</v>
      </c>
      <c r="O106" s="555">
        <v>4.7218</v>
      </c>
      <c r="P106" s="744">
        <v>3.7</v>
      </c>
      <c r="Q106" s="837">
        <v>1.0218</v>
      </c>
      <c r="R106" s="112">
        <f t="shared" si="57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8"/>
        <v>0</v>
      </c>
      <c r="X106" s="113">
        <v>0</v>
      </c>
      <c r="Y106" s="113">
        <v>0</v>
      </c>
      <c r="Z106" s="113">
        <v>0</v>
      </c>
      <c r="AA106" s="113">
        <f t="shared" si="59"/>
        <v>0</v>
      </c>
      <c r="AB106" s="113">
        <f t="shared" si="60"/>
        <v>0</v>
      </c>
      <c r="AC106" s="114">
        <f t="shared" si="61"/>
        <v>0</v>
      </c>
      <c r="AD106" s="114">
        <f t="shared" si="62"/>
        <v>0</v>
      </c>
      <c r="AE106" s="113">
        <v>0</v>
      </c>
      <c r="AF106" s="113">
        <v>0</v>
      </c>
      <c r="AG106" s="113">
        <f t="shared" si="63"/>
        <v>0</v>
      </c>
      <c r="AH106" s="113">
        <f t="shared" si="64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65"/>
        <v>0</v>
      </c>
      <c r="AR106" s="115">
        <f t="shared" si="66"/>
        <v>0</v>
      </c>
      <c r="AS106" s="116">
        <f t="shared" si="67"/>
        <v>0</v>
      </c>
      <c r="AT106" s="881">
        <f t="shared" ref="AT106:AT111" si="89">I106+AH106</f>
        <v>2801292</v>
      </c>
      <c r="AU106" s="535">
        <f t="shared" ref="AU106:AU111" si="90">J106+W106</f>
        <v>2047895</v>
      </c>
      <c r="AV106" s="113">
        <f t="shared" ref="AV106:AV111" si="91">K106+AA106</f>
        <v>0</v>
      </c>
      <c r="AW106" s="535">
        <f t="shared" ref="AW106:AX111" si="92">L106+AC106</f>
        <v>692189</v>
      </c>
      <c r="AX106" s="535">
        <f t="shared" si="92"/>
        <v>40958</v>
      </c>
      <c r="AY106" s="535">
        <f t="shared" ref="AY106:AY111" si="93">N106+AG106</f>
        <v>20250</v>
      </c>
      <c r="AZ106" s="556">
        <f t="shared" ref="AZ106:AZ111" si="94">O106+AS106</f>
        <v>4.7218</v>
      </c>
      <c r="BA106" s="556">
        <f t="shared" ref="BA106:BB111" si="95">P106+AQ106</f>
        <v>3.7</v>
      </c>
      <c r="BB106" s="557">
        <f t="shared" si="95"/>
        <v>1.0218</v>
      </c>
      <c r="BC106" s="636"/>
    </row>
    <row r="107" spans="1:55" ht="12.95" customHeight="1" x14ac:dyDescent="0.25">
      <c r="A107" s="548">
        <v>21</v>
      </c>
      <c r="B107" s="383">
        <v>3427</v>
      </c>
      <c r="C107" s="383">
        <v>650023340</v>
      </c>
      <c r="D107" s="549">
        <v>70982988</v>
      </c>
      <c r="E107" s="745" t="s">
        <v>527</v>
      </c>
      <c r="F107" s="383">
        <v>3113</v>
      </c>
      <c r="G107" s="745" t="s">
        <v>333</v>
      </c>
      <c r="H107" s="553" t="s">
        <v>281</v>
      </c>
      <c r="I107" s="529">
        <v>12326649</v>
      </c>
      <c r="J107" s="554">
        <v>8896899</v>
      </c>
      <c r="K107" s="554">
        <v>0</v>
      </c>
      <c r="L107" s="344">
        <v>3007152</v>
      </c>
      <c r="M107" s="344">
        <v>177938</v>
      </c>
      <c r="N107" s="554">
        <v>244660</v>
      </c>
      <c r="O107" s="555">
        <v>18.019099999999998</v>
      </c>
      <c r="P107" s="744">
        <v>12.908899999999999</v>
      </c>
      <c r="Q107" s="837">
        <v>5.1101999999999999</v>
      </c>
      <c r="R107" s="112">
        <f t="shared" si="57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58"/>
        <v>0</v>
      </c>
      <c r="X107" s="113">
        <v>0</v>
      </c>
      <c r="Y107" s="113">
        <v>0</v>
      </c>
      <c r="Z107" s="113">
        <v>0</v>
      </c>
      <c r="AA107" s="113">
        <f t="shared" si="59"/>
        <v>0</v>
      </c>
      <c r="AB107" s="113">
        <f t="shared" si="60"/>
        <v>0</v>
      </c>
      <c r="AC107" s="114">
        <f t="shared" si="61"/>
        <v>0</v>
      </c>
      <c r="AD107" s="114">
        <f t="shared" si="62"/>
        <v>0</v>
      </c>
      <c r="AE107" s="113">
        <v>0</v>
      </c>
      <c r="AF107" s="113">
        <v>0</v>
      </c>
      <c r="AG107" s="113">
        <f t="shared" si="63"/>
        <v>0</v>
      </c>
      <c r="AH107" s="113">
        <f t="shared" si="64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65"/>
        <v>0</v>
      </c>
      <c r="AR107" s="115">
        <f t="shared" si="66"/>
        <v>0</v>
      </c>
      <c r="AS107" s="116">
        <f t="shared" si="67"/>
        <v>0</v>
      </c>
      <c r="AT107" s="881">
        <f t="shared" si="89"/>
        <v>12326649</v>
      </c>
      <c r="AU107" s="535">
        <f t="shared" si="90"/>
        <v>8896899</v>
      </c>
      <c r="AV107" s="113">
        <f t="shared" si="91"/>
        <v>0</v>
      </c>
      <c r="AW107" s="535">
        <f t="shared" si="92"/>
        <v>3007152</v>
      </c>
      <c r="AX107" s="535">
        <f t="shared" si="92"/>
        <v>177938</v>
      </c>
      <c r="AY107" s="535">
        <f t="shared" si="93"/>
        <v>244660</v>
      </c>
      <c r="AZ107" s="556">
        <f t="shared" si="94"/>
        <v>18.019099999999998</v>
      </c>
      <c r="BA107" s="556">
        <f t="shared" si="95"/>
        <v>12.908899999999999</v>
      </c>
      <c r="BB107" s="557">
        <f t="shared" si="95"/>
        <v>5.1101999999999999</v>
      </c>
      <c r="BC107" s="636"/>
    </row>
    <row r="108" spans="1:55" ht="12.95" customHeight="1" x14ac:dyDescent="0.25">
      <c r="A108" s="548">
        <v>21</v>
      </c>
      <c r="B108" s="383">
        <v>3427</v>
      </c>
      <c r="C108" s="383">
        <v>650023340</v>
      </c>
      <c r="D108" s="549">
        <v>70982988</v>
      </c>
      <c r="E108" s="745" t="s">
        <v>527</v>
      </c>
      <c r="F108" s="383">
        <v>3113</v>
      </c>
      <c r="G108" s="651" t="s">
        <v>316</v>
      </c>
      <c r="H108" s="553" t="s">
        <v>282</v>
      </c>
      <c r="I108" s="529">
        <v>1778364</v>
      </c>
      <c r="J108" s="554">
        <v>1309546</v>
      </c>
      <c r="K108" s="554">
        <v>0</v>
      </c>
      <c r="L108" s="344">
        <v>442627</v>
      </c>
      <c r="M108" s="344">
        <v>26191</v>
      </c>
      <c r="N108" s="554">
        <v>0</v>
      </c>
      <c r="O108" s="555">
        <v>4.0500000000000007</v>
      </c>
      <c r="P108" s="744">
        <v>4.0500000000000007</v>
      </c>
      <c r="Q108" s="837">
        <v>0</v>
      </c>
      <c r="R108" s="112">
        <f t="shared" si="57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58"/>
        <v>0</v>
      </c>
      <c r="X108" s="113">
        <v>0</v>
      </c>
      <c r="Y108" s="113">
        <v>0</v>
      </c>
      <c r="Z108" s="113">
        <v>0</v>
      </c>
      <c r="AA108" s="113">
        <f t="shared" si="59"/>
        <v>0</v>
      </c>
      <c r="AB108" s="113">
        <f t="shared" si="60"/>
        <v>0</v>
      </c>
      <c r="AC108" s="114">
        <f t="shared" si="61"/>
        <v>0</v>
      </c>
      <c r="AD108" s="114">
        <f t="shared" si="62"/>
        <v>0</v>
      </c>
      <c r="AE108" s="113">
        <v>0</v>
      </c>
      <c r="AF108" s="113">
        <v>0</v>
      </c>
      <c r="AG108" s="113">
        <f t="shared" si="63"/>
        <v>0</v>
      </c>
      <c r="AH108" s="113">
        <f t="shared" si="64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65"/>
        <v>0</v>
      </c>
      <c r="AR108" s="115">
        <f t="shared" si="66"/>
        <v>0</v>
      </c>
      <c r="AS108" s="116">
        <f t="shared" si="67"/>
        <v>0</v>
      </c>
      <c r="AT108" s="881">
        <f t="shared" si="89"/>
        <v>1778364</v>
      </c>
      <c r="AU108" s="535">
        <f t="shared" si="90"/>
        <v>1309546</v>
      </c>
      <c r="AV108" s="113">
        <f t="shared" si="91"/>
        <v>0</v>
      </c>
      <c r="AW108" s="535">
        <f t="shared" si="92"/>
        <v>442627</v>
      </c>
      <c r="AX108" s="535">
        <f t="shared" si="92"/>
        <v>26191</v>
      </c>
      <c r="AY108" s="535">
        <f t="shared" si="93"/>
        <v>0</v>
      </c>
      <c r="AZ108" s="556">
        <f t="shared" si="94"/>
        <v>4.0500000000000007</v>
      </c>
      <c r="BA108" s="556">
        <f t="shared" si="95"/>
        <v>4.0500000000000007</v>
      </c>
      <c r="BB108" s="557">
        <f t="shared" si="95"/>
        <v>0</v>
      </c>
      <c r="BC108" s="636"/>
    </row>
    <row r="109" spans="1:55" ht="12.95" customHeight="1" x14ac:dyDescent="0.25">
      <c r="A109" s="548">
        <v>21</v>
      </c>
      <c r="B109" s="383">
        <v>3427</v>
      </c>
      <c r="C109" s="383">
        <v>650023340</v>
      </c>
      <c r="D109" s="549">
        <v>70982988</v>
      </c>
      <c r="E109" s="743" t="s">
        <v>527</v>
      </c>
      <c r="F109" s="767">
        <v>3141</v>
      </c>
      <c r="G109" s="746" t="s">
        <v>319</v>
      </c>
      <c r="H109" s="553" t="s">
        <v>282</v>
      </c>
      <c r="I109" s="529">
        <v>1741775</v>
      </c>
      <c r="J109" s="554">
        <v>1273465</v>
      </c>
      <c r="K109" s="554">
        <v>0</v>
      </c>
      <c r="L109" s="344">
        <v>430431</v>
      </c>
      <c r="M109" s="344">
        <v>25469</v>
      </c>
      <c r="N109" s="554">
        <v>12410</v>
      </c>
      <c r="O109" s="555">
        <v>4.33</v>
      </c>
      <c r="P109" s="744">
        <v>0</v>
      </c>
      <c r="Q109" s="837">
        <v>4.33</v>
      </c>
      <c r="R109" s="112">
        <f t="shared" si="57"/>
        <v>0</v>
      </c>
      <c r="S109" s="113">
        <v>0</v>
      </c>
      <c r="T109" s="113">
        <v>-20939</v>
      </c>
      <c r="U109" s="113">
        <v>0</v>
      </c>
      <c r="V109" s="113">
        <v>0</v>
      </c>
      <c r="W109" s="113">
        <f t="shared" si="58"/>
        <v>-20939</v>
      </c>
      <c r="X109" s="113">
        <v>0</v>
      </c>
      <c r="Y109" s="113">
        <v>0</v>
      </c>
      <c r="Z109" s="113">
        <v>0</v>
      </c>
      <c r="AA109" s="113">
        <f t="shared" si="59"/>
        <v>0</v>
      </c>
      <c r="AB109" s="113">
        <f t="shared" si="60"/>
        <v>-20939</v>
      </c>
      <c r="AC109" s="114">
        <f t="shared" si="61"/>
        <v>-7077</v>
      </c>
      <c r="AD109" s="114">
        <f t="shared" si="62"/>
        <v>-419</v>
      </c>
      <c r="AE109" s="113">
        <v>0</v>
      </c>
      <c r="AF109" s="113">
        <v>0</v>
      </c>
      <c r="AG109" s="113">
        <f t="shared" si="63"/>
        <v>0</v>
      </c>
      <c r="AH109" s="113">
        <f t="shared" si="64"/>
        <v>-28435</v>
      </c>
      <c r="AI109" s="115">
        <v>0</v>
      </c>
      <c r="AJ109" s="115">
        <v>0</v>
      </c>
      <c r="AK109" s="115">
        <v>0</v>
      </c>
      <c r="AL109" s="115">
        <v>0</v>
      </c>
      <c r="AM109" s="115">
        <v>-0.08</v>
      </c>
      <c r="AN109" s="115">
        <v>0</v>
      </c>
      <c r="AO109" s="115">
        <v>0</v>
      </c>
      <c r="AP109" s="115">
        <v>0</v>
      </c>
      <c r="AQ109" s="115">
        <f t="shared" si="65"/>
        <v>0</v>
      </c>
      <c r="AR109" s="115">
        <f t="shared" si="66"/>
        <v>-0.08</v>
      </c>
      <c r="AS109" s="116">
        <f t="shared" si="67"/>
        <v>-0.08</v>
      </c>
      <c r="AT109" s="881">
        <f t="shared" si="89"/>
        <v>1713340</v>
      </c>
      <c r="AU109" s="535">
        <f t="shared" si="90"/>
        <v>1252526</v>
      </c>
      <c r="AV109" s="113">
        <f t="shared" si="91"/>
        <v>0</v>
      </c>
      <c r="AW109" s="535">
        <f t="shared" si="92"/>
        <v>423354</v>
      </c>
      <c r="AX109" s="535">
        <f t="shared" si="92"/>
        <v>25050</v>
      </c>
      <c r="AY109" s="535">
        <f t="shared" si="93"/>
        <v>12410</v>
      </c>
      <c r="AZ109" s="556">
        <f t="shared" si="94"/>
        <v>4.25</v>
      </c>
      <c r="BA109" s="556">
        <f t="shared" si="95"/>
        <v>0</v>
      </c>
      <c r="BB109" s="557">
        <f t="shared" si="95"/>
        <v>4.25</v>
      </c>
      <c r="BC109" s="636"/>
    </row>
    <row r="110" spans="1:55" ht="12.95" customHeight="1" x14ac:dyDescent="0.25">
      <c r="A110" s="548">
        <v>21</v>
      </c>
      <c r="B110" s="383">
        <v>3427</v>
      </c>
      <c r="C110" s="383">
        <v>650023340</v>
      </c>
      <c r="D110" s="549">
        <v>70982988</v>
      </c>
      <c r="E110" s="745" t="s">
        <v>527</v>
      </c>
      <c r="F110" s="383">
        <v>3143</v>
      </c>
      <c r="G110" s="651" t="s">
        <v>633</v>
      </c>
      <c r="H110" s="553" t="s">
        <v>281</v>
      </c>
      <c r="I110" s="529">
        <v>1100334</v>
      </c>
      <c r="J110" s="554">
        <v>810261</v>
      </c>
      <c r="K110" s="554">
        <v>0</v>
      </c>
      <c r="L110" s="344">
        <v>273868</v>
      </c>
      <c r="M110" s="344">
        <v>16205</v>
      </c>
      <c r="N110" s="554">
        <v>0</v>
      </c>
      <c r="O110" s="555">
        <v>1.7142999999999999</v>
      </c>
      <c r="P110" s="744">
        <v>1.7142999999999999</v>
      </c>
      <c r="Q110" s="837">
        <v>0</v>
      </c>
      <c r="R110" s="112">
        <f t="shared" si="57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58"/>
        <v>0</v>
      </c>
      <c r="X110" s="113">
        <v>0</v>
      </c>
      <c r="Y110" s="113">
        <v>0</v>
      </c>
      <c r="Z110" s="113">
        <v>0</v>
      </c>
      <c r="AA110" s="113">
        <f t="shared" si="59"/>
        <v>0</v>
      </c>
      <c r="AB110" s="113">
        <f t="shared" si="60"/>
        <v>0</v>
      </c>
      <c r="AC110" s="114">
        <f t="shared" si="61"/>
        <v>0</v>
      </c>
      <c r="AD110" s="114">
        <f t="shared" si="62"/>
        <v>0</v>
      </c>
      <c r="AE110" s="113">
        <v>0</v>
      </c>
      <c r="AF110" s="113">
        <v>0</v>
      </c>
      <c r="AG110" s="113">
        <f t="shared" si="63"/>
        <v>0</v>
      </c>
      <c r="AH110" s="113">
        <f t="shared" si="64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65"/>
        <v>0</v>
      </c>
      <c r="AR110" s="115">
        <f t="shared" si="66"/>
        <v>0</v>
      </c>
      <c r="AS110" s="116">
        <f t="shared" si="67"/>
        <v>0</v>
      </c>
      <c r="AT110" s="881">
        <f t="shared" si="89"/>
        <v>1100334</v>
      </c>
      <c r="AU110" s="535">
        <f t="shared" si="90"/>
        <v>810261</v>
      </c>
      <c r="AV110" s="113">
        <f t="shared" si="91"/>
        <v>0</v>
      </c>
      <c r="AW110" s="535">
        <f t="shared" si="92"/>
        <v>273868</v>
      </c>
      <c r="AX110" s="535">
        <f t="shared" si="92"/>
        <v>16205</v>
      </c>
      <c r="AY110" s="535">
        <f t="shared" si="93"/>
        <v>0</v>
      </c>
      <c r="AZ110" s="556">
        <f t="shared" si="94"/>
        <v>1.7142999999999999</v>
      </c>
      <c r="BA110" s="556">
        <f t="shared" si="95"/>
        <v>1.7142999999999999</v>
      </c>
      <c r="BB110" s="557">
        <f t="shared" si="95"/>
        <v>0</v>
      </c>
      <c r="BC110" s="636"/>
    </row>
    <row r="111" spans="1:55" ht="12.95" customHeight="1" x14ac:dyDescent="0.25">
      <c r="A111" s="548">
        <v>21</v>
      </c>
      <c r="B111" s="383">
        <v>3427</v>
      </c>
      <c r="C111" s="383">
        <v>650023340</v>
      </c>
      <c r="D111" s="549">
        <v>70982988</v>
      </c>
      <c r="E111" s="745" t="s">
        <v>527</v>
      </c>
      <c r="F111" s="383">
        <v>3143</v>
      </c>
      <c r="G111" s="651" t="s">
        <v>634</v>
      </c>
      <c r="H111" s="553" t="s">
        <v>282</v>
      </c>
      <c r="I111" s="529">
        <v>30898</v>
      </c>
      <c r="J111" s="554">
        <v>21780</v>
      </c>
      <c r="K111" s="554">
        <v>0</v>
      </c>
      <c r="L111" s="344">
        <v>7362</v>
      </c>
      <c r="M111" s="344">
        <v>436</v>
      </c>
      <c r="N111" s="554">
        <v>1320</v>
      </c>
      <c r="O111" s="555">
        <v>0.09</v>
      </c>
      <c r="P111" s="744">
        <v>0</v>
      </c>
      <c r="Q111" s="837">
        <v>0.09</v>
      </c>
      <c r="R111" s="112">
        <f t="shared" si="57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58"/>
        <v>0</v>
      </c>
      <c r="X111" s="113">
        <v>0</v>
      </c>
      <c r="Y111" s="113">
        <v>0</v>
      </c>
      <c r="Z111" s="113">
        <v>0</v>
      </c>
      <c r="AA111" s="113">
        <f t="shared" si="59"/>
        <v>0</v>
      </c>
      <c r="AB111" s="113">
        <f t="shared" si="60"/>
        <v>0</v>
      </c>
      <c r="AC111" s="114">
        <f t="shared" si="61"/>
        <v>0</v>
      </c>
      <c r="AD111" s="114">
        <f t="shared" si="62"/>
        <v>0</v>
      </c>
      <c r="AE111" s="113">
        <v>0</v>
      </c>
      <c r="AF111" s="113">
        <v>0</v>
      </c>
      <c r="AG111" s="113">
        <f t="shared" si="63"/>
        <v>0</v>
      </c>
      <c r="AH111" s="113">
        <f t="shared" si="64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65"/>
        <v>0</v>
      </c>
      <c r="AR111" s="115">
        <f t="shared" si="66"/>
        <v>0</v>
      </c>
      <c r="AS111" s="116">
        <f t="shared" si="67"/>
        <v>0</v>
      </c>
      <c r="AT111" s="881">
        <f t="shared" si="89"/>
        <v>30898</v>
      </c>
      <c r="AU111" s="535">
        <f t="shared" si="90"/>
        <v>21780</v>
      </c>
      <c r="AV111" s="113">
        <f t="shared" si="91"/>
        <v>0</v>
      </c>
      <c r="AW111" s="535">
        <f t="shared" si="92"/>
        <v>7362</v>
      </c>
      <c r="AX111" s="535">
        <f t="shared" si="92"/>
        <v>436</v>
      </c>
      <c r="AY111" s="535">
        <f t="shared" si="93"/>
        <v>1320</v>
      </c>
      <c r="AZ111" s="556">
        <f t="shared" si="94"/>
        <v>0.09</v>
      </c>
      <c r="BA111" s="556">
        <f t="shared" si="95"/>
        <v>0</v>
      </c>
      <c r="BB111" s="557">
        <f t="shared" si="95"/>
        <v>0.09</v>
      </c>
      <c r="BC111" s="636"/>
    </row>
    <row r="112" spans="1:55" ht="12.95" customHeight="1" x14ac:dyDescent="0.25">
      <c r="A112" s="384">
        <v>21</v>
      </c>
      <c r="B112" s="85">
        <v>3427</v>
      </c>
      <c r="C112" s="85">
        <v>650023340</v>
      </c>
      <c r="D112" s="85">
        <v>70982988</v>
      </c>
      <c r="E112" s="747" t="s">
        <v>528</v>
      </c>
      <c r="F112" s="84"/>
      <c r="G112" s="747"/>
      <c r="H112" s="327"/>
      <c r="I112" s="759">
        <v>19779312</v>
      </c>
      <c r="J112" s="760">
        <v>14359846</v>
      </c>
      <c r="K112" s="760">
        <v>0</v>
      </c>
      <c r="L112" s="760">
        <v>4853629</v>
      </c>
      <c r="M112" s="760">
        <v>287197</v>
      </c>
      <c r="N112" s="760">
        <v>278640</v>
      </c>
      <c r="O112" s="761">
        <v>32.925200000000004</v>
      </c>
      <c r="P112" s="761">
        <v>22.373200000000001</v>
      </c>
      <c r="Q112" s="849">
        <v>10.552</v>
      </c>
      <c r="R112" s="759">
        <f t="shared" ref="R112:BB112" si="96">SUM(R106:R111)</f>
        <v>0</v>
      </c>
      <c r="S112" s="762">
        <f t="shared" si="96"/>
        <v>0</v>
      </c>
      <c r="T112" s="762">
        <f t="shared" si="96"/>
        <v>-20939</v>
      </c>
      <c r="U112" s="762">
        <f t="shared" si="96"/>
        <v>0</v>
      </c>
      <c r="V112" s="762">
        <f t="shared" si="96"/>
        <v>0</v>
      </c>
      <c r="W112" s="762">
        <f t="shared" si="96"/>
        <v>-20939</v>
      </c>
      <c r="X112" s="762">
        <f t="shared" si="96"/>
        <v>0</v>
      </c>
      <c r="Y112" s="762">
        <f t="shared" si="96"/>
        <v>0</v>
      </c>
      <c r="Z112" s="762">
        <f t="shared" si="96"/>
        <v>0</v>
      </c>
      <c r="AA112" s="762">
        <f t="shared" si="96"/>
        <v>0</v>
      </c>
      <c r="AB112" s="762">
        <f t="shared" si="96"/>
        <v>-20939</v>
      </c>
      <c r="AC112" s="762">
        <f t="shared" si="96"/>
        <v>-7077</v>
      </c>
      <c r="AD112" s="762">
        <f t="shared" si="96"/>
        <v>-419</v>
      </c>
      <c r="AE112" s="762">
        <f t="shared" si="96"/>
        <v>0</v>
      </c>
      <c r="AF112" s="762">
        <f t="shared" si="96"/>
        <v>0</v>
      </c>
      <c r="AG112" s="762">
        <f t="shared" si="96"/>
        <v>0</v>
      </c>
      <c r="AH112" s="762">
        <f t="shared" si="96"/>
        <v>-28435</v>
      </c>
      <c r="AI112" s="763">
        <f t="shared" si="96"/>
        <v>0</v>
      </c>
      <c r="AJ112" s="763">
        <f t="shared" si="96"/>
        <v>0</v>
      </c>
      <c r="AK112" s="763">
        <f t="shared" si="96"/>
        <v>0</v>
      </c>
      <c r="AL112" s="763">
        <f t="shared" si="96"/>
        <v>0</v>
      </c>
      <c r="AM112" s="763">
        <f t="shared" si="96"/>
        <v>-0.08</v>
      </c>
      <c r="AN112" s="763">
        <f t="shared" si="96"/>
        <v>0</v>
      </c>
      <c r="AO112" s="763">
        <f t="shared" si="96"/>
        <v>0</v>
      </c>
      <c r="AP112" s="763">
        <f t="shared" si="96"/>
        <v>0</v>
      </c>
      <c r="AQ112" s="763">
        <f t="shared" si="96"/>
        <v>0</v>
      </c>
      <c r="AR112" s="763">
        <f t="shared" si="96"/>
        <v>-0.08</v>
      </c>
      <c r="AS112" s="764">
        <f t="shared" si="96"/>
        <v>-0.08</v>
      </c>
      <c r="AT112" s="760">
        <f t="shared" si="96"/>
        <v>19750877</v>
      </c>
      <c r="AU112" s="762">
        <f t="shared" si="96"/>
        <v>14338907</v>
      </c>
      <c r="AV112" s="762">
        <f t="shared" si="96"/>
        <v>0</v>
      </c>
      <c r="AW112" s="762">
        <f t="shared" si="96"/>
        <v>4846552</v>
      </c>
      <c r="AX112" s="762">
        <f t="shared" si="96"/>
        <v>286778</v>
      </c>
      <c r="AY112" s="762">
        <f t="shared" si="96"/>
        <v>278640</v>
      </c>
      <c r="AZ112" s="763">
        <f t="shared" si="96"/>
        <v>32.845199999999998</v>
      </c>
      <c r="BA112" s="763">
        <f t="shared" si="96"/>
        <v>22.373200000000001</v>
      </c>
      <c r="BB112" s="764">
        <f t="shared" si="96"/>
        <v>10.472</v>
      </c>
      <c r="BC112" s="636"/>
    </row>
    <row r="113" spans="1:55" ht="12.95" customHeight="1" x14ac:dyDescent="0.25">
      <c r="A113" s="548">
        <v>22</v>
      </c>
      <c r="B113" s="383">
        <v>5484</v>
      </c>
      <c r="C113" s="383">
        <v>600098532</v>
      </c>
      <c r="D113" s="549">
        <v>72743255</v>
      </c>
      <c r="E113" s="745" t="s">
        <v>529</v>
      </c>
      <c r="F113" s="383">
        <v>3111</v>
      </c>
      <c r="G113" s="746" t="s">
        <v>329</v>
      </c>
      <c r="H113" s="553" t="s">
        <v>281</v>
      </c>
      <c r="I113" s="529">
        <v>4723865</v>
      </c>
      <c r="J113" s="554">
        <v>3434584</v>
      </c>
      <c r="K113" s="554">
        <v>0</v>
      </c>
      <c r="L113" s="344">
        <v>1160889</v>
      </c>
      <c r="M113" s="344">
        <v>68692</v>
      </c>
      <c r="N113" s="554">
        <v>59700</v>
      </c>
      <c r="O113" s="555">
        <v>8.1341999999999999</v>
      </c>
      <c r="P113" s="744">
        <v>6</v>
      </c>
      <c r="Q113" s="837">
        <v>2.1341999999999999</v>
      </c>
      <c r="R113" s="112">
        <f t="shared" si="57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58"/>
        <v>0</v>
      </c>
      <c r="X113" s="113">
        <v>0</v>
      </c>
      <c r="Y113" s="113">
        <v>0</v>
      </c>
      <c r="Z113" s="113">
        <v>0</v>
      </c>
      <c r="AA113" s="113">
        <f t="shared" si="59"/>
        <v>0</v>
      </c>
      <c r="AB113" s="113">
        <f t="shared" si="60"/>
        <v>0</v>
      </c>
      <c r="AC113" s="114">
        <f t="shared" si="61"/>
        <v>0</v>
      </c>
      <c r="AD113" s="114">
        <f t="shared" si="62"/>
        <v>0</v>
      </c>
      <c r="AE113" s="113">
        <v>0</v>
      </c>
      <c r="AF113" s="113">
        <v>0</v>
      </c>
      <c r="AG113" s="113">
        <f t="shared" si="63"/>
        <v>0</v>
      </c>
      <c r="AH113" s="113">
        <f t="shared" si="64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65"/>
        <v>0</v>
      </c>
      <c r="AR113" s="115">
        <f t="shared" si="66"/>
        <v>0</v>
      </c>
      <c r="AS113" s="116">
        <f t="shared" si="67"/>
        <v>0</v>
      </c>
      <c r="AT113" s="881">
        <f>I113+AH113</f>
        <v>4723865</v>
      </c>
      <c r="AU113" s="535">
        <f>J113+W113</f>
        <v>3434584</v>
      </c>
      <c r="AV113" s="113">
        <f>K113+AA113</f>
        <v>0</v>
      </c>
      <c r="AW113" s="535">
        <f>L113+AC113</f>
        <v>1160889</v>
      </c>
      <c r="AX113" s="535">
        <f>M113+AD113</f>
        <v>68692</v>
      </c>
      <c r="AY113" s="535">
        <f>N113+AG113</f>
        <v>59700</v>
      </c>
      <c r="AZ113" s="556">
        <f>O113+AS113</f>
        <v>8.1341999999999999</v>
      </c>
      <c r="BA113" s="556">
        <f>P113+AQ113</f>
        <v>6</v>
      </c>
      <c r="BB113" s="557">
        <f>Q113+AR113</f>
        <v>2.1341999999999999</v>
      </c>
      <c r="BC113" s="636"/>
    </row>
    <row r="114" spans="1:55" ht="12.95" customHeight="1" x14ac:dyDescent="0.25">
      <c r="A114" s="548">
        <v>22</v>
      </c>
      <c r="B114" s="383">
        <v>5484</v>
      </c>
      <c r="C114" s="383">
        <v>600098532</v>
      </c>
      <c r="D114" s="549">
        <v>72743255</v>
      </c>
      <c r="E114" s="745" t="s">
        <v>529</v>
      </c>
      <c r="F114" s="383">
        <v>3141</v>
      </c>
      <c r="G114" s="746" t="s">
        <v>319</v>
      </c>
      <c r="H114" s="553" t="s">
        <v>282</v>
      </c>
      <c r="I114" s="529">
        <v>1147684</v>
      </c>
      <c r="J114" s="554">
        <v>840323</v>
      </c>
      <c r="K114" s="554">
        <v>0</v>
      </c>
      <c r="L114" s="344">
        <v>284029</v>
      </c>
      <c r="M114" s="344">
        <v>16806</v>
      </c>
      <c r="N114" s="554">
        <v>6526</v>
      </c>
      <c r="O114" s="555">
        <v>2.86</v>
      </c>
      <c r="P114" s="744">
        <v>0</v>
      </c>
      <c r="Q114" s="837">
        <v>2.86</v>
      </c>
      <c r="R114" s="112">
        <f t="shared" si="57"/>
        <v>0</v>
      </c>
      <c r="S114" s="113">
        <v>0</v>
      </c>
      <c r="T114" s="113">
        <v>24598</v>
      </c>
      <c r="U114" s="113">
        <v>0</v>
      </c>
      <c r="V114" s="113">
        <v>0</v>
      </c>
      <c r="W114" s="113">
        <f t="shared" si="58"/>
        <v>24598</v>
      </c>
      <c r="X114" s="113">
        <v>0</v>
      </c>
      <c r="Y114" s="113">
        <v>0</v>
      </c>
      <c r="Z114" s="113">
        <v>0</v>
      </c>
      <c r="AA114" s="113">
        <f t="shared" si="59"/>
        <v>0</v>
      </c>
      <c r="AB114" s="113">
        <f t="shared" si="60"/>
        <v>24598</v>
      </c>
      <c r="AC114" s="114">
        <f t="shared" si="61"/>
        <v>8314</v>
      </c>
      <c r="AD114" s="114">
        <f t="shared" si="62"/>
        <v>492</v>
      </c>
      <c r="AE114" s="113">
        <v>0</v>
      </c>
      <c r="AF114" s="113">
        <v>0</v>
      </c>
      <c r="AG114" s="113">
        <f t="shared" si="63"/>
        <v>0</v>
      </c>
      <c r="AH114" s="113">
        <f t="shared" si="64"/>
        <v>33404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0.09</v>
      </c>
      <c r="AN114" s="115">
        <v>0</v>
      </c>
      <c r="AO114" s="115">
        <v>0</v>
      </c>
      <c r="AP114" s="115">
        <v>0</v>
      </c>
      <c r="AQ114" s="115">
        <f t="shared" si="65"/>
        <v>0</v>
      </c>
      <c r="AR114" s="115">
        <f t="shared" si="66"/>
        <v>0.09</v>
      </c>
      <c r="AS114" s="116">
        <f t="shared" si="67"/>
        <v>0.09</v>
      </c>
      <c r="AT114" s="881">
        <f>I114+AH114</f>
        <v>1181088</v>
      </c>
      <c r="AU114" s="535">
        <f>J114+W114</f>
        <v>864921</v>
      </c>
      <c r="AV114" s="113">
        <f>K114+AA114</f>
        <v>0</v>
      </c>
      <c r="AW114" s="535">
        <f>L114+AC114</f>
        <v>292343</v>
      </c>
      <c r="AX114" s="535">
        <f>M114+AD114</f>
        <v>17298</v>
      </c>
      <c r="AY114" s="535">
        <f>N114+AG114</f>
        <v>6526</v>
      </c>
      <c r="AZ114" s="556">
        <f>O114+AS114</f>
        <v>2.9499999999999997</v>
      </c>
      <c r="BA114" s="556">
        <f>P114+AQ114</f>
        <v>0</v>
      </c>
      <c r="BB114" s="557">
        <f>Q114+AR114</f>
        <v>2.9499999999999997</v>
      </c>
      <c r="BC114" s="636"/>
    </row>
    <row r="115" spans="1:55" ht="12.95" customHeight="1" x14ac:dyDescent="0.25">
      <c r="A115" s="384">
        <v>22</v>
      </c>
      <c r="B115" s="84">
        <v>5484</v>
      </c>
      <c r="C115" s="84">
        <v>600098532</v>
      </c>
      <c r="D115" s="84">
        <v>72743255</v>
      </c>
      <c r="E115" s="747" t="s">
        <v>530</v>
      </c>
      <c r="F115" s="84"/>
      <c r="G115" s="747"/>
      <c r="H115" s="327"/>
      <c r="I115" s="542">
        <v>5871549</v>
      </c>
      <c r="J115" s="546">
        <v>4274907</v>
      </c>
      <c r="K115" s="546">
        <v>0</v>
      </c>
      <c r="L115" s="546">
        <v>1444918</v>
      </c>
      <c r="M115" s="546">
        <v>85498</v>
      </c>
      <c r="N115" s="546">
        <v>66226</v>
      </c>
      <c r="O115" s="756">
        <v>10.994199999999999</v>
      </c>
      <c r="P115" s="756">
        <v>6</v>
      </c>
      <c r="Q115" s="848">
        <v>4.9941999999999993</v>
      </c>
      <c r="R115" s="542">
        <f t="shared" ref="R115:BB115" si="97">SUM(R113:R114)</f>
        <v>0</v>
      </c>
      <c r="S115" s="543">
        <f t="shared" si="97"/>
        <v>0</v>
      </c>
      <c r="T115" s="543">
        <f t="shared" si="97"/>
        <v>24598</v>
      </c>
      <c r="U115" s="543">
        <f t="shared" si="97"/>
        <v>0</v>
      </c>
      <c r="V115" s="543">
        <f t="shared" si="97"/>
        <v>0</v>
      </c>
      <c r="W115" s="543">
        <f t="shared" si="97"/>
        <v>24598</v>
      </c>
      <c r="X115" s="543">
        <f t="shared" si="97"/>
        <v>0</v>
      </c>
      <c r="Y115" s="543">
        <f t="shared" si="97"/>
        <v>0</v>
      </c>
      <c r="Z115" s="543">
        <f t="shared" si="97"/>
        <v>0</v>
      </c>
      <c r="AA115" s="543">
        <f t="shared" si="97"/>
        <v>0</v>
      </c>
      <c r="AB115" s="543">
        <f t="shared" si="97"/>
        <v>24598</v>
      </c>
      <c r="AC115" s="543">
        <f t="shared" si="97"/>
        <v>8314</v>
      </c>
      <c r="AD115" s="543">
        <f t="shared" si="97"/>
        <v>492</v>
      </c>
      <c r="AE115" s="543">
        <f t="shared" si="97"/>
        <v>0</v>
      </c>
      <c r="AF115" s="543">
        <f t="shared" si="97"/>
        <v>0</v>
      </c>
      <c r="AG115" s="543">
        <f t="shared" si="97"/>
        <v>0</v>
      </c>
      <c r="AH115" s="543">
        <f t="shared" si="97"/>
        <v>33404</v>
      </c>
      <c r="AI115" s="544">
        <f t="shared" si="97"/>
        <v>0</v>
      </c>
      <c r="AJ115" s="544">
        <f t="shared" si="97"/>
        <v>0</v>
      </c>
      <c r="AK115" s="544">
        <f t="shared" si="97"/>
        <v>0</v>
      </c>
      <c r="AL115" s="544">
        <f t="shared" si="97"/>
        <v>0</v>
      </c>
      <c r="AM115" s="544">
        <f t="shared" si="97"/>
        <v>0.09</v>
      </c>
      <c r="AN115" s="544">
        <f t="shared" si="97"/>
        <v>0</v>
      </c>
      <c r="AO115" s="544">
        <f t="shared" si="97"/>
        <v>0</v>
      </c>
      <c r="AP115" s="544">
        <f t="shared" si="97"/>
        <v>0</v>
      </c>
      <c r="AQ115" s="544">
        <f t="shared" si="97"/>
        <v>0</v>
      </c>
      <c r="AR115" s="544">
        <f t="shared" si="97"/>
        <v>0.09</v>
      </c>
      <c r="AS115" s="545">
        <f t="shared" si="97"/>
        <v>0.09</v>
      </c>
      <c r="AT115" s="546">
        <f t="shared" si="97"/>
        <v>5904953</v>
      </c>
      <c r="AU115" s="543">
        <f t="shared" si="97"/>
        <v>4299505</v>
      </c>
      <c r="AV115" s="543">
        <f t="shared" si="97"/>
        <v>0</v>
      </c>
      <c r="AW115" s="543">
        <f t="shared" si="97"/>
        <v>1453232</v>
      </c>
      <c r="AX115" s="543">
        <f t="shared" si="97"/>
        <v>85990</v>
      </c>
      <c r="AY115" s="543">
        <f t="shared" si="97"/>
        <v>66226</v>
      </c>
      <c r="AZ115" s="544">
        <f t="shared" si="97"/>
        <v>11.084199999999999</v>
      </c>
      <c r="BA115" s="544">
        <f t="shared" si="97"/>
        <v>6</v>
      </c>
      <c r="BB115" s="545">
        <f t="shared" si="97"/>
        <v>5.0841999999999992</v>
      </c>
      <c r="BC115" s="636"/>
    </row>
    <row r="116" spans="1:55" ht="12.95" customHeight="1" x14ac:dyDescent="0.25">
      <c r="A116" s="548">
        <v>23</v>
      </c>
      <c r="B116" s="383">
        <v>5485</v>
      </c>
      <c r="C116" s="383">
        <v>600099300</v>
      </c>
      <c r="D116" s="549">
        <v>72743174</v>
      </c>
      <c r="E116" s="745" t="s">
        <v>531</v>
      </c>
      <c r="F116" s="383">
        <v>3117</v>
      </c>
      <c r="G116" s="745" t="s">
        <v>333</v>
      </c>
      <c r="H116" s="553" t="s">
        <v>281</v>
      </c>
      <c r="I116" s="529">
        <v>5373232</v>
      </c>
      <c r="J116" s="554">
        <v>3863544</v>
      </c>
      <c r="K116" s="554">
        <v>0</v>
      </c>
      <c r="L116" s="344">
        <v>1305877</v>
      </c>
      <c r="M116" s="344">
        <v>77271</v>
      </c>
      <c r="N116" s="554">
        <v>126540</v>
      </c>
      <c r="O116" s="555">
        <v>8.0487000000000002</v>
      </c>
      <c r="P116" s="744">
        <v>5.6645000000000003</v>
      </c>
      <c r="Q116" s="837">
        <v>2.3841999999999999</v>
      </c>
      <c r="R116" s="112">
        <f t="shared" si="57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58"/>
        <v>0</v>
      </c>
      <c r="X116" s="113">
        <v>0</v>
      </c>
      <c r="Y116" s="113">
        <v>0</v>
      </c>
      <c r="Z116" s="113">
        <v>0</v>
      </c>
      <c r="AA116" s="113">
        <f t="shared" si="59"/>
        <v>0</v>
      </c>
      <c r="AB116" s="113">
        <f t="shared" si="60"/>
        <v>0</v>
      </c>
      <c r="AC116" s="114">
        <f t="shared" si="61"/>
        <v>0</v>
      </c>
      <c r="AD116" s="114">
        <f t="shared" si="62"/>
        <v>0</v>
      </c>
      <c r="AE116" s="113">
        <v>0</v>
      </c>
      <c r="AF116" s="113">
        <v>0</v>
      </c>
      <c r="AG116" s="113">
        <f t="shared" si="63"/>
        <v>0</v>
      </c>
      <c r="AH116" s="113">
        <f t="shared" si="64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65"/>
        <v>0</v>
      </c>
      <c r="AR116" s="115">
        <f t="shared" si="66"/>
        <v>0</v>
      </c>
      <c r="AS116" s="116">
        <f t="shared" si="67"/>
        <v>0</v>
      </c>
      <c r="AT116" s="881">
        <f>I116+AH116</f>
        <v>5373232</v>
      </c>
      <c r="AU116" s="535">
        <f>J116+W116</f>
        <v>3863544</v>
      </c>
      <c r="AV116" s="113">
        <f>K116+AA116</f>
        <v>0</v>
      </c>
      <c r="AW116" s="535">
        <f t="shared" ref="AW116:AX120" si="98">L116+AC116</f>
        <v>1305877</v>
      </c>
      <c r="AX116" s="535">
        <f t="shared" si="98"/>
        <v>77271</v>
      </c>
      <c r="AY116" s="535">
        <f>N116+AG116</f>
        <v>126540</v>
      </c>
      <c r="AZ116" s="556">
        <f>O116+AS116</f>
        <v>8.0487000000000002</v>
      </c>
      <c r="BA116" s="556">
        <f t="shared" ref="BA116:BB120" si="99">P116+AQ116</f>
        <v>5.6645000000000003</v>
      </c>
      <c r="BB116" s="557">
        <f t="shared" si="99"/>
        <v>2.3841999999999999</v>
      </c>
      <c r="BC116" s="636"/>
    </row>
    <row r="117" spans="1:55" ht="12.95" customHeight="1" x14ac:dyDescent="0.25">
      <c r="A117" s="548">
        <v>23</v>
      </c>
      <c r="B117" s="383">
        <v>5485</v>
      </c>
      <c r="C117" s="383">
        <v>600099300</v>
      </c>
      <c r="D117" s="549">
        <v>72743174</v>
      </c>
      <c r="E117" s="743" t="s">
        <v>531</v>
      </c>
      <c r="F117" s="383">
        <v>3117</v>
      </c>
      <c r="G117" s="651" t="s">
        <v>316</v>
      </c>
      <c r="H117" s="553" t="s">
        <v>282</v>
      </c>
      <c r="I117" s="529">
        <v>732224</v>
      </c>
      <c r="J117" s="554">
        <v>537167</v>
      </c>
      <c r="K117" s="554">
        <v>0</v>
      </c>
      <c r="L117" s="344">
        <v>181563</v>
      </c>
      <c r="M117" s="344">
        <v>10744</v>
      </c>
      <c r="N117" s="554">
        <v>2750</v>
      </c>
      <c r="O117" s="555">
        <v>1.7</v>
      </c>
      <c r="P117" s="744">
        <v>1.7</v>
      </c>
      <c r="Q117" s="837">
        <v>0</v>
      </c>
      <c r="R117" s="112">
        <f t="shared" si="57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58"/>
        <v>0</v>
      </c>
      <c r="X117" s="113">
        <v>0</v>
      </c>
      <c r="Y117" s="113">
        <v>0</v>
      </c>
      <c r="Z117" s="113">
        <v>0</v>
      </c>
      <c r="AA117" s="113">
        <f t="shared" si="59"/>
        <v>0</v>
      </c>
      <c r="AB117" s="113">
        <f t="shared" si="60"/>
        <v>0</v>
      </c>
      <c r="AC117" s="114">
        <f t="shared" si="61"/>
        <v>0</v>
      </c>
      <c r="AD117" s="114">
        <f t="shared" si="62"/>
        <v>0</v>
      </c>
      <c r="AE117" s="113">
        <v>0</v>
      </c>
      <c r="AF117" s="113">
        <v>0</v>
      </c>
      <c r="AG117" s="113">
        <f t="shared" si="63"/>
        <v>0</v>
      </c>
      <c r="AH117" s="113">
        <f t="shared" si="64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65"/>
        <v>0</v>
      </c>
      <c r="AR117" s="115">
        <f t="shared" si="66"/>
        <v>0</v>
      </c>
      <c r="AS117" s="116">
        <f t="shared" si="67"/>
        <v>0</v>
      </c>
      <c r="AT117" s="881">
        <f>I117+AH117</f>
        <v>732224</v>
      </c>
      <c r="AU117" s="535">
        <f>J117+W117</f>
        <v>537167</v>
      </c>
      <c r="AV117" s="113">
        <f>K117+AA117</f>
        <v>0</v>
      </c>
      <c r="AW117" s="535">
        <f t="shared" si="98"/>
        <v>181563</v>
      </c>
      <c r="AX117" s="535">
        <f t="shared" si="98"/>
        <v>10744</v>
      </c>
      <c r="AY117" s="535">
        <f>N117+AG117</f>
        <v>2750</v>
      </c>
      <c r="AZ117" s="556">
        <f>O117+AS117</f>
        <v>1.7</v>
      </c>
      <c r="BA117" s="556">
        <f t="shared" si="99"/>
        <v>1.7</v>
      </c>
      <c r="BB117" s="557">
        <f t="shared" si="99"/>
        <v>0</v>
      </c>
      <c r="BC117" s="636"/>
    </row>
    <row r="118" spans="1:55" ht="12.95" customHeight="1" x14ac:dyDescent="0.25">
      <c r="A118" s="548">
        <v>23</v>
      </c>
      <c r="B118" s="383">
        <v>5485</v>
      </c>
      <c r="C118" s="383">
        <v>600099300</v>
      </c>
      <c r="D118" s="549">
        <v>72743174</v>
      </c>
      <c r="E118" s="745" t="s">
        <v>531</v>
      </c>
      <c r="F118" s="383">
        <v>3141</v>
      </c>
      <c r="G118" s="746" t="s">
        <v>319</v>
      </c>
      <c r="H118" s="553" t="s">
        <v>282</v>
      </c>
      <c r="I118" s="529">
        <v>253555</v>
      </c>
      <c r="J118" s="554">
        <v>184725</v>
      </c>
      <c r="K118" s="554">
        <v>0</v>
      </c>
      <c r="L118" s="344">
        <v>62437</v>
      </c>
      <c r="M118" s="344">
        <v>3695</v>
      </c>
      <c r="N118" s="554">
        <v>2698</v>
      </c>
      <c r="O118" s="555">
        <v>0.63</v>
      </c>
      <c r="P118" s="744">
        <v>0</v>
      </c>
      <c r="Q118" s="837">
        <v>0.63</v>
      </c>
      <c r="R118" s="112">
        <f t="shared" si="57"/>
        <v>0</v>
      </c>
      <c r="S118" s="113">
        <v>0</v>
      </c>
      <c r="T118" s="113">
        <v>5126</v>
      </c>
      <c r="U118" s="113">
        <v>0</v>
      </c>
      <c r="V118" s="113">
        <v>0</v>
      </c>
      <c r="W118" s="113">
        <f t="shared" si="58"/>
        <v>5126</v>
      </c>
      <c r="X118" s="113">
        <v>0</v>
      </c>
      <c r="Y118" s="113">
        <v>0</v>
      </c>
      <c r="Z118" s="113">
        <v>0</v>
      </c>
      <c r="AA118" s="113">
        <f t="shared" si="59"/>
        <v>0</v>
      </c>
      <c r="AB118" s="113">
        <f t="shared" si="60"/>
        <v>5126</v>
      </c>
      <c r="AC118" s="114">
        <f t="shared" si="61"/>
        <v>1733</v>
      </c>
      <c r="AD118" s="114">
        <f t="shared" si="62"/>
        <v>103</v>
      </c>
      <c r="AE118" s="113">
        <v>0</v>
      </c>
      <c r="AF118" s="113">
        <v>0</v>
      </c>
      <c r="AG118" s="113">
        <f t="shared" si="63"/>
        <v>0</v>
      </c>
      <c r="AH118" s="113">
        <f t="shared" si="64"/>
        <v>6962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0.02</v>
      </c>
      <c r="AN118" s="115">
        <v>0</v>
      </c>
      <c r="AO118" s="115">
        <v>0</v>
      </c>
      <c r="AP118" s="115">
        <v>0</v>
      </c>
      <c r="AQ118" s="115">
        <f t="shared" si="65"/>
        <v>0</v>
      </c>
      <c r="AR118" s="115">
        <f t="shared" si="66"/>
        <v>0.02</v>
      </c>
      <c r="AS118" s="116">
        <f t="shared" si="67"/>
        <v>0.02</v>
      </c>
      <c r="AT118" s="881">
        <f>I118+AH118</f>
        <v>260517</v>
      </c>
      <c r="AU118" s="535">
        <f>J118+W118</f>
        <v>189851</v>
      </c>
      <c r="AV118" s="113">
        <f>K118+AA118</f>
        <v>0</v>
      </c>
      <c r="AW118" s="535">
        <f t="shared" si="98"/>
        <v>64170</v>
      </c>
      <c r="AX118" s="535">
        <f t="shared" si="98"/>
        <v>3798</v>
      </c>
      <c r="AY118" s="535">
        <f>N118+AG118</f>
        <v>2698</v>
      </c>
      <c r="AZ118" s="556">
        <f>O118+AS118</f>
        <v>0.65</v>
      </c>
      <c r="BA118" s="556">
        <f t="shared" si="99"/>
        <v>0</v>
      </c>
      <c r="BB118" s="557">
        <f t="shared" si="99"/>
        <v>0.65</v>
      </c>
      <c r="BC118" s="636"/>
    </row>
    <row r="119" spans="1:55" ht="12.95" customHeight="1" x14ac:dyDescent="0.25">
      <c r="A119" s="548">
        <v>23</v>
      </c>
      <c r="B119" s="383">
        <v>5485</v>
      </c>
      <c r="C119" s="383">
        <v>600099300</v>
      </c>
      <c r="D119" s="549">
        <v>72743174</v>
      </c>
      <c r="E119" s="743" t="s">
        <v>531</v>
      </c>
      <c r="F119" s="767">
        <v>3143</v>
      </c>
      <c r="G119" s="651" t="s">
        <v>633</v>
      </c>
      <c r="H119" s="553" t="s">
        <v>281</v>
      </c>
      <c r="I119" s="529">
        <v>627186</v>
      </c>
      <c r="J119" s="554">
        <v>461845</v>
      </c>
      <c r="K119" s="554">
        <v>0</v>
      </c>
      <c r="L119" s="344">
        <v>156104</v>
      </c>
      <c r="M119" s="344">
        <v>9237</v>
      </c>
      <c r="N119" s="554">
        <v>0</v>
      </c>
      <c r="O119" s="555">
        <v>0.99</v>
      </c>
      <c r="P119" s="744">
        <v>0.99</v>
      </c>
      <c r="Q119" s="837">
        <v>0</v>
      </c>
      <c r="R119" s="112">
        <f t="shared" si="57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8"/>
        <v>0</v>
      </c>
      <c r="X119" s="113">
        <v>0</v>
      </c>
      <c r="Y119" s="113">
        <v>0</v>
      </c>
      <c r="Z119" s="113">
        <v>0</v>
      </c>
      <c r="AA119" s="113">
        <f t="shared" si="59"/>
        <v>0</v>
      </c>
      <c r="AB119" s="113">
        <f t="shared" si="60"/>
        <v>0</v>
      </c>
      <c r="AC119" s="114">
        <f t="shared" si="61"/>
        <v>0</v>
      </c>
      <c r="AD119" s="114">
        <f t="shared" si="62"/>
        <v>0</v>
      </c>
      <c r="AE119" s="113">
        <v>0</v>
      </c>
      <c r="AF119" s="113">
        <v>0</v>
      </c>
      <c r="AG119" s="113">
        <f t="shared" si="63"/>
        <v>0</v>
      </c>
      <c r="AH119" s="113">
        <f t="shared" si="64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65"/>
        <v>0</v>
      </c>
      <c r="AR119" s="115">
        <f t="shared" si="66"/>
        <v>0</v>
      </c>
      <c r="AS119" s="116">
        <f t="shared" si="67"/>
        <v>0</v>
      </c>
      <c r="AT119" s="881">
        <f>I119+AH119</f>
        <v>627186</v>
      </c>
      <c r="AU119" s="535">
        <f>J119+W119</f>
        <v>461845</v>
      </c>
      <c r="AV119" s="113">
        <f>K119+AA119</f>
        <v>0</v>
      </c>
      <c r="AW119" s="535">
        <f t="shared" si="98"/>
        <v>156104</v>
      </c>
      <c r="AX119" s="535">
        <f t="shared" si="98"/>
        <v>9237</v>
      </c>
      <c r="AY119" s="535">
        <f>N119+AG119</f>
        <v>0</v>
      </c>
      <c r="AZ119" s="556">
        <f>O119+AS119</f>
        <v>0.99</v>
      </c>
      <c r="BA119" s="556">
        <f t="shared" si="99"/>
        <v>0.99</v>
      </c>
      <c r="BB119" s="557">
        <f t="shared" si="99"/>
        <v>0</v>
      </c>
      <c r="BC119" s="636"/>
    </row>
    <row r="120" spans="1:55" ht="12.95" customHeight="1" x14ac:dyDescent="0.25">
      <c r="A120" s="548">
        <v>23</v>
      </c>
      <c r="B120" s="383">
        <v>5485</v>
      </c>
      <c r="C120" s="383">
        <v>600099300</v>
      </c>
      <c r="D120" s="549">
        <v>72743174</v>
      </c>
      <c r="E120" s="743" t="s">
        <v>531</v>
      </c>
      <c r="F120" s="767">
        <v>3143</v>
      </c>
      <c r="G120" s="651" t="s">
        <v>634</v>
      </c>
      <c r="H120" s="553" t="s">
        <v>282</v>
      </c>
      <c r="I120" s="529">
        <v>25981</v>
      </c>
      <c r="J120" s="554">
        <v>18315</v>
      </c>
      <c r="K120" s="554">
        <v>0</v>
      </c>
      <c r="L120" s="344">
        <v>6190</v>
      </c>
      <c r="M120" s="344">
        <v>366</v>
      </c>
      <c r="N120" s="554">
        <v>1110</v>
      </c>
      <c r="O120" s="555">
        <v>0.08</v>
      </c>
      <c r="P120" s="744">
        <v>0</v>
      </c>
      <c r="Q120" s="837">
        <v>0.08</v>
      </c>
      <c r="R120" s="112">
        <f t="shared" si="57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58"/>
        <v>0</v>
      </c>
      <c r="X120" s="113">
        <v>0</v>
      </c>
      <c r="Y120" s="113">
        <v>0</v>
      </c>
      <c r="Z120" s="113">
        <v>0</v>
      </c>
      <c r="AA120" s="113">
        <f t="shared" si="59"/>
        <v>0</v>
      </c>
      <c r="AB120" s="113">
        <f t="shared" si="60"/>
        <v>0</v>
      </c>
      <c r="AC120" s="114">
        <f t="shared" si="61"/>
        <v>0</v>
      </c>
      <c r="AD120" s="114">
        <f t="shared" si="62"/>
        <v>0</v>
      </c>
      <c r="AE120" s="113">
        <v>0</v>
      </c>
      <c r="AF120" s="113">
        <v>0</v>
      </c>
      <c r="AG120" s="113">
        <f t="shared" si="63"/>
        <v>0</v>
      </c>
      <c r="AH120" s="113">
        <f t="shared" si="64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65"/>
        <v>0</v>
      </c>
      <c r="AR120" s="115">
        <f t="shared" si="66"/>
        <v>0</v>
      </c>
      <c r="AS120" s="116">
        <f t="shared" si="67"/>
        <v>0</v>
      </c>
      <c r="AT120" s="881">
        <f>I120+AH120</f>
        <v>25981</v>
      </c>
      <c r="AU120" s="535">
        <f>J120+W120</f>
        <v>18315</v>
      </c>
      <c r="AV120" s="113">
        <f>K120+AA120</f>
        <v>0</v>
      </c>
      <c r="AW120" s="535">
        <f t="shared" si="98"/>
        <v>6190</v>
      </c>
      <c r="AX120" s="535">
        <f t="shared" si="98"/>
        <v>366</v>
      </c>
      <c r="AY120" s="535">
        <f>N120+AG120</f>
        <v>1110</v>
      </c>
      <c r="AZ120" s="556">
        <f>O120+AS120</f>
        <v>0.08</v>
      </c>
      <c r="BA120" s="556">
        <f t="shared" si="99"/>
        <v>0</v>
      </c>
      <c r="BB120" s="557">
        <f t="shared" si="99"/>
        <v>0.08</v>
      </c>
      <c r="BC120" s="636"/>
    </row>
    <row r="121" spans="1:55" ht="12.95" customHeight="1" x14ac:dyDescent="0.25">
      <c r="A121" s="384">
        <v>23</v>
      </c>
      <c r="B121" s="85">
        <v>5485</v>
      </c>
      <c r="C121" s="85">
        <v>600099300</v>
      </c>
      <c r="D121" s="85">
        <v>72743174</v>
      </c>
      <c r="E121" s="768" t="s">
        <v>532</v>
      </c>
      <c r="F121" s="775"/>
      <c r="G121" s="772"/>
      <c r="H121" s="330"/>
      <c r="I121" s="542">
        <v>7012178</v>
      </c>
      <c r="J121" s="546">
        <v>5065596</v>
      </c>
      <c r="K121" s="546">
        <v>0</v>
      </c>
      <c r="L121" s="546">
        <v>1712171</v>
      </c>
      <c r="M121" s="546">
        <v>101313</v>
      </c>
      <c r="N121" s="546">
        <v>133098</v>
      </c>
      <c r="O121" s="756">
        <v>11.448700000000001</v>
      </c>
      <c r="P121" s="756">
        <v>8.3544999999999998</v>
      </c>
      <c r="Q121" s="848">
        <v>3.0941999999999998</v>
      </c>
      <c r="R121" s="542">
        <f t="shared" ref="R121:BB121" si="100">SUM(R116:R120)</f>
        <v>0</v>
      </c>
      <c r="S121" s="543">
        <f t="shared" si="100"/>
        <v>0</v>
      </c>
      <c r="T121" s="543">
        <f t="shared" si="100"/>
        <v>5126</v>
      </c>
      <c r="U121" s="543">
        <f t="shared" si="100"/>
        <v>0</v>
      </c>
      <c r="V121" s="543">
        <f t="shared" si="100"/>
        <v>0</v>
      </c>
      <c r="W121" s="543">
        <f t="shared" si="100"/>
        <v>5126</v>
      </c>
      <c r="X121" s="543">
        <f t="shared" si="100"/>
        <v>0</v>
      </c>
      <c r="Y121" s="543">
        <f t="shared" si="100"/>
        <v>0</v>
      </c>
      <c r="Z121" s="543">
        <f t="shared" si="100"/>
        <v>0</v>
      </c>
      <c r="AA121" s="543">
        <f t="shared" si="100"/>
        <v>0</v>
      </c>
      <c r="AB121" s="543">
        <f t="shared" si="100"/>
        <v>5126</v>
      </c>
      <c r="AC121" s="543">
        <f t="shared" si="100"/>
        <v>1733</v>
      </c>
      <c r="AD121" s="543">
        <f t="shared" si="100"/>
        <v>103</v>
      </c>
      <c r="AE121" s="543">
        <f t="shared" si="100"/>
        <v>0</v>
      </c>
      <c r="AF121" s="543">
        <f t="shared" si="100"/>
        <v>0</v>
      </c>
      <c r="AG121" s="543">
        <f t="shared" si="100"/>
        <v>0</v>
      </c>
      <c r="AH121" s="543">
        <f t="shared" si="100"/>
        <v>6962</v>
      </c>
      <c r="AI121" s="544">
        <f t="shared" si="100"/>
        <v>0</v>
      </c>
      <c r="AJ121" s="544">
        <f t="shared" si="100"/>
        <v>0</v>
      </c>
      <c r="AK121" s="544">
        <f t="shared" si="100"/>
        <v>0</v>
      </c>
      <c r="AL121" s="544">
        <f t="shared" si="100"/>
        <v>0</v>
      </c>
      <c r="AM121" s="544">
        <f t="shared" si="100"/>
        <v>0.02</v>
      </c>
      <c r="AN121" s="544">
        <f t="shared" si="100"/>
        <v>0</v>
      </c>
      <c r="AO121" s="544">
        <f t="shared" si="100"/>
        <v>0</v>
      </c>
      <c r="AP121" s="544">
        <f t="shared" si="100"/>
        <v>0</v>
      </c>
      <c r="AQ121" s="544">
        <f t="shared" si="100"/>
        <v>0</v>
      </c>
      <c r="AR121" s="544">
        <f t="shared" si="100"/>
        <v>0.02</v>
      </c>
      <c r="AS121" s="545">
        <f t="shared" si="100"/>
        <v>0.02</v>
      </c>
      <c r="AT121" s="546">
        <f t="shared" si="100"/>
        <v>7019140</v>
      </c>
      <c r="AU121" s="543">
        <f t="shared" si="100"/>
        <v>5070722</v>
      </c>
      <c r="AV121" s="543">
        <f t="shared" si="100"/>
        <v>0</v>
      </c>
      <c r="AW121" s="543">
        <f t="shared" si="100"/>
        <v>1713904</v>
      </c>
      <c r="AX121" s="543">
        <f t="shared" si="100"/>
        <v>101416</v>
      </c>
      <c r="AY121" s="543">
        <f t="shared" si="100"/>
        <v>133098</v>
      </c>
      <c r="AZ121" s="544">
        <f t="shared" si="100"/>
        <v>11.4687</v>
      </c>
      <c r="BA121" s="544">
        <f t="shared" si="100"/>
        <v>8.3544999999999998</v>
      </c>
      <c r="BB121" s="545">
        <f t="shared" si="100"/>
        <v>3.1141999999999999</v>
      </c>
      <c r="BC121" s="636"/>
    </row>
    <row r="122" spans="1:55" ht="12.95" customHeight="1" x14ac:dyDescent="0.25">
      <c r="A122" s="548">
        <v>24</v>
      </c>
      <c r="B122" s="383">
        <v>5434</v>
      </c>
      <c r="C122" s="383">
        <v>600098923</v>
      </c>
      <c r="D122" s="549">
        <v>70695318</v>
      </c>
      <c r="E122" s="745" t="s">
        <v>533</v>
      </c>
      <c r="F122" s="383">
        <v>3111</v>
      </c>
      <c r="G122" s="746" t="s">
        <v>329</v>
      </c>
      <c r="H122" s="553" t="s">
        <v>281</v>
      </c>
      <c r="I122" s="529">
        <v>3031100</v>
      </c>
      <c r="J122" s="554">
        <v>2219109</v>
      </c>
      <c r="K122" s="554">
        <v>0</v>
      </c>
      <c r="L122" s="344">
        <v>750059</v>
      </c>
      <c r="M122" s="344">
        <v>44382</v>
      </c>
      <c r="N122" s="554">
        <v>17550</v>
      </c>
      <c r="O122" s="555">
        <v>5.3898000000000001</v>
      </c>
      <c r="P122" s="744">
        <v>4</v>
      </c>
      <c r="Q122" s="837">
        <v>1.3897999999999999</v>
      </c>
      <c r="R122" s="112">
        <f t="shared" si="57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58"/>
        <v>0</v>
      </c>
      <c r="X122" s="113">
        <v>0</v>
      </c>
      <c r="Y122" s="113">
        <v>0</v>
      </c>
      <c r="Z122" s="113">
        <v>0</v>
      </c>
      <c r="AA122" s="113">
        <f t="shared" si="59"/>
        <v>0</v>
      </c>
      <c r="AB122" s="113">
        <f t="shared" si="60"/>
        <v>0</v>
      </c>
      <c r="AC122" s="114">
        <f t="shared" si="61"/>
        <v>0</v>
      </c>
      <c r="AD122" s="114">
        <f t="shared" si="62"/>
        <v>0</v>
      </c>
      <c r="AE122" s="113">
        <v>0</v>
      </c>
      <c r="AF122" s="113">
        <v>0</v>
      </c>
      <c r="AG122" s="113">
        <f t="shared" si="63"/>
        <v>0</v>
      </c>
      <c r="AH122" s="113">
        <f t="shared" si="64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65"/>
        <v>0</v>
      </c>
      <c r="AR122" s="115">
        <f t="shared" si="66"/>
        <v>0</v>
      </c>
      <c r="AS122" s="116">
        <f t="shared" si="67"/>
        <v>0</v>
      </c>
      <c r="AT122" s="881">
        <f>I122+AH122</f>
        <v>3031100</v>
      </c>
      <c r="AU122" s="535">
        <f>J122+W122</f>
        <v>2219109</v>
      </c>
      <c r="AV122" s="113">
        <f>K122+AA122</f>
        <v>0</v>
      </c>
      <c r="AW122" s="535">
        <f t="shared" ref="AW122:AX124" si="101">L122+AC122</f>
        <v>750059</v>
      </c>
      <c r="AX122" s="535">
        <f t="shared" si="101"/>
        <v>44382</v>
      </c>
      <c r="AY122" s="535">
        <f>N122+AG122</f>
        <v>17550</v>
      </c>
      <c r="AZ122" s="556">
        <f>O122+AS122</f>
        <v>5.3898000000000001</v>
      </c>
      <c r="BA122" s="556">
        <f t="shared" ref="BA122:BB124" si="102">P122+AQ122</f>
        <v>4</v>
      </c>
      <c r="BB122" s="557">
        <f t="shared" si="102"/>
        <v>1.3897999999999999</v>
      </c>
      <c r="BC122" s="636"/>
    </row>
    <row r="123" spans="1:55" ht="12.95" customHeight="1" x14ac:dyDescent="0.25">
      <c r="A123" s="548">
        <v>24</v>
      </c>
      <c r="B123" s="383">
        <v>5434</v>
      </c>
      <c r="C123" s="383">
        <v>600098923</v>
      </c>
      <c r="D123" s="549">
        <v>70695318</v>
      </c>
      <c r="E123" s="743" t="s">
        <v>533</v>
      </c>
      <c r="F123" s="383">
        <v>3111</v>
      </c>
      <c r="G123" s="651" t="s">
        <v>316</v>
      </c>
      <c r="H123" s="553" t="s">
        <v>282</v>
      </c>
      <c r="I123" s="529">
        <v>313646</v>
      </c>
      <c r="J123" s="554">
        <v>230962</v>
      </c>
      <c r="K123" s="554">
        <v>0</v>
      </c>
      <c r="L123" s="344">
        <v>78065</v>
      </c>
      <c r="M123" s="344">
        <v>4619</v>
      </c>
      <c r="N123" s="554">
        <v>0</v>
      </c>
      <c r="O123" s="555">
        <v>0.25</v>
      </c>
      <c r="P123" s="744">
        <v>0.25</v>
      </c>
      <c r="Q123" s="837">
        <v>0</v>
      </c>
      <c r="R123" s="112">
        <f t="shared" si="57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58"/>
        <v>0</v>
      </c>
      <c r="X123" s="113">
        <v>0</v>
      </c>
      <c r="Y123" s="113">
        <v>0</v>
      </c>
      <c r="Z123" s="113">
        <v>0</v>
      </c>
      <c r="AA123" s="113">
        <f t="shared" si="59"/>
        <v>0</v>
      </c>
      <c r="AB123" s="113">
        <f t="shared" si="60"/>
        <v>0</v>
      </c>
      <c r="AC123" s="114">
        <f t="shared" si="61"/>
        <v>0</v>
      </c>
      <c r="AD123" s="114">
        <f t="shared" si="62"/>
        <v>0</v>
      </c>
      <c r="AE123" s="113">
        <v>0</v>
      </c>
      <c r="AF123" s="113">
        <v>0</v>
      </c>
      <c r="AG123" s="113">
        <f t="shared" si="63"/>
        <v>0</v>
      </c>
      <c r="AH123" s="113">
        <f t="shared" si="64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65"/>
        <v>0</v>
      </c>
      <c r="AR123" s="115">
        <f t="shared" si="66"/>
        <v>0</v>
      </c>
      <c r="AS123" s="116">
        <f t="shared" si="67"/>
        <v>0</v>
      </c>
      <c r="AT123" s="881">
        <f>I123+AH123</f>
        <v>313646</v>
      </c>
      <c r="AU123" s="535">
        <f>J123+W123</f>
        <v>230962</v>
      </c>
      <c r="AV123" s="113">
        <f>K123+AA123</f>
        <v>0</v>
      </c>
      <c r="AW123" s="535">
        <f t="shared" si="101"/>
        <v>78065</v>
      </c>
      <c r="AX123" s="535">
        <f t="shared" si="101"/>
        <v>4619</v>
      </c>
      <c r="AY123" s="535">
        <f>N123+AG123</f>
        <v>0</v>
      </c>
      <c r="AZ123" s="556">
        <f>O123+AS123</f>
        <v>0.25</v>
      </c>
      <c r="BA123" s="556">
        <f t="shared" si="102"/>
        <v>0.25</v>
      </c>
      <c r="BB123" s="557">
        <f t="shared" si="102"/>
        <v>0</v>
      </c>
      <c r="BC123" s="636"/>
    </row>
    <row r="124" spans="1:55" ht="12.95" customHeight="1" x14ac:dyDescent="0.25">
      <c r="A124" s="548">
        <v>24</v>
      </c>
      <c r="B124" s="383">
        <v>5434</v>
      </c>
      <c r="C124" s="383">
        <v>600098923</v>
      </c>
      <c r="D124" s="549">
        <v>70695318</v>
      </c>
      <c r="E124" s="743" t="s">
        <v>533</v>
      </c>
      <c r="F124" s="767">
        <v>3141</v>
      </c>
      <c r="G124" s="746" t="s">
        <v>319</v>
      </c>
      <c r="H124" s="553" t="s">
        <v>282</v>
      </c>
      <c r="I124" s="529">
        <v>536081</v>
      </c>
      <c r="J124" s="554">
        <v>393092</v>
      </c>
      <c r="K124" s="554">
        <v>0</v>
      </c>
      <c r="L124" s="344">
        <v>132865</v>
      </c>
      <c r="M124" s="344">
        <v>7862</v>
      </c>
      <c r="N124" s="554">
        <v>2262</v>
      </c>
      <c r="O124" s="555">
        <v>1.34</v>
      </c>
      <c r="P124" s="744">
        <v>0</v>
      </c>
      <c r="Q124" s="837">
        <v>1.34</v>
      </c>
      <c r="R124" s="112">
        <f t="shared" si="57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58"/>
        <v>0</v>
      </c>
      <c r="X124" s="113">
        <v>0</v>
      </c>
      <c r="Y124" s="113">
        <v>0</v>
      </c>
      <c r="Z124" s="113">
        <v>0</v>
      </c>
      <c r="AA124" s="113">
        <f t="shared" si="59"/>
        <v>0</v>
      </c>
      <c r="AB124" s="113">
        <f t="shared" si="60"/>
        <v>0</v>
      </c>
      <c r="AC124" s="114">
        <f t="shared" si="61"/>
        <v>0</v>
      </c>
      <c r="AD124" s="114">
        <f t="shared" si="62"/>
        <v>0</v>
      </c>
      <c r="AE124" s="113">
        <v>0</v>
      </c>
      <c r="AF124" s="113">
        <v>0</v>
      </c>
      <c r="AG124" s="113">
        <f t="shared" si="63"/>
        <v>0</v>
      </c>
      <c r="AH124" s="113">
        <f t="shared" si="64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65"/>
        <v>0</v>
      </c>
      <c r="AR124" s="115">
        <f t="shared" si="66"/>
        <v>0</v>
      </c>
      <c r="AS124" s="116">
        <f t="shared" si="67"/>
        <v>0</v>
      </c>
      <c r="AT124" s="881">
        <f>I124+AH124</f>
        <v>536081</v>
      </c>
      <c r="AU124" s="535">
        <f>J124+W124</f>
        <v>393092</v>
      </c>
      <c r="AV124" s="113">
        <f>K124+AA124</f>
        <v>0</v>
      </c>
      <c r="AW124" s="535">
        <f t="shared" si="101"/>
        <v>132865</v>
      </c>
      <c r="AX124" s="535">
        <f t="shared" si="101"/>
        <v>7862</v>
      </c>
      <c r="AY124" s="535">
        <f>N124+AG124</f>
        <v>2262</v>
      </c>
      <c r="AZ124" s="556">
        <f>O124+AS124</f>
        <v>1.34</v>
      </c>
      <c r="BA124" s="556">
        <f t="shared" si="102"/>
        <v>0</v>
      </c>
      <c r="BB124" s="557">
        <f t="shared" si="102"/>
        <v>1.34</v>
      </c>
      <c r="BC124" s="636"/>
    </row>
    <row r="125" spans="1:55" ht="12.95" customHeight="1" x14ac:dyDescent="0.25">
      <c r="A125" s="384">
        <v>24</v>
      </c>
      <c r="B125" s="85">
        <v>5434</v>
      </c>
      <c r="C125" s="85">
        <v>600098923</v>
      </c>
      <c r="D125" s="85">
        <v>70695318</v>
      </c>
      <c r="E125" s="768" t="s">
        <v>534</v>
      </c>
      <c r="F125" s="769"/>
      <c r="G125" s="768"/>
      <c r="H125" s="770"/>
      <c r="I125" s="542">
        <v>3880827</v>
      </c>
      <c r="J125" s="546">
        <v>2843163</v>
      </c>
      <c r="K125" s="546">
        <v>0</v>
      </c>
      <c r="L125" s="546">
        <v>960989</v>
      </c>
      <c r="M125" s="546">
        <v>56863</v>
      </c>
      <c r="N125" s="546">
        <v>19812</v>
      </c>
      <c r="O125" s="756">
        <v>6.9798</v>
      </c>
      <c r="P125" s="756">
        <v>4.25</v>
      </c>
      <c r="Q125" s="848">
        <v>2.7298</v>
      </c>
      <c r="R125" s="542">
        <f t="shared" ref="R125:BB125" si="103">SUM(R122:R124)</f>
        <v>0</v>
      </c>
      <c r="S125" s="543">
        <f t="shared" si="103"/>
        <v>0</v>
      </c>
      <c r="T125" s="543">
        <f t="shared" si="103"/>
        <v>0</v>
      </c>
      <c r="U125" s="543">
        <f t="shared" si="103"/>
        <v>0</v>
      </c>
      <c r="V125" s="543">
        <f t="shared" si="103"/>
        <v>0</v>
      </c>
      <c r="W125" s="543">
        <f t="shared" si="103"/>
        <v>0</v>
      </c>
      <c r="X125" s="543">
        <f t="shared" si="103"/>
        <v>0</v>
      </c>
      <c r="Y125" s="543">
        <f t="shared" si="103"/>
        <v>0</v>
      </c>
      <c r="Z125" s="543">
        <f t="shared" si="103"/>
        <v>0</v>
      </c>
      <c r="AA125" s="543">
        <f t="shared" si="103"/>
        <v>0</v>
      </c>
      <c r="AB125" s="543">
        <f t="shared" si="103"/>
        <v>0</v>
      </c>
      <c r="AC125" s="543">
        <f t="shared" si="103"/>
        <v>0</v>
      </c>
      <c r="AD125" s="543">
        <f t="shared" si="103"/>
        <v>0</v>
      </c>
      <c r="AE125" s="543">
        <f t="shared" si="103"/>
        <v>0</v>
      </c>
      <c r="AF125" s="543">
        <f t="shared" si="103"/>
        <v>0</v>
      </c>
      <c r="AG125" s="543">
        <f t="shared" si="103"/>
        <v>0</v>
      </c>
      <c r="AH125" s="543">
        <f t="shared" si="103"/>
        <v>0</v>
      </c>
      <c r="AI125" s="544">
        <f t="shared" si="103"/>
        <v>0</v>
      </c>
      <c r="AJ125" s="544">
        <f t="shared" si="103"/>
        <v>0</v>
      </c>
      <c r="AK125" s="544">
        <f t="shared" si="103"/>
        <v>0</v>
      </c>
      <c r="AL125" s="544">
        <f t="shared" si="103"/>
        <v>0</v>
      </c>
      <c r="AM125" s="544">
        <f t="shared" si="103"/>
        <v>0</v>
      </c>
      <c r="AN125" s="544">
        <f t="shared" si="103"/>
        <v>0</v>
      </c>
      <c r="AO125" s="544">
        <f t="shared" si="103"/>
        <v>0</v>
      </c>
      <c r="AP125" s="544">
        <f t="shared" si="103"/>
        <v>0</v>
      </c>
      <c r="AQ125" s="544">
        <f t="shared" si="103"/>
        <v>0</v>
      </c>
      <c r="AR125" s="544">
        <f t="shared" si="103"/>
        <v>0</v>
      </c>
      <c r="AS125" s="545">
        <f t="shared" si="103"/>
        <v>0</v>
      </c>
      <c r="AT125" s="546">
        <f t="shared" si="103"/>
        <v>3880827</v>
      </c>
      <c r="AU125" s="543">
        <f t="shared" si="103"/>
        <v>2843163</v>
      </c>
      <c r="AV125" s="543">
        <f t="shared" si="103"/>
        <v>0</v>
      </c>
      <c r="AW125" s="543">
        <f t="shared" si="103"/>
        <v>960989</v>
      </c>
      <c r="AX125" s="543">
        <f t="shared" si="103"/>
        <v>56863</v>
      </c>
      <c r="AY125" s="543">
        <f t="shared" si="103"/>
        <v>19812</v>
      </c>
      <c r="AZ125" s="544">
        <f t="shared" si="103"/>
        <v>6.9798</v>
      </c>
      <c r="BA125" s="544">
        <f t="shared" si="103"/>
        <v>4.25</v>
      </c>
      <c r="BB125" s="545">
        <f t="shared" si="103"/>
        <v>2.7298</v>
      </c>
      <c r="BC125" s="636"/>
    </row>
    <row r="126" spans="1:55" ht="12.95" customHeight="1" x14ac:dyDescent="0.25">
      <c r="A126" s="548">
        <v>25</v>
      </c>
      <c r="B126" s="383">
        <v>5433</v>
      </c>
      <c r="C126" s="383">
        <v>600099253</v>
      </c>
      <c r="D126" s="549">
        <v>70695300</v>
      </c>
      <c r="E126" s="382" t="s">
        <v>535</v>
      </c>
      <c r="F126" s="383">
        <v>3117</v>
      </c>
      <c r="G126" s="745" t="s">
        <v>333</v>
      </c>
      <c r="H126" s="553" t="s">
        <v>281</v>
      </c>
      <c r="I126" s="529">
        <v>3476295</v>
      </c>
      <c r="J126" s="554">
        <v>2512013</v>
      </c>
      <c r="K126" s="554">
        <v>0</v>
      </c>
      <c r="L126" s="344">
        <v>849061</v>
      </c>
      <c r="M126" s="344">
        <v>50241</v>
      </c>
      <c r="N126" s="554">
        <v>64980</v>
      </c>
      <c r="O126" s="555">
        <v>4.4928999999999997</v>
      </c>
      <c r="P126" s="744">
        <v>3.2688999999999999</v>
      </c>
      <c r="Q126" s="837">
        <v>1.224</v>
      </c>
      <c r="R126" s="112">
        <f t="shared" si="57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f t="shared" si="58"/>
        <v>0</v>
      </c>
      <c r="X126" s="113">
        <v>0</v>
      </c>
      <c r="Y126" s="113">
        <v>0</v>
      </c>
      <c r="Z126" s="113">
        <v>0</v>
      </c>
      <c r="AA126" s="113">
        <f t="shared" si="59"/>
        <v>0</v>
      </c>
      <c r="AB126" s="113">
        <f t="shared" si="60"/>
        <v>0</v>
      </c>
      <c r="AC126" s="114">
        <f t="shared" si="61"/>
        <v>0</v>
      </c>
      <c r="AD126" s="114">
        <f t="shared" si="62"/>
        <v>0</v>
      </c>
      <c r="AE126" s="113">
        <v>0</v>
      </c>
      <c r="AF126" s="113">
        <v>0</v>
      </c>
      <c r="AG126" s="113">
        <f t="shared" si="63"/>
        <v>0</v>
      </c>
      <c r="AH126" s="113">
        <f t="shared" si="64"/>
        <v>0</v>
      </c>
      <c r="AI126" s="115">
        <v>0</v>
      </c>
      <c r="AJ126" s="115"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65"/>
        <v>0</v>
      </c>
      <c r="AR126" s="115">
        <f t="shared" si="66"/>
        <v>0</v>
      </c>
      <c r="AS126" s="116">
        <f t="shared" si="67"/>
        <v>0</v>
      </c>
      <c r="AT126" s="881">
        <f>I126+AH126</f>
        <v>3476295</v>
      </c>
      <c r="AU126" s="535">
        <f>J126+W126</f>
        <v>2512013</v>
      </c>
      <c r="AV126" s="113">
        <f>K126+AA126</f>
        <v>0</v>
      </c>
      <c r="AW126" s="535">
        <f t="shared" ref="AW126:AX130" si="104">L126+AC126</f>
        <v>849061</v>
      </c>
      <c r="AX126" s="535">
        <f t="shared" si="104"/>
        <v>50241</v>
      </c>
      <c r="AY126" s="535">
        <f>N126+AG126</f>
        <v>64980</v>
      </c>
      <c r="AZ126" s="556">
        <f>O126+AS126</f>
        <v>4.4928999999999997</v>
      </c>
      <c r="BA126" s="556">
        <f t="shared" ref="BA126:BB130" si="105">P126+AQ126</f>
        <v>3.2688999999999999</v>
      </c>
      <c r="BB126" s="557">
        <f t="shared" si="105"/>
        <v>1.224</v>
      </c>
      <c r="BC126" s="636"/>
    </row>
    <row r="127" spans="1:55" ht="12.95" customHeight="1" x14ac:dyDescent="0.25">
      <c r="A127" s="548">
        <v>25</v>
      </c>
      <c r="B127" s="383">
        <v>5433</v>
      </c>
      <c r="C127" s="383">
        <v>600099253</v>
      </c>
      <c r="D127" s="549">
        <v>70695300</v>
      </c>
      <c r="E127" s="743" t="s">
        <v>535</v>
      </c>
      <c r="F127" s="383">
        <v>3117</v>
      </c>
      <c r="G127" s="651" t="s">
        <v>316</v>
      </c>
      <c r="H127" s="553" t="s">
        <v>282</v>
      </c>
      <c r="I127" s="529">
        <v>0</v>
      </c>
      <c r="J127" s="554">
        <v>0</v>
      </c>
      <c r="K127" s="554">
        <v>0</v>
      </c>
      <c r="L127" s="344">
        <v>0</v>
      </c>
      <c r="M127" s="344">
        <v>0</v>
      </c>
      <c r="N127" s="554">
        <v>0</v>
      </c>
      <c r="O127" s="555">
        <v>0</v>
      </c>
      <c r="P127" s="744">
        <v>0</v>
      </c>
      <c r="Q127" s="837">
        <v>0</v>
      </c>
      <c r="R127" s="112">
        <f t="shared" si="57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58"/>
        <v>0</v>
      </c>
      <c r="X127" s="113">
        <v>0</v>
      </c>
      <c r="Y127" s="113">
        <v>0</v>
      </c>
      <c r="Z127" s="113">
        <v>0</v>
      </c>
      <c r="AA127" s="113">
        <f t="shared" si="59"/>
        <v>0</v>
      </c>
      <c r="AB127" s="113">
        <f t="shared" si="60"/>
        <v>0</v>
      </c>
      <c r="AC127" s="114">
        <f t="shared" si="61"/>
        <v>0</v>
      </c>
      <c r="AD127" s="114">
        <f t="shared" si="62"/>
        <v>0</v>
      </c>
      <c r="AE127" s="113">
        <v>0</v>
      </c>
      <c r="AF127" s="113">
        <v>0</v>
      </c>
      <c r="AG127" s="113">
        <f t="shared" si="63"/>
        <v>0</v>
      </c>
      <c r="AH127" s="113">
        <f t="shared" si="64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65"/>
        <v>0</v>
      </c>
      <c r="AR127" s="115">
        <f t="shared" si="66"/>
        <v>0</v>
      </c>
      <c r="AS127" s="116">
        <f t="shared" si="67"/>
        <v>0</v>
      </c>
      <c r="AT127" s="881">
        <f>I127+AH127</f>
        <v>0</v>
      </c>
      <c r="AU127" s="535">
        <f>J127+W127</f>
        <v>0</v>
      </c>
      <c r="AV127" s="113">
        <f>K127+AA127</f>
        <v>0</v>
      </c>
      <c r="AW127" s="535">
        <f t="shared" si="104"/>
        <v>0</v>
      </c>
      <c r="AX127" s="535">
        <f t="shared" si="104"/>
        <v>0</v>
      </c>
      <c r="AY127" s="535">
        <f>N127+AG127</f>
        <v>0</v>
      </c>
      <c r="AZ127" s="556">
        <f>O127+AS127</f>
        <v>0</v>
      </c>
      <c r="BA127" s="556">
        <f t="shared" si="105"/>
        <v>0</v>
      </c>
      <c r="BB127" s="557">
        <f t="shared" si="105"/>
        <v>0</v>
      </c>
      <c r="BC127" s="636"/>
    </row>
    <row r="128" spans="1:55" ht="12.95" customHeight="1" x14ac:dyDescent="0.25">
      <c r="A128" s="548">
        <v>25</v>
      </c>
      <c r="B128" s="383">
        <v>5433</v>
      </c>
      <c r="C128" s="383">
        <v>600099253</v>
      </c>
      <c r="D128" s="549">
        <v>70695300</v>
      </c>
      <c r="E128" s="745" t="s">
        <v>535</v>
      </c>
      <c r="F128" s="383">
        <v>3141</v>
      </c>
      <c r="G128" s="746" t="s">
        <v>319</v>
      </c>
      <c r="H128" s="553" t="s">
        <v>282</v>
      </c>
      <c r="I128" s="529">
        <v>400588</v>
      </c>
      <c r="J128" s="554">
        <v>293361</v>
      </c>
      <c r="K128" s="554">
        <v>0</v>
      </c>
      <c r="L128" s="344">
        <v>99156</v>
      </c>
      <c r="M128" s="344">
        <v>5867</v>
      </c>
      <c r="N128" s="554">
        <v>2204</v>
      </c>
      <c r="O128" s="555">
        <v>1</v>
      </c>
      <c r="P128" s="744">
        <v>0</v>
      </c>
      <c r="Q128" s="837">
        <v>1</v>
      </c>
      <c r="R128" s="112">
        <f t="shared" si="57"/>
        <v>0</v>
      </c>
      <c r="S128" s="113">
        <v>0</v>
      </c>
      <c r="T128" s="113">
        <v>-3636</v>
      </c>
      <c r="U128" s="113">
        <v>0</v>
      </c>
      <c r="V128" s="113">
        <v>0</v>
      </c>
      <c r="W128" s="113">
        <f t="shared" si="58"/>
        <v>-3636</v>
      </c>
      <c r="X128" s="113">
        <v>0</v>
      </c>
      <c r="Y128" s="113">
        <v>0</v>
      </c>
      <c r="Z128" s="113">
        <v>0</v>
      </c>
      <c r="AA128" s="113">
        <f t="shared" si="59"/>
        <v>0</v>
      </c>
      <c r="AB128" s="113">
        <f t="shared" si="60"/>
        <v>-3636</v>
      </c>
      <c r="AC128" s="114">
        <f t="shared" si="61"/>
        <v>-1229</v>
      </c>
      <c r="AD128" s="114">
        <f t="shared" si="62"/>
        <v>-73</v>
      </c>
      <c r="AE128" s="113">
        <v>0</v>
      </c>
      <c r="AF128" s="113">
        <v>0</v>
      </c>
      <c r="AG128" s="113">
        <f t="shared" si="63"/>
        <v>0</v>
      </c>
      <c r="AH128" s="113">
        <f t="shared" si="64"/>
        <v>-4938</v>
      </c>
      <c r="AI128" s="115">
        <v>0</v>
      </c>
      <c r="AJ128" s="115">
        <v>0</v>
      </c>
      <c r="AK128" s="115">
        <v>0</v>
      </c>
      <c r="AL128" s="115">
        <v>0</v>
      </c>
      <c r="AM128" s="115">
        <v>-0.01</v>
      </c>
      <c r="AN128" s="115">
        <v>0</v>
      </c>
      <c r="AO128" s="115">
        <v>0</v>
      </c>
      <c r="AP128" s="115">
        <v>0</v>
      </c>
      <c r="AQ128" s="115">
        <f t="shared" si="65"/>
        <v>0</v>
      </c>
      <c r="AR128" s="115">
        <f t="shared" si="66"/>
        <v>-0.01</v>
      </c>
      <c r="AS128" s="116">
        <f t="shared" si="67"/>
        <v>-0.01</v>
      </c>
      <c r="AT128" s="881">
        <f>I128+AH128</f>
        <v>395650</v>
      </c>
      <c r="AU128" s="535">
        <f>J128+W128</f>
        <v>289725</v>
      </c>
      <c r="AV128" s="113">
        <f>K128+AA128</f>
        <v>0</v>
      </c>
      <c r="AW128" s="535">
        <f t="shared" si="104"/>
        <v>97927</v>
      </c>
      <c r="AX128" s="535">
        <f t="shared" si="104"/>
        <v>5794</v>
      </c>
      <c r="AY128" s="535">
        <f>N128+AG128</f>
        <v>2204</v>
      </c>
      <c r="AZ128" s="556">
        <f>O128+AS128</f>
        <v>0.99</v>
      </c>
      <c r="BA128" s="556">
        <f t="shared" si="105"/>
        <v>0</v>
      </c>
      <c r="BB128" s="557">
        <f t="shared" si="105"/>
        <v>0.99</v>
      </c>
      <c r="BC128" s="636"/>
    </row>
    <row r="129" spans="1:55" ht="12.95" customHeight="1" x14ac:dyDescent="0.25">
      <c r="A129" s="548">
        <v>25</v>
      </c>
      <c r="B129" s="383">
        <v>5433</v>
      </c>
      <c r="C129" s="383">
        <v>600099253</v>
      </c>
      <c r="D129" s="549">
        <v>70695300</v>
      </c>
      <c r="E129" s="743" t="s">
        <v>535</v>
      </c>
      <c r="F129" s="767">
        <v>3143</v>
      </c>
      <c r="G129" s="651" t="s">
        <v>633</v>
      </c>
      <c r="H129" s="553" t="s">
        <v>281</v>
      </c>
      <c r="I129" s="529">
        <v>565290</v>
      </c>
      <c r="J129" s="554">
        <v>416267</v>
      </c>
      <c r="K129" s="554">
        <v>0</v>
      </c>
      <c r="L129" s="344">
        <v>140698</v>
      </c>
      <c r="M129" s="344">
        <v>8325</v>
      </c>
      <c r="N129" s="554">
        <v>0</v>
      </c>
      <c r="O129" s="555">
        <v>1</v>
      </c>
      <c r="P129" s="744">
        <v>1</v>
      </c>
      <c r="Q129" s="837">
        <v>0</v>
      </c>
      <c r="R129" s="112">
        <f t="shared" si="57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58"/>
        <v>0</v>
      </c>
      <c r="X129" s="113">
        <v>0</v>
      </c>
      <c r="Y129" s="113">
        <v>0</v>
      </c>
      <c r="Z129" s="113">
        <v>0</v>
      </c>
      <c r="AA129" s="113">
        <f t="shared" si="59"/>
        <v>0</v>
      </c>
      <c r="AB129" s="113">
        <f t="shared" si="60"/>
        <v>0</v>
      </c>
      <c r="AC129" s="114">
        <f t="shared" si="61"/>
        <v>0</v>
      </c>
      <c r="AD129" s="114">
        <f t="shared" si="62"/>
        <v>0</v>
      </c>
      <c r="AE129" s="113">
        <v>0</v>
      </c>
      <c r="AF129" s="113">
        <v>0</v>
      </c>
      <c r="AG129" s="113">
        <f t="shared" si="63"/>
        <v>0</v>
      </c>
      <c r="AH129" s="113">
        <f t="shared" si="64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si="65"/>
        <v>0</v>
      </c>
      <c r="AR129" s="115">
        <f t="shared" si="66"/>
        <v>0</v>
      </c>
      <c r="AS129" s="116">
        <f t="shared" si="67"/>
        <v>0</v>
      </c>
      <c r="AT129" s="881">
        <f>I129+AH129</f>
        <v>565290</v>
      </c>
      <c r="AU129" s="535">
        <f>J129+W129</f>
        <v>416267</v>
      </c>
      <c r="AV129" s="113">
        <f>K129+AA129</f>
        <v>0</v>
      </c>
      <c r="AW129" s="535">
        <f t="shared" si="104"/>
        <v>140698</v>
      </c>
      <c r="AX129" s="535">
        <f t="shared" si="104"/>
        <v>8325</v>
      </c>
      <c r="AY129" s="535">
        <f>N129+AG129</f>
        <v>0</v>
      </c>
      <c r="AZ129" s="556">
        <f>O129+AS129</f>
        <v>1</v>
      </c>
      <c r="BA129" s="556">
        <f t="shared" si="105"/>
        <v>1</v>
      </c>
      <c r="BB129" s="557">
        <f t="shared" si="105"/>
        <v>0</v>
      </c>
      <c r="BC129" s="636"/>
    </row>
    <row r="130" spans="1:55" ht="12.95" customHeight="1" x14ac:dyDescent="0.25">
      <c r="A130" s="548">
        <v>25</v>
      </c>
      <c r="B130" s="383">
        <v>5433</v>
      </c>
      <c r="C130" s="383">
        <v>600099253</v>
      </c>
      <c r="D130" s="549">
        <v>70695300</v>
      </c>
      <c r="E130" s="743" t="s">
        <v>535</v>
      </c>
      <c r="F130" s="767">
        <v>3143</v>
      </c>
      <c r="G130" s="651" t="s">
        <v>634</v>
      </c>
      <c r="H130" s="553" t="s">
        <v>282</v>
      </c>
      <c r="I130" s="529">
        <v>21066</v>
      </c>
      <c r="J130" s="554">
        <v>14850</v>
      </c>
      <c r="K130" s="554">
        <v>0</v>
      </c>
      <c r="L130" s="344">
        <v>5019</v>
      </c>
      <c r="M130" s="344">
        <v>297</v>
      </c>
      <c r="N130" s="554">
        <v>900</v>
      </c>
      <c r="O130" s="555">
        <v>0.06</v>
      </c>
      <c r="P130" s="744">
        <v>0</v>
      </c>
      <c r="Q130" s="837">
        <v>0.06</v>
      </c>
      <c r="R130" s="112">
        <f t="shared" si="57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58"/>
        <v>0</v>
      </c>
      <c r="X130" s="113">
        <v>0</v>
      </c>
      <c r="Y130" s="113">
        <v>0</v>
      </c>
      <c r="Z130" s="113">
        <v>0</v>
      </c>
      <c r="AA130" s="113">
        <f t="shared" si="59"/>
        <v>0</v>
      </c>
      <c r="AB130" s="113">
        <f t="shared" si="60"/>
        <v>0</v>
      </c>
      <c r="AC130" s="114">
        <f t="shared" si="61"/>
        <v>0</v>
      </c>
      <c r="AD130" s="114">
        <f t="shared" si="62"/>
        <v>0</v>
      </c>
      <c r="AE130" s="113">
        <v>0</v>
      </c>
      <c r="AF130" s="113">
        <v>0</v>
      </c>
      <c r="AG130" s="113">
        <f t="shared" si="63"/>
        <v>0</v>
      </c>
      <c r="AH130" s="113">
        <f t="shared" si="64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65"/>
        <v>0</v>
      </c>
      <c r="AR130" s="115">
        <f t="shared" si="66"/>
        <v>0</v>
      </c>
      <c r="AS130" s="116">
        <f t="shared" si="67"/>
        <v>0</v>
      </c>
      <c r="AT130" s="881">
        <f>I130+AH130</f>
        <v>21066</v>
      </c>
      <c r="AU130" s="535">
        <f>J130+W130</f>
        <v>14850</v>
      </c>
      <c r="AV130" s="113">
        <f>K130+AA130</f>
        <v>0</v>
      </c>
      <c r="AW130" s="535">
        <f t="shared" si="104"/>
        <v>5019</v>
      </c>
      <c r="AX130" s="535">
        <f t="shared" si="104"/>
        <v>297</v>
      </c>
      <c r="AY130" s="535">
        <f>N130+AG130</f>
        <v>900</v>
      </c>
      <c r="AZ130" s="556">
        <f>O130+AS130</f>
        <v>0.06</v>
      </c>
      <c r="BA130" s="556">
        <f t="shared" si="105"/>
        <v>0</v>
      </c>
      <c r="BB130" s="557">
        <f t="shared" si="105"/>
        <v>0.06</v>
      </c>
      <c r="BC130" s="636"/>
    </row>
    <row r="131" spans="1:55" ht="12.95" customHeight="1" x14ac:dyDescent="0.25">
      <c r="A131" s="384">
        <v>25</v>
      </c>
      <c r="B131" s="84">
        <v>5433</v>
      </c>
      <c r="C131" s="84">
        <v>600099253</v>
      </c>
      <c r="D131" s="84">
        <v>70695300</v>
      </c>
      <c r="E131" s="768" t="s">
        <v>536</v>
      </c>
      <c r="F131" s="769"/>
      <c r="G131" s="768"/>
      <c r="H131" s="770"/>
      <c r="I131" s="542">
        <v>4463239</v>
      </c>
      <c r="J131" s="546">
        <v>3236491</v>
      </c>
      <c r="K131" s="546">
        <v>0</v>
      </c>
      <c r="L131" s="546">
        <v>1093934</v>
      </c>
      <c r="M131" s="546">
        <v>64730</v>
      </c>
      <c r="N131" s="546">
        <v>68084</v>
      </c>
      <c r="O131" s="756">
        <v>6.5528999999999993</v>
      </c>
      <c r="P131" s="756">
        <v>4.2689000000000004</v>
      </c>
      <c r="Q131" s="848">
        <v>2.2840000000000003</v>
      </c>
      <c r="R131" s="542">
        <f t="shared" ref="R131:BB131" si="106">SUM(R126:R130)</f>
        <v>0</v>
      </c>
      <c r="S131" s="543">
        <f t="shared" si="106"/>
        <v>0</v>
      </c>
      <c r="T131" s="543">
        <f t="shared" si="106"/>
        <v>-3636</v>
      </c>
      <c r="U131" s="543">
        <f t="shared" si="106"/>
        <v>0</v>
      </c>
      <c r="V131" s="543">
        <f t="shared" si="106"/>
        <v>0</v>
      </c>
      <c r="W131" s="543">
        <f t="shared" si="106"/>
        <v>-3636</v>
      </c>
      <c r="X131" s="543">
        <f t="shared" si="106"/>
        <v>0</v>
      </c>
      <c r="Y131" s="543">
        <f t="shared" si="106"/>
        <v>0</v>
      </c>
      <c r="Z131" s="543">
        <f t="shared" si="106"/>
        <v>0</v>
      </c>
      <c r="AA131" s="543">
        <f t="shared" si="106"/>
        <v>0</v>
      </c>
      <c r="AB131" s="543">
        <f t="shared" si="106"/>
        <v>-3636</v>
      </c>
      <c r="AC131" s="543">
        <f t="shared" si="106"/>
        <v>-1229</v>
      </c>
      <c r="AD131" s="543">
        <f t="shared" si="106"/>
        <v>-73</v>
      </c>
      <c r="AE131" s="543">
        <f t="shared" si="106"/>
        <v>0</v>
      </c>
      <c r="AF131" s="543">
        <f t="shared" si="106"/>
        <v>0</v>
      </c>
      <c r="AG131" s="543">
        <f t="shared" si="106"/>
        <v>0</v>
      </c>
      <c r="AH131" s="543">
        <f t="shared" si="106"/>
        <v>-4938</v>
      </c>
      <c r="AI131" s="544">
        <f t="shared" si="106"/>
        <v>0</v>
      </c>
      <c r="AJ131" s="544">
        <f t="shared" si="106"/>
        <v>0</v>
      </c>
      <c r="AK131" s="544">
        <f t="shared" si="106"/>
        <v>0</v>
      </c>
      <c r="AL131" s="544">
        <f t="shared" si="106"/>
        <v>0</v>
      </c>
      <c r="AM131" s="544">
        <f t="shared" si="106"/>
        <v>-0.01</v>
      </c>
      <c r="AN131" s="544">
        <f t="shared" si="106"/>
        <v>0</v>
      </c>
      <c r="AO131" s="544">
        <f t="shared" si="106"/>
        <v>0</v>
      </c>
      <c r="AP131" s="544">
        <f t="shared" si="106"/>
        <v>0</v>
      </c>
      <c r="AQ131" s="544">
        <f t="shared" si="106"/>
        <v>0</v>
      </c>
      <c r="AR131" s="544">
        <f t="shared" si="106"/>
        <v>-0.01</v>
      </c>
      <c r="AS131" s="545">
        <f t="shared" si="106"/>
        <v>-0.01</v>
      </c>
      <c r="AT131" s="546">
        <f t="shared" si="106"/>
        <v>4458301</v>
      </c>
      <c r="AU131" s="543">
        <f t="shared" si="106"/>
        <v>3232855</v>
      </c>
      <c r="AV131" s="543">
        <f t="shared" si="106"/>
        <v>0</v>
      </c>
      <c r="AW131" s="543">
        <f t="shared" si="106"/>
        <v>1092705</v>
      </c>
      <c r="AX131" s="543">
        <f t="shared" si="106"/>
        <v>64657</v>
      </c>
      <c r="AY131" s="543">
        <f t="shared" si="106"/>
        <v>68084</v>
      </c>
      <c r="AZ131" s="544">
        <f t="shared" si="106"/>
        <v>6.5428999999999995</v>
      </c>
      <c r="BA131" s="544">
        <f t="shared" si="106"/>
        <v>4.2689000000000004</v>
      </c>
      <c r="BB131" s="545">
        <f t="shared" si="106"/>
        <v>2.274</v>
      </c>
      <c r="BC131" s="636"/>
    </row>
    <row r="132" spans="1:55" ht="12.95" customHeight="1" x14ac:dyDescent="0.25">
      <c r="A132" s="548">
        <v>26</v>
      </c>
      <c r="B132" s="383">
        <v>5486</v>
      </c>
      <c r="C132" s="383">
        <v>600098711</v>
      </c>
      <c r="D132" s="549">
        <v>72744022</v>
      </c>
      <c r="E132" s="745" t="s">
        <v>537</v>
      </c>
      <c r="F132" s="383">
        <v>3111</v>
      </c>
      <c r="G132" s="746" t="s">
        <v>329</v>
      </c>
      <c r="H132" s="553" t="s">
        <v>281</v>
      </c>
      <c r="I132" s="529">
        <v>2013114</v>
      </c>
      <c r="J132" s="554">
        <v>1474789</v>
      </c>
      <c r="K132" s="554">
        <v>0</v>
      </c>
      <c r="L132" s="344">
        <v>498479</v>
      </c>
      <c r="M132" s="344">
        <v>29496</v>
      </c>
      <c r="N132" s="554">
        <v>10350</v>
      </c>
      <c r="O132" s="555">
        <v>3.1251999999999995</v>
      </c>
      <c r="P132" s="744">
        <v>2.2902999999999998</v>
      </c>
      <c r="Q132" s="837">
        <v>0.83489999999999998</v>
      </c>
      <c r="R132" s="112">
        <f t="shared" si="57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58"/>
        <v>0</v>
      </c>
      <c r="X132" s="113">
        <v>0</v>
      </c>
      <c r="Y132" s="113">
        <v>0</v>
      </c>
      <c r="Z132" s="113">
        <v>0</v>
      </c>
      <c r="AA132" s="113">
        <f t="shared" si="59"/>
        <v>0</v>
      </c>
      <c r="AB132" s="113">
        <f t="shared" si="60"/>
        <v>0</v>
      </c>
      <c r="AC132" s="114">
        <f t="shared" si="61"/>
        <v>0</v>
      </c>
      <c r="AD132" s="114">
        <f t="shared" si="62"/>
        <v>0</v>
      </c>
      <c r="AE132" s="113">
        <v>0</v>
      </c>
      <c r="AF132" s="113">
        <v>0</v>
      </c>
      <c r="AG132" s="113">
        <f t="shared" si="63"/>
        <v>0</v>
      </c>
      <c r="AH132" s="113">
        <f t="shared" si="64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si="65"/>
        <v>0</v>
      </c>
      <c r="AR132" s="115">
        <f t="shared" si="66"/>
        <v>0</v>
      </c>
      <c r="AS132" s="116">
        <f t="shared" si="67"/>
        <v>0</v>
      </c>
      <c r="AT132" s="881">
        <f>I132+AH132</f>
        <v>2013114</v>
      </c>
      <c r="AU132" s="535">
        <f>J132+W132</f>
        <v>1474789</v>
      </c>
      <c r="AV132" s="113">
        <f>K132+AA132</f>
        <v>0</v>
      </c>
      <c r="AW132" s="535">
        <f>L132+AC132</f>
        <v>498479</v>
      </c>
      <c r="AX132" s="535">
        <f>M132+AD132</f>
        <v>29496</v>
      </c>
      <c r="AY132" s="535">
        <f>N132+AG132</f>
        <v>10350</v>
      </c>
      <c r="AZ132" s="556">
        <f>O132+AS132</f>
        <v>3.1251999999999995</v>
      </c>
      <c r="BA132" s="556">
        <f>P132+AQ132</f>
        <v>2.2902999999999998</v>
      </c>
      <c r="BB132" s="557">
        <f>Q132+AR132</f>
        <v>0.83489999999999998</v>
      </c>
      <c r="BC132" s="636"/>
    </row>
    <row r="133" spans="1:55" ht="12.95" customHeight="1" x14ac:dyDescent="0.25">
      <c r="A133" s="548">
        <v>26</v>
      </c>
      <c r="B133" s="383">
        <v>5486</v>
      </c>
      <c r="C133" s="383">
        <v>600098711</v>
      </c>
      <c r="D133" s="549">
        <v>72744022</v>
      </c>
      <c r="E133" s="745" t="s">
        <v>537</v>
      </c>
      <c r="F133" s="383">
        <v>3141</v>
      </c>
      <c r="G133" s="746" t="s">
        <v>319</v>
      </c>
      <c r="H133" s="553" t="s">
        <v>282</v>
      </c>
      <c r="I133" s="529">
        <v>362762</v>
      </c>
      <c r="J133" s="554">
        <v>266147</v>
      </c>
      <c r="K133" s="554">
        <v>0</v>
      </c>
      <c r="L133" s="344">
        <v>89958</v>
      </c>
      <c r="M133" s="344">
        <v>5323</v>
      </c>
      <c r="N133" s="554">
        <v>1334</v>
      </c>
      <c r="O133" s="555">
        <v>0.91</v>
      </c>
      <c r="P133" s="744">
        <v>0</v>
      </c>
      <c r="Q133" s="837">
        <v>0.91</v>
      </c>
      <c r="R133" s="112">
        <f t="shared" si="57"/>
        <v>0</v>
      </c>
      <c r="S133" s="113">
        <v>0</v>
      </c>
      <c r="T133" s="113">
        <v>2959</v>
      </c>
      <c r="U133" s="113">
        <v>0</v>
      </c>
      <c r="V133" s="113">
        <v>0</v>
      </c>
      <c r="W133" s="113">
        <f t="shared" si="58"/>
        <v>2959</v>
      </c>
      <c r="X133" s="113">
        <v>0</v>
      </c>
      <c r="Y133" s="113">
        <v>0</v>
      </c>
      <c r="Z133" s="113">
        <v>0</v>
      </c>
      <c r="AA133" s="113">
        <f t="shared" si="59"/>
        <v>0</v>
      </c>
      <c r="AB133" s="113">
        <f t="shared" si="60"/>
        <v>2959</v>
      </c>
      <c r="AC133" s="114">
        <f t="shared" si="61"/>
        <v>1000</v>
      </c>
      <c r="AD133" s="114">
        <f t="shared" si="62"/>
        <v>59</v>
      </c>
      <c r="AE133" s="113">
        <v>0</v>
      </c>
      <c r="AF133" s="113">
        <v>0</v>
      </c>
      <c r="AG133" s="113">
        <f t="shared" si="63"/>
        <v>0</v>
      </c>
      <c r="AH133" s="113">
        <f t="shared" si="64"/>
        <v>4018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0.01</v>
      </c>
      <c r="AN133" s="115">
        <v>0</v>
      </c>
      <c r="AO133" s="115">
        <v>0</v>
      </c>
      <c r="AP133" s="115">
        <v>0</v>
      </c>
      <c r="AQ133" s="115">
        <f t="shared" si="65"/>
        <v>0</v>
      </c>
      <c r="AR133" s="115">
        <f t="shared" si="66"/>
        <v>0.01</v>
      </c>
      <c r="AS133" s="116">
        <f t="shared" si="67"/>
        <v>0.01</v>
      </c>
      <c r="AT133" s="881">
        <f>I133+AH133</f>
        <v>366780</v>
      </c>
      <c r="AU133" s="535">
        <f>J133+W133</f>
        <v>269106</v>
      </c>
      <c r="AV133" s="113">
        <f>K133+AA133</f>
        <v>0</v>
      </c>
      <c r="AW133" s="535">
        <f>L133+AC133</f>
        <v>90958</v>
      </c>
      <c r="AX133" s="535">
        <f>M133+AD133</f>
        <v>5382</v>
      </c>
      <c r="AY133" s="535">
        <f>N133+AG133</f>
        <v>1334</v>
      </c>
      <c r="AZ133" s="556">
        <f>O133+AS133</f>
        <v>0.92</v>
      </c>
      <c r="BA133" s="556">
        <f>P133+AQ133</f>
        <v>0</v>
      </c>
      <c r="BB133" s="557">
        <f>Q133+AR133</f>
        <v>0.92</v>
      </c>
      <c r="BC133" s="636"/>
    </row>
    <row r="134" spans="1:55" ht="12.95" customHeight="1" x14ac:dyDescent="0.25">
      <c r="A134" s="384">
        <v>26</v>
      </c>
      <c r="B134" s="84">
        <v>5486</v>
      </c>
      <c r="C134" s="84">
        <v>600098711</v>
      </c>
      <c r="D134" s="84">
        <v>72744022</v>
      </c>
      <c r="E134" s="747" t="s">
        <v>538</v>
      </c>
      <c r="F134" s="84"/>
      <c r="G134" s="747"/>
      <c r="H134" s="327"/>
      <c r="I134" s="759">
        <v>2375876</v>
      </c>
      <c r="J134" s="760">
        <v>1740936</v>
      </c>
      <c r="K134" s="760">
        <v>0</v>
      </c>
      <c r="L134" s="760">
        <v>588437</v>
      </c>
      <c r="M134" s="760">
        <v>34819</v>
      </c>
      <c r="N134" s="760">
        <v>11684</v>
      </c>
      <c r="O134" s="761">
        <v>4.0351999999999997</v>
      </c>
      <c r="P134" s="761">
        <v>2.2902999999999998</v>
      </c>
      <c r="Q134" s="849">
        <v>1.7448999999999999</v>
      </c>
      <c r="R134" s="759">
        <f t="shared" ref="R134:BB134" si="107">SUM(R132:R133)</f>
        <v>0</v>
      </c>
      <c r="S134" s="762">
        <f t="shared" si="107"/>
        <v>0</v>
      </c>
      <c r="T134" s="762">
        <f t="shared" si="107"/>
        <v>2959</v>
      </c>
      <c r="U134" s="762">
        <f t="shared" si="107"/>
        <v>0</v>
      </c>
      <c r="V134" s="762">
        <f t="shared" si="107"/>
        <v>0</v>
      </c>
      <c r="W134" s="762">
        <f t="shared" si="107"/>
        <v>2959</v>
      </c>
      <c r="X134" s="762">
        <f t="shared" si="107"/>
        <v>0</v>
      </c>
      <c r="Y134" s="762">
        <f t="shared" si="107"/>
        <v>0</v>
      </c>
      <c r="Z134" s="762">
        <f t="shared" si="107"/>
        <v>0</v>
      </c>
      <c r="AA134" s="762">
        <f t="shared" si="107"/>
        <v>0</v>
      </c>
      <c r="AB134" s="762">
        <f t="shared" si="107"/>
        <v>2959</v>
      </c>
      <c r="AC134" s="762">
        <f t="shared" si="107"/>
        <v>1000</v>
      </c>
      <c r="AD134" s="762">
        <f t="shared" si="107"/>
        <v>59</v>
      </c>
      <c r="AE134" s="762">
        <f t="shared" si="107"/>
        <v>0</v>
      </c>
      <c r="AF134" s="762">
        <f t="shared" si="107"/>
        <v>0</v>
      </c>
      <c r="AG134" s="762">
        <f t="shared" si="107"/>
        <v>0</v>
      </c>
      <c r="AH134" s="762">
        <f t="shared" si="107"/>
        <v>4018</v>
      </c>
      <c r="AI134" s="763">
        <f t="shared" si="107"/>
        <v>0</v>
      </c>
      <c r="AJ134" s="763">
        <f t="shared" si="107"/>
        <v>0</v>
      </c>
      <c r="AK134" s="763">
        <f t="shared" si="107"/>
        <v>0</v>
      </c>
      <c r="AL134" s="763">
        <f t="shared" si="107"/>
        <v>0</v>
      </c>
      <c r="AM134" s="763">
        <f t="shared" si="107"/>
        <v>0.01</v>
      </c>
      <c r="AN134" s="763">
        <f t="shared" si="107"/>
        <v>0</v>
      </c>
      <c r="AO134" s="763">
        <f t="shared" si="107"/>
        <v>0</v>
      </c>
      <c r="AP134" s="763">
        <f t="shared" si="107"/>
        <v>0</v>
      </c>
      <c r="AQ134" s="763">
        <f t="shared" si="107"/>
        <v>0</v>
      </c>
      <c r="AR134" s="763">
        <f t="shared" si="107"/>
        <v>0.01</v>
      </c>
      <c r="AS134" s="764">
        <f t="shared" si="107"/>
        <v>0.01</v>
      </c>
      <c r="AT134" s="760">
        <f t="shared" si="107"/>
        <v>2379894</v>
      </c>
      <c r="AU134" s="762">
        <f t="shared" si="107"/>
        <v>1743895</v>
      </c>
      <c r="AV134" s="762">
        <f t="shared" si="107"/>
        <v>0</v>
      </c>
      <c r="AW134" s="762">
        <f t="shared" si="107"/>
        <v>589437</v>
      </c>
      <c r="AX134" s="762">
        <f t="shared" si="107"/>
        <v>34878</v>
      </c>
      <c r="AY134" s="762">
        <f t="shared" si="107"/>
        <v>11684</v>
      </c>
      <c r="AZ134" s="763">
        <f t="shared" si="107"/>
        <v>4.0451999999999995</v>
      </c>
      <c r="BA134" s="763">
        <f t="shared" si="107"/>
        <v>2.2902999999999998</v>
      </c>
      <c r="BB134" s="764">
        <f t="shared" si="107"/>
        <v>1.7549000000000001</v>
      </c>
      <c r="BC134" s="636"/>
    </row>
    <row r="135" spans="1:55" ht="12.95" customHeight="1" x14ac:dyDescent="0.25">
      <c r="A135" s="548">
        <v>27</v>
      </c>
      <c r="B135" s="754">
        <v>2440</v>
      </c>
      <c r="C135" s="754">
        <v>600079392</v>
      </c>
      <c r="D135" s="549">
        <v>70981183</v>
      </c>
      <c r="E135" s="745" t="s">
        <v>539</v>
      </c>
      <c r="F135" s="383">
        <v>3111</v>
      </c>
      <c r="G135" s="746" t="s">
        <v>329</v>
      </c>
      <c r="H135" s="553" t="s">
        <v>281</v>
      </c>
      <c r="I135" s="529">
        <v>2215219</v>
      </c>
      <c r="J135" s="554">
        <v>1620632</v>
      </c>
      <c r="K135" s="554">
        <v>0</v>
      </c>
      <c r="L135" s="344">
        <v>547774</v>
      </c>
      <c r="M135" s="344">
        <v>32413</v>
      </c>
      <c r="N135" s="554">
        <v>14400</v>
      </c>
      <c r="O135" s="555">
        <v>4.1398000000000001</v>
      </c>
      <c r="P135" s="744">
        <v>2.75</v>
      </c>
      <c r="Q135" s="837">
        <v>1.3897999999999999</v>
      </c>
      <c r="R135" s="112">
        <f t="shared" si="57"/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58"/>
        <v>0</v>
      </c>
      <c r="X135" s="113">
        <v>0</v>
      </c>
      <c r="Y135" s="113">
        <v>0</v>
      </c>
      <c r="Z135" s="113">
        <v>0</v>
      </c>
      <c r="AA135" s="113">
        <f t="shared" si="59"/>
        <v>0</v>
      </c>
      <c r="AB135" s="113">
        <f t="shared" si="60"/>
        <v>0</v>
      </c>
      <c r="AC135" s="114">
        <f t="shared" si="61"/>
        <v>0</v>
      </c>
      <c r="AD135" s="114">
        <f t="shared" si="62"/>
        <v>0</v>
      </c>
      <c r="AE135" s="113">
        <v>0</v>
      </c>
      <c r="AF135" s="113">
        <v>0</v>
      </c>
      <c r="AG135" s="113">
        <f t="shared" si="63"/>
        <v>0</v>
      </c>
      <c r="AH135" s="113">
        <f t="shared" si="64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si="65"/>
        <v>0</v>
      </c>
      <c r="AR135" s="115">
        <f t="shared" si="66"/>
        <v>0</v>
      </c>
      <c r="AS135" s="116">
        <f t="shared" si="67"/>
        <v>0</v>
      </c>
      <c r="AT135" s="881">
        <f>I135+AH135</f>
        <v>2215219</v>
      </c>
      <c r="AU135" s="535">
        <f>J135+W135</f>
        <v>1620632</v>
      </c>
      <c r="AV135" s="113">
        <f>K135+AA135</f>
        <v>0</v>
      </c>
      <c r="AW135" s="535">
        <f>L135+AC135</f>
        <v>547774</v>
      </c>
      <c r="AX135" s="535">
        <f>M135+AD135</f>
        <v>32413</v>
      </c>
      <c r="AY135" s="535">
        <f>N135+AG135</f>
        <v>14400</v>
      </c>
      <c r="AZ135" s="556">
        <f>O135+AS135</f>
        <v>4.1398000000000001</v>
      </c>
      <c r="BA135" s="556">
        <f>P135+AQ135</f>
        <v>2.75</v>
      </c>
      <c r="BB135" s="557">
        <f>Q135+AR135</f>
        <v>1.3897999999999999</v>
      </c>
      <c r="BC135" s="636"/>
    </row>
    <row r="136" spans="1:55" ht="12.95" customHeight="1" x14ac:dyDescent="0.25">
      <c r="A136" s="548">
        <v>27</v>
      </c>
      <c r="B136" s="383">
        <v>2440</v>
      </c>
      <c r="C136" s="383">
        <v>600079392</v>
      </c>
      <c r="D136" s="549">
        <v>70981183</v>
      </c>
      <c r="E136" s="745" t="s">
        <v>539</v>
      </c>
      <c r="F136" s="383">
        <v>3141</v>
      </c>
      <c r="G136" s="746" t="s">
        <v>319</v>
      </c>
      <c r="H136" s="553" t="s">
        <v>282</v>
      </c>
      <c r="I136" s="529">
        <v>465079</v>
      </c>
      <c r="J136" s="554">
        <v>341107</v>
      </c>
      <c r="K136" s="554">
        <v>0</v>
      </c>
      <c r="L136" s="344">
        <v>115294</v>
      </c>
      <c r="M136" s="344">
        <v>6822</v>
      </c>
      <c r="N136" s="554">
        <v>1856</v>
      </c>
      <c r="O136" s="555">
        <v>1.1599999999999999</v>
      </c>
      <c r="P136" s="744">
        <v>0</v>
      </c>
      <c r="Q136" s="837">
        <v>1.1599999999999999</v>
      </c>
      <c r="R136" s="112">
        <f t="shared" si="57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58"/>
        <v>0</v>
      </c>
      <c r="X136" s="113">
        <v>0</v>
      </c>
      <c r="Y136" s="113">
        <v>0</v>
      </c>
      <c r="Z136" s="113">
        <v>0</v>
      </c>
      <c r="AA136" s="113">
        <f t="shared" si="59"/>
        <v>0</v>
      </c>
      <c r="AB136" s="113">
        <f t="shared" si="60"/>
        <v>0</v>
      </c>
      <c r="AC136" s="114">
        <f t="shared" si="61"/>
        <v>0</v>
      </c>
      <c r="AD136" s="114">
        <f t="shared" si="62"/>
        <v>0</v>
      </c>
      <c r="AE136" s="113">
        <v>0</v>
      </c>
      <c r="AF136" s="113">
        <v>0</v>
      </c>
      <c r="AG136" s="113">
        <f t="shared" si="63"/>
        <v>0</v>
      </c>
      <c r="AH136" s="113">
        <f t="shared" si="64"/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 t="shared" si="65"/>
        <v>0</v>
      </c>
      <c r="AR136" s="115">
        <f t="shared" si="66"/>
        <v>0</v>
      </c>
      <c r="AS136" s="116">
        <f t="shared" si="67"/>
        <v>0</v>
      </c>
      <c r="AT136" s="881">
        <f>I136+AH136</f>
        <v>465079</v>
      </c>
      <c r="AU136" s="535">
        <f>J136+W136</f>
        <v>341107</v>
      </c>
      <c r="AV136" s="113">
        <f>K136+AA136</f>
        <v>0</v>
      </c>
      <c r="AW136" s="535">
        <f>L136+AC136</f>
        <v>115294</v>
      </c>
      <c r="AX136" s="535">
        <f>M136+AD136</f>
        <v>6822</v>
      </c>
      <c r="AY136" s="535">
        <f>N136+AG136</f>
        <v>1856</v>
      </c>
      <c r="AZ136" s="556">
        <f>O136+AS136</f>
        <v>1.1599999999999999</v>
      </c>
      <c r="BA136" s="556">
        <f>P136+AQ136</f>
        <v>0</v>
      </c>
      <c r="BB136" s="557">
        <f>Q136+AR136</f>
        <v>1.1599999999999999</v>
      </c>
      <c r="BC136" s="636"/>
    </row>
    <row r="137" spans="1:55" ht="12.95" customHeight="1" x14ac:dyDescent="0.25">
      <c r="A137" s="384">
        <v>27</v>
      </c>
      <c r="B137" s="84">
        <v>2440</v>
      </c>
      <c r="C137" s="84">
        <v>600079392</v>
      </c>
      <c r="D137" s="84">
        <v>70981183</v>
      </c>
      <c r="E137" s="747" t="s">
        <v>540</v>
      </c>
      <c r="F137" s="84"/>
      <c r="G137" s="747"/>
      <c r="H137" s="327"/>
      <c r="I137" s="759">
        <v>2680298</v>
      </c>
      <c r="J137" s="760">
        <v>1961739</v>
      </c>
      <c r="K137" s="760">
        <v>0</v>
      </c>
      <c r="L137" s="760">
        <v>663068</v>
      </c>
      <c r="M137" s="760">
        <v>39235</v>
      </c>
      <c r="N137" s="760">
        <v>16256</v>
      </c>
      <c r="O137" s="761">
        <v>5.2998000000000003</v>
      </c>
      <c r="P137" s="761">
        <v>2.75</v>
      </c>
      <c r="Q137" s="849">
        <v>2.5497999999999998</v>
      </c>
      <c r="R137" s="759">
        <f t="shared" ref="R137:BB137" si="108">SUM(R135:R136)</f>
        <v>0</v>
      </c>
      <c r="S137" s="762">
        <f t="shared" si="108"/>
        <v>0</v>
      </c>
      <c r="T137" s="762">
        <f t="shared" si="108"/>
        <v>0</v>
      </c>
      <c r="U137" s="762">
        <f t="shared" si="108"/>
        <v>0</v>
      </c>
      <c r="V137" s="762">
        <f t="shared" si="108"/>
        <v>0</v>
      </c>
      <c r="W137" s="762">
        <f t="shared" si="108"/>
        <v>0</v>
      </c>
      <c r="X137" s="762">
        <f t="shared" si="108"/>
        <v>0</v>
      </c>
      <c r="Y137" s="762">
        <f t="shared" si="108"/>
        <v>0</v>
      </c>
      <c r="Z137" s="762">
        <f t="shared" si="108"/>
        <v>0</v>
      </c>
      <c r="AA137" s="762">
        <f t="shared" si="108"/>
        <v>0</v>
      </c>
      <c r="AB137" s="762">
        <f t="shared" si="108"/>
        <v>0</v>
      </c>
      <c r="AC137" s="762">
        <f t="shared" si="108"/>
        <v>0</v>
      </c>
      <c r="AD137" s="762">
        <f t="shared" si="108"/>
        <v>0</v>
      </c>
      <c r="AE137" s="762">
        <f t="shared" si="108"/>
        <v>0</v>
      </c>
      <c r="AF137" s="762">
        <f t="shared" si="108"/>
        <v>0</v>
      </c>
      <c r="AG137" s="762">
        <f t="shared" si="108"/>
        <v>0</v>
      </c>
      <c r="AH137" s="762">
        <f t="shared" si="108"/>
        <v>0</v>
      </c>
      <c r="AI137" s="763">
        <f t="shared" si="108"/>
        <v>0</v>
      </c>
      <c r="AJ137" s="763">
        <f t="shared" si="108"/>
        <v>0</v>
      </c>
      <c r="AK137" s="763">
        <f t="shared" si="108"/>
        <v>0</v>
      </c>
      <c r="AL137" s="763">
        <f t="shared" si="108"/>
        <v>0</v>
      </c>
      <c r="AM137" s="763">
        <f t="shared" si="108"/>
        <v>0</v>
      </c>
      <c r="AN137" s="763">
        <f t="shared" si="108"/>
        <v>0</v>
      </c>
      <c r="AO137" s="763">
        <f t="shared" si="108"/>
        <v>0</v>
      </c>
      <c r="AP137" s="763">
        <f t="shared" si="108"/>
        <v>0</v>
      </c>
      <c r="AQ137" s="763">
        <f t="shared" si="108"/>
        <v>0</v>
      </c>
      <c r="AR137" s="763">
        <f t="shared" si="108"/>
        <v>0</v>
      </c>
      <c r="AS137" s="764">
        <f t="shared" si="108"/>
        <v>0</v>
      </c>
      <c r="AT137" s="760">
        <f t="shared" si="108"/>
        <v>2680298</v>
      </c>
      <c r="AU137" s="762">
        <f t="shared" si="108"/>
        <v>1961739</v>
      </c>
      <c r="AV137" s="762">
        <f t="shared" si="108"/>
        <v>0</v>
      </c>
      <c r="AW137" s="762">
        <f t="shared" si="108"/>
        <v>663068</v>
      </c>
      <c r="AX137" s="762">
        <f t="shared" si="108"/>
        <v>39235</v>
      </c>
      <c r="AY137" s="762">
        <f t="shared" si="108"/>
        <v>16256</v>
      </c>
      <c r="AZ137" s="763">
        <f t="shared" si="108"/>
        <v>5.2998000000000003</v>
      </c>
      <c r="BA137" s="763">
        <f t="shared" si="108"/>
        <v>2.75</v>
      </c>
      <c r="BB137" s="764">
        <f t="shared" si="108"/>
        <v>2.5497999999999998</v>
      </c>
      <c r="BC137" s="636"/>
    </row>
    <row r="138" spans="1:55" ht="12.95" customHeight="1" x14ac:dyDescent="0.25">
      <c r="A138" s="548">
        <v>28</v>
      </c>
      <c r="B138" s="742">
        <v>2303</v>
      </c>
      <c r="C138" s="742">
        <v>600080048</v>
      </c>
      <c r="D138" s="549">
        <v>72743689</v>
      </c>
      <c r="E138" s="743" t="s">
        <v>541</v>
      </c>
      <c r="F138" s="742">
        <v>3111</v>
      </c>
      <c r="G138" s="746" t="s">
        <v>329</v>
      </c>
      <c r="H138" s="553" t="s">
        <v>281</v>
      </c>
      <c r="I138" s="529">
        <v>2921193</v>
      </c>
      <c r="J138" s="554">
        <v>2117808</v>
      </c>
      <c r="K138" s="554">
        <v>20000</v>
      </c>
      <c r="L138" s="344">
        <v>722579</v>
      </c>
      <c r="M138" s="344">
        <v>42356</v>
      </c>
      <c r="N138" s="554">
        <v>18450</v>
      </c>
      <c r="O138" s="555">
        <v>4.8235999999999999</v>
      </c>
      <c r="P138" s="744">
        <v>3.9018000000000002</v>
      </c>
      <c r="Q138" s="837">
        <v>0.92179999999999995</v>
      </c>
      <c r="R138" s="112">
        <f t="shared" si="57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58"/>
        <v>0</v>
      </c>
      <c r="X138" s="113">
        <v>0</v>
      </c>
      <c r="Y138" s="113">
        <v>0</v>
      </c>
      <c r="Z138" s="113">
        <v>0</v>
      </c>
      <c r="AA138" s="113">
        <f t="shared" si="59"/>
        <v>0</v>
      </c>
      <c r="AB138" s="113">
        <f t="shared" si="60"/>
        <v>0</v>
      </c>
      <c r="AC138" s="114">
        <f t="shared" si="61"/>
        <v>0</v>
      </c>
      <c r="AD138" s="114">
        <f t="shared" si="62"/>
        <v>0</v>
      </c>
      <c r="AE138" s="113">
        <v>0</v>
      </c>
      <c r="AF138" s="113">
        <v>0</v>
      </c>
      <c r="AG138" s="113">
        <f t="shared" si="63"/>
        <v>0</v>
      </c>
      <c r="AH138" s="113">
        <f t="shared" si="64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65"/>
        <v>0</v>
      </c>
      <c r="AR138" s="115">
        <f t="shared" si="66"/>
        <v>0</v>
      </c>
      <c r="AS138" s="116">
        <f t="shared" si="67"/>
        <v>0</v>
      </c>
      <c r="AT138" s="881">
        <f t="shared" ref="AT138:AT143" si="109">I138+AH138</f>
        <v>2921193</v>
      </c>
      <c r="AU138" s="535">
        <f t="shared" ref="AU138:AU143" si="110">J138+W138</f>
        <v>2117808</v>
      </c>
      <c r="AV138" s="113">
        <f t="shared" ref="AV138:AV143" si="111">K138+AA138</f>
        <v>20000</v>
      </c>
      <c r="AW138" s="535">
        <f t="shared" ref="AW138:AX143" si="112">L138+AC138</f>
        <v>722579</v>
      </c>
      <c r="AX138" s="535">
        <f t="shared" si="112"/>
        <v>42356</v>
      </c>
      <c r="AY138" s="535">
        <f t="shared" ref="AY138:AY143" si="113">N138+AG138</f>
        <v>18450</v>
      </c>
      <c r="AZ138" s="556">
        <f t="shared" ref="AZ138:AZ143" si="114">O138+AS138</f>
        <v>4.8235999999999999</v>
      </c>
      <c r="BA138" s="556">
        <f t="shared" ref="BA138:BB143" si="115">P138+AQ138</f>
        <v>3.9018000000000002</v>
      </c>
      <c r="BB138" s="557">
        <f t="shared" si="115"/>
        <v>0.92179999999999995</v>
      </c>
      <c r="BC138" s="636"/>
    </row>
    <row r="139" spans="1:55" ht="12.95" customHeight="1" x14ac:dyDescent="0.25">
      <c r="A139" s="548">
        <v>28</v>
      </c>
      <c r="B139" s="754">
        <v>2303</v>
      </c>
      <c r="C139" s="754">
        <v>600080048</v>
      </c>
      <c r="D139" s="549">
        <v>72743689</v>
      </c>
      <c r="E139" s="382" t="s">
        <v>541</v>
      </c>
      <c r="F139" s="754">
        <v>3117</v>
      </c>
      <c r="G139" s="745" t="s">
        <v>333</v>
      </c>
      <c r="H139" s="553" t="s">
        <v>281</v>
      </c>
      <c r="I139" s="529">
        <v>3700686</v>
      </c>
      <c r="J139" s="554">
        <v>2661486</v>
      </c>
      <c r="K139" s="554">
        <v>16000</v>
      </c>
      <c r="L139" s="344">
        <v>904990</v>
      </c>
      <c r="M139" s="344">
        <v>53230</v>
      </c>
      <c r="N139" s="554">
        <v>64980</v>
      </c>
      <c r="O139" s="555">
        <v>5.4454000000000002</v>
      </c>
      <c r="P139" s="744">
        <v>3.4252000000000002</v>
      </c>
      <c r="Q139" s="837">
        <v>2.0202</v>
      </c>
      <c r="R139" s="112">
        <f t="shared" si="57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58"/>
        <v>0</v>
      </c>
      <c r="X139" s="113">
        <v>0</v>
      </c>
      <c r="Y139" s="113">
        <v>0</v>
      </c>
      <c r="Z139" s="113">
        <v>0</v>
      </c>
      <c r="AA139" s="113">
        <f t="shared" si="59"/>
        <v>0</v>
      </c>
      <c r="AB139" s="113">
        <f t="shared" si="60"/>
        <v>0</v>
      </c>
      <c r="AC139" s="114">
        <f t="shared" si="61"/>
        <v>0</v>
      </c>
      <c r="AD139" s="114">
        <f t="shared" si="62"/>
        <v>0</v>
      </c>
      <c r="AE139" s="113">
        <v>0</v>
      </c>
      <c r="AF139" s="113">
        <v>0</v>
      </c>
      <c r="AG139" s="113">
        <f t="shared" si="63"/>
        <v>0</v>
      </c>
      <c r="AH139" s="113">
        <f t="shared" si="64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65"/>
        <v>0</v>
      </c>
      <c r="AR139" s="115">
        <f t="shared" si="66"/>
        <v>0</v>
      </c>
      <c r="AS139" s="116">
        <f t="shared" si="67"/>
        <v>0</v>
      </c>
      <c r="AT139" s="881">
        <f t="shared" si="109"/>
        <v>3700686</v>
      </c>
      <c r="AU139" s="535">
        <f t="shared" si="110"/>
        <v>2661486</v>
      </c>
      <c r="AV139" s="113">
        <f t="shared" si="111"/>
        <v>16000</v>
      </c>
      <c r="AW139" s="535">
        <f t="shared" si="112"/>
        <v>904990</v>
      </c>
      <c r="AX139" s="535">
        <f t="shared" si="112"/>
        <v>53230</v>
      </c>
      <c r="AY139" s="535">
        <f t="shared" si="113"/>
        <v>64980</v>
      </c>
      <c r="AZ139" s="556">
        <f t="shared" si="114"/>
        <v>5.4454000000000002</v>
      </c>
      <c r="BA139" s="556">
        <f t="shared" si="115"/>
        <v>3.4252000000000002</v>
      </c>
      <c r="BB139" s="557">
        <f t="shared" si="115"/>
        <v>2.0202</v>
      </c>
      <c r="BC139" s="636"/>
    </row>
    <row r="140" spans="1:55" ht="12.95" customHeight="1" x14ac:dyDescent="0.25">
      <c r="A140" s="548">
        <v>28</v>
      </c>
      <c r="B140" s="383">
        <v>2303</v>
      </c>
      <c r="C140" s="383">
        <v>600080048</v>
      </c>
      <c r="D140" s="549">
        <v>72743689</v>
      </c>
      <c r="E140" s="743" t="s">
        <v>541</v>
      </c>
      <c r="F140" s="754">
        <v>3117</v>
      </c>
      <c r="G140" s="651" t="s">
        <v>316</v>
      </c>
      <c r="H140" s="553" t="s">
        <v>282</v>
      </c>
      <c r="I140" s="529">
        <v>31419</v>
      </c>
      <c r="J140" s="554">
        <v>23136</v>
      </c>
      <c r="K140" s="554">
        <v>0</v>
      </c>
      <c r="L140" s="344">
        <v>7820</v>
      </c>
      <c r="M140" s="344">
        <v>463</v>
      </c>
      <c r="N140" s="554">
        <v>0</v>
      </c>
      <c r="O140" s="555">
        <v>0.05</v>
      </c>
      <c r="P140" s="744">
        <v>0.05</v>
      </c>
      <c r="Q140" s="837">
        <v>0</v>
      </c>
      <c r="R140" s="112">
        <f t="shared" si="57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58"/>
        <v>0</v>
      </c>
      <c r="X140" s="113">
        <v>0</v>
      </c>
      <c r="Y140" s="113">
        <v>0</v>
      </c>
      <c r="Z140" s="113">
        <v>0</v>
      </c>
      <c r="AA140" s="113">
        <f t="shared" si="59"/>
        <v>0</v>
      </c>
      <c r="AB140" s="113">
        <f t="shared" si="60"/>
        <v>0</v>
      </c>
      <c r="AC140" s="114">
        <f t="shared" si="61"/>
        <v>0</v>
      </c>
      <c r="AD140" s="114">
        <f t="shared" si="62"/>
        <v>0</v>
      </c>
      <c r="AE140" s="113">
        <v>0</v>
      </c>
      <c r="AF140" s="113">
        <v>0</v>
      </c>
      <c r="AG140" s="113">
        <f t="shared" si="63"/>
        <v>0</v>
      </c>
      <c r="AH140" s="113">
        <f t="shared" si="64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65"/>
        <v>0</v>
      </c>
      <c r="AR140" s="115">
        <f t="shared" si="66"/>
        <v>0</v>
      </c>
      <c r="AS140" s="116">
        <f t="shared" si="67"/>
        <v>0</v>
      </c>
      <c r="AT140" s="881">
        <f t="shared" si="109"/>
        <v>31419</v>
      </c>
      <c r="AU140" s="535">
        <f t="shared" si="110"/>
        <v>23136</v>
      </c>
      <c r="AV140" s="113">
        <f t="shared" si="111"/>
        <v>0</v>
      </c>
      <c r="AW140" s="535">
        <f t="shared" si="112"/>
        <v>7820</v>
      </c>
      <c r="AX140" s="535">
        <f t="shared" si="112"/>
        <v>463</v>
      </c>
      <c r="AY140" s="535">
        <f t="shared" si="113"/>
        <v>0</v>
      </c>
      <c r="AZ140" s="556">
        <f t="shared" si="114"/>
        <v>0.05</v>
      </c>
      <c r="BA140" s="556">
        <f t="shared" si="115"/>
        <v>0.05</v>
      </c>
      <c r="BB140" s="557">
        <f t="shared" si="115"/>
        <v>0</v>
      </c>
      <c r="BC140" s="636"/>
    </row>
    <row r="141" spans="1:55" ht="12.95" customHeight="1" x14ac:dyDescent="0.25">
      <c r="A141" s="548">
        <v>28</v>
      </c>
      <c r="B141" s="383">
        <v>2303</v>
      </c>
      <c r="C141" s="383">
        <v>600080048</v>
      </c>
      <c r="D141" s="549">
        <v>72743689</v>
      </c>
      <c r="E141" s="745" t="s">
        <v>541</v>
      </c>
      <c r="F141" s="383">
        <v>3141</v>
      </c>
      <c r="G141" s="746" t="s">
        <v>319</v>
      </c>
      <c r="H141" s="553" t="s">
        <v>282</v>
      </c>
      <c r="I141" s="529">
        <v>954594</v>
      </c>
      <c r="J141" s="554">
        <v>636510</v>
      </c>
      <c r="K141" s="554">
        <v>64000</v>
      </c>
      <c r="L141" s="344">
        <v>236772</v>
      </c>
      <c r="M141" s="344">
        <v>12730</v>
      </c>
      <c r="N141" s="554">
        <v>4582</v>
      </c>
      <c r="O141" s="555">
        <v>2.17</v>
      </c>
      <c r="P141" s="744">
        <v>0</v>
      </c>
      <c r="Q141" s="837">
        <v>2.17</v>
      </c>
      <c r="R141" s="112">
        <f t="shared" ref="R141:R196" si="116">X141*-1</f>
        <v>0</v>
      </c>
      <c r="S141" s="113">
        <v>0</v>
      </c>
      <c r="T141" s="113">
        <v>10139</v>
      </c>
      <c r="U141" s="113">
        <v>0</v>
      </c>
      <c r="V141" s="113">
        <v>0</v>
      </c>
      <c r="W141" s="113">
        <f t="shared" ref="W141:W196" si="117">SUM(R141:V141)</f>
        <v>10139</v>
      </c>
      <c r="X141" s="113">
        <v>0</v>
      </c>
      <c r="Y141" s="113">
        <v>0</v>
      </c>
      <c r="Z141" s="113">
        <v>0</v>
      </c>
      <c r="AA141" s="113">
        <f t="shared" ref="AA141:AA196" si="118">SUM(X141:Z141)</f>
        <v>0</v>
      </c>
      <c r="AB141" s="113">
        <f t="shared" ref="AB141:AB196" si="119">W141+AA141</f>
        <v>10139</v>
      </c>
      <c r="AC141" s="114">
        <f t="shared" ref="AC141:AC196" si="120">ROUND((W141+X141+Y141)*33.8%,0)</f>
        <v>3427</v>
      </c>
      <c r="AD141" s="114">
        <f t="shared" ref="AD141:AD196" si="121">ROUND(W141*2%,0)</f>
        <v>203</v>
      </c>
      <c r="AE141" s="113">
        <v>0</v>
      </c>
      <c r="AF141" s="113">
        <v>0</v>
      </c>
      <c r="AG141" s="113">
        <f t="shared" ref="AG141:AG196" si="122">SUM(AE141:AF141)</f>
        <v>0</v>
      </c>
      <c r="AH141" s="113">
        <f t="shared" ref="AH141:AH196" si="123">AB141+AC141+AD141+AG141</f>
        <v>13769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0.04</v>
      </c>
      <c r="AN141" s="115">
        <v>0</v>
      </c>
      <c r="AO141" s="115">
        <v>0</v>
      </c>
      <c r="AP141" s="115">
        <v>0</v>
      </c>
      <c r="AQ141" s="115">
        <f t="shared" ref="AQ141:AQ196" si="124">AI141+AK141+AL141+AN141+AO141</f>
        <v>0</v>
      </c>
      <c r="AR141" s="115">
        <f t="shared" ref="AR141:AR196" si="125">AJ141+AM141+AP141</f>
        <v>0.04</v>
      </c>
      <c r="AS141" s="116">
        <f t="shared" ref="AS141:AS196" si="126">SUM(AQ141:AR141)</f>
        <v>0.04</v>
      </c>
      <c r="AT141" s="881">
        <f t="shared" si="109"/>
        <v>968363</v>
      </c>
      <c r="AU141" s="535">
        <f t="shared" si="110"/>
        <v>646649</v>
      </c>
      <c r="AV141" s="113">
        <f t="shared" si="111"/>
        <v>64000</v>
      </c>
      <c r="AW141" s="535">
        <f t="shared" si="112"/>
        <v>240199</v>
      </c>
      <c r="AX141" s="535">
        <f t="shared" si="112"/>
        <v>12933</v>
      </c>
      <c r="AY141" s="535">
        <f t="shared" si="113"/>
        <v>4582</v>
      </c>
      <c r="AZ141" s="556">
        <f t="shared" si="114"/>
        <v>2.21</v>
      </c>
      <c r="BA141" s="556">
        <f t="shared" si="115"/>
        <v>0</v>
      </c>
      <c r="BB141" s="557">
        <f t="shared" si="115"/>
        <v>2.21</v>
      </c>
      <c r="BC141" s="636"/>
    </row>
    <row r="142" spans="1:55" ht="12.95" customHeight="1" x14ac:dyDescent="0.25">
      <c r="A142" s="548">
        <v>28</v>
      </c>
      <c r="B142" s="383">
        <v>2303</v>
      </c>
      <c r="C142" s="383">
        <v>600080048</v>
      </c>
      <c r="D142" s="549">
        <v>72743689</v>
      </c>
      <c r="E142" s="743" t="s">
        <v>541</v>
      </c>
      <c r="F142" s="767">
        <v>3143</v>
      </c>
      <c r="G142" s="651" t="s">
        <v>633</v>
      </c>
      <c r="H142" s="553" t="s">
        <v>281</v>
      </c>
      <c r="I142" s="529">
        <v>594670</v>
      </c>
      <c r="J142" s="554">
        <v>437901</v>
      </c>
      <c r="K142" s="554">
        <v>0</v>
      </c>
      <c r="L142" s="344">
        <v>148011</v>
      </c>
      <c r="M142" s="344">
        <v>8758</v>
      </c>
      <c r="N142" s="554">
        <v>0</v>
      </c>
      <c r="O142" s="555">
        <v>0.86</v>
      </c>
      <c r="P142" s="744">
        <v>0.86</v>
      </c>
      <c r="Q142" s="837">
        <v>0</v>
      </c>
      <c r="R142" s="112">
        <f t="shared" si="116"/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f t="shared" si="117"/>
        <v>0</v>
      </c>
      <c r="X142" s="113">
        <v>0</v>
      </c>
      <c r="Y142" s="113">
        <v>0</v>
      </c>
      <c r="Z142" s="113">
        <v>0</v>
      </c>
      <c r="AA142" s="113">
        <f t="shared" si="118"/>
        <v>0</v>
      </c>
      <c r="AB142" s="113">
        <f t="shared" si="119"/>
        <v>0</v>
      </c>
      <c r="AC142" s="114">
        <f t="shared" si="120"/>
        <v>0</v>
      </c>
      <c r="AD142" s="114">
        <f t="shared" si="121"/>
        <v>0</v>
      </c>
      <c r="AE142" s="113">
        <v>0</v>
      </c>
      <c r="AF142" s="113">
        <v>0</v>
      </c>
      <c r="AG142" s="113">
        <f t="shared" si="122"/>
        <v>0</v>
      </c>
      <c r="AH142" s="113">
        <f t="shared" si="123"/>
        <v>0</v>
      </c>
      <c r="AI142" s="115">
        <v>0</v>
      </c>
      <c r="AJ142" s="115"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f t="shared" si="124"/>
        <v>0</v>
      </c>
      <c r="AR142" s="115">
        <f t="shared" si="125"/>
        <v>0</v>
      </c>
      <c r="AS142" s="116">
        <f t="shared" si="126"/>
        <v>0</v>
      </c>
      <c r="AT142" s="881">
        <f t="shared" si="109"/>
        <v>594670</v>
      </c>
      <c r="AU142" s="535">
        <f t="shared" si="110"/>
        <v>437901</v>
      </c>
      <c r="AV142" s="113">
        <f t="shared" si="111"/>
        <v>0</v>
      </c>
      <c r="AW142" s="535">
        <f t="shared" si="112"/>
        <v>148011</v>
      </c>
      <c r="AX142" s="535">
        <f t="shared" si="112"/>
        <v>8758</v>
      </c>
      <c r="AY142" s="535">
        <f t="shared" si="113"/>
        <v>0</v>
      </c>
      <c r="AZ142" s="556">
        <f t="shared" si="114"/>
        <v>0.86</v>
      </c>
      <c r="BA142" s="556">
        <f t="shared" si="115"/>
        <v>0.86</v>
      </c>
      <c r="BB142" s="557">
        <f t="shared" si="115"/>
        <v>0</v>
      </c>
      <c r="BC142" s="636"/>
    </row>
    <row r="143" spans="1:55" ht="12.95" customHeight="1" x14ac:dyDescent="0.25">
      <c r="A143" s="548">
        <v>28</v>
      </c>
      <c r="B143" s="383">
        <v>2303</v>
      </c>
      <c r="C143" s="383">
        <v>600080048</v>
      </c>
      <c r="D143" s="549">
        <v>72743689</v>
      </c>
      <c r="E143" s="743" t="s">
        <v>541</v>
      </c>
      <c r="F143" s="767">
        <v>3143</v>
      </c>
      <c r="G143" s="651" t="s">
        <v>634</v>
      </c>
      <c r="H143" s="553" t="s">
        <v>282</v>
      </c>
      <c r="I143" s="529">
        <v>17556</v>
      </c>
      <c r="J143" s="554">
        <v>12375</v>
      </c>
      <c r="K143" s="554">
        <v>0</v>
      </c>
      <c r="L143" s="344">
        <v>4183</v>
      </c>
      <c r="M143" s="344">
        <v>248</v>
      </c>
      <c r="N143" s="554">
        <v>750</v>
      </c>
      <c r="O143" s="555">
        <v>0.05</v>
      </c>
      <c r="P143" s="744">
        <v>0</v>
      </c>
      <c r="Q143" s="837">
        <v>0.05</v>
      </c>
      <c r="R143" s="112">
        <f t="shared" si="116"/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f t="shared" si="117"/>
        <v>0</v>
      </c>
      <c r="X143" s="113">
        <v>0</v>
      </c>
      <c r="Y143" s="113">
        <v>0</v>
      </c>
      <c r="Z143" s="113">
        <v>0</v>
      </c>
      <c r="AA143" s="113">
        <f t="shared" si="118"/>
        <v>0</v>
      </c>
      <c r="AB143" s="113">
        <f t="shared" si="119"/>
        <v>0</v>
      </c>
      <c r="AC143" s="114">
        <f t="shared" si="120"/>
        <v>0</v>
      </c>
      <c r="AD143" s="114">
        <f t="shared" si="121"/>
        <v>0</v>
      </c>
      <c r="AE143" s="113">
        <v>0</v>
      </c>
      <c r="AF143" s="113">
        <v>0</v>
      </c>
      <c r="AG143" s="113">
        <f t="shared" si="122"/>
        <v>0</v>
      </c>
      <c r="AH143" s="113">
        <f t="shared" si="123"/>
        <v>0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f t="shared" si="124"/>
        <v>0</v>
      </c>
      <c r="AR143" s="115">
        <f t="shared" si="125"/>
        <v>0</v>
      </c>
      <c r="AS143" s="116">
        <f t="shared" si="126"/>
        <v>0</v>
      </c>
      <c r="AT143" s="881">
        <f t="shared" si="109"/>
        <v>17556</v>
      </c>
      <c r="AU143" s="535">
        <f t="shared" si="110"/>
        <v>12375</v>
      </c>
      <c r="AV143" s="113">
        <f t="shared" si="111"/>
        <v>0</v>
      </c>
      <c r="AW143" s="535">
        <f t="shared" si="112"/>
        <v>4183</v>
      </c>
      <c r="AX143" s="535">
        <f t="shared" si="112"/>
        <v>248</v>
      </c>
      <c r="AY143" s="535">
        <f t="shared" si="113"/>
        <v>750</v>
      </c>
      <c r="AZ143" s="556">
        <f t="shared" si="114"/>
        <v>0.05</v>
      </c>
      <c r="BA143" s="556">
        <f t="shared" si="115"/>
        <v>0</v>
      </c>
      <c r="BB143" s="557">
        <f t="shared" si="115"/>
        <v>0.05</v>
      </c>
      <c r="BC143" s="636"/>
    </row>
    <row r="144" spans="1:55" ht="12.95" customHeight="1" x14ac:dyDescent="0.25">
      <c r="A144" s="384">
        <v>28</v>
      </c>
      <c r="B144" s="84">
        <v>2303</v>
      </c>
      <c r="C144" s="84">
        <v>600080048</v>
      </c>
      <c r="D144" s="84">
        <v>72743689</v>
      </c>
      <c r="E144" s="768" t="s">
        <v>542</v>
      </c>
      <c r="F144" s="769"/>
      <c r="G144" s="768"/>
      <c r="H144" s="770"/>
      <c r="I144" s="759">
        <v>8220118</v>
      </c>
      <c r="J144" s="760">
        <v>5889216</v>
      </c>
      <c r="K144" s="760">
        <v>100000</v>
      </c>
      <c r="L144" s="760">
        <v>2024355</v>
      </c>
      <c r="M144" s="760">
        <v>117785</v>
      </c>
      <c r="N144" s="760">
        <v>88762</v>
      </c>
      <c r="O144" s="761">
        <v>13.399000000000001</v>
      </c>
      <c r="P144" s="761">
        <v>8.2370000000000001</v>
      </c>
      <c r="Q144" s="849">
        <v>5.1619999999999999</v>
      </c>
      <c r="R144" s="759">
        <f t="shared" ref="R144:BB144" si="127">SUM(R138:R143)</f>
        <v>0</v>
      </c>
      <c r="S144" s="762">
        <f t="shared" si="127"/>
        <v>0</v>
      </c>
      <c r="T144" s="762">
        <f t="shared" si="127"/>
        <v>10139</v>
      </c>
      <c r="U144" s="762">
        <f t="shared" si="127"/>
        <v>0</v>
      </c>
      <c r="V144" s="762">
        <f t="shared" si="127"/>
        <v>0</v>
      </c>
      <c r="W144" s="762">
        <f t="shared" si="127"/>
        <v>10139</v>
      </c>
      <c r="X144" s="762">
        <f t="shared" si="127"/>
        <v>0</v>
      </c>
      <c r="Y144" s="762">
        <f t="shared" si="127"/>
        <v>0</v>
      </c>
      <c r="Z144" s="762">
        <f t="shared" si="127"/>
        <v>0</v>
      </c>
      <c r="AA144" s="762">
        <f t="shared" si="127"/>
        <v>0</v>
      </c>
      <c r="AB144" s="762">
        <f t="shared" si="127"/>
        <v>10139</v>
      </c>
      <c r="AC144" s="762">
        <f t="shared" si="127"/>
        <v>3427</v>
      </c>
      <c r="AD144" s="762">
        <f t="shared" si="127"/>
        <v>203</v>
      </c>
      <c r="AE144" s="762">
        <f t="shared" si="127"/>
        <v>0</v>
      </c>
      <c r="AF144" s="762">
        <f t="shared" si="127"/>
        <v>0</v>
      </c>
      <c r="AG144" s="762">
        <f t="shared" si="127"/>
        <v>0</v>
      </c>
      <c r="AH144" s="762">
        <f t="shared" si="127"/>
        <v>13769</v>
      </c>
      <c r="AI144" s="763">
        <f t="shared" si="127"/>
        <v>0</v>
      </c>
      <c r="AJ144" s="763">
        <f t="shared" si="127"/>
        <v>0</v>
      </c>
      <c r="AK144" s="763">
        <f t="shared" si="127"/>
        <v>0</v>
      </c>
      <c r="AL144" s="763">
        <f t="shared" si="127"/>
        <v>0</v>
      </c>
      <c r="AM144" s="763">
        <f t="shared" si="127"/>
        <v>0.04</v>
      </c>
      <c r="AN144" s="763">
        <f t="shared" si="127"/>
        <v>0</v>
      </c>
      <c r="AO144" s="763">
        <f t="shared" si="127"/>
        <v>0</v>
      </c>
      <c r="AP144" s="763">
        <f t="shared" si="127"/>
        <v>0</v>
      </c>
      <c r="AQ144" s="763">
        <f t="shared" si="127"/>
        <v>0</v>
      </c>
      <c r="AR144" s="763">
        <f t="shared" si="127"/>
        <v>0.04</v>
      </c>
      <c r="AS144" s="764">
        <f t="shared" si="127"/>
        <v>0.04</v>
      </c>
      <c r="AT144" s="760">
        <f t="shared" si="127"/>
        <v>8233887</v>
      </c>
      <c r="AU144" s="762">
        <f t="shared" si="127"/>
        <v>5899355</v>
      </c>
      <c r="AV144" s="762">
        <f t="shared" si="127"/>
        <v>100000</v>
      </c>
      <c r="AW144" s="762">
        <f t="shared" si="127"/>
        <v>2027782</v>
      </c>
      <c r="AX144" s="762">
        <f t="shared" si="127"/>
        <v>117988</v>
      </c>
      <c r="AY144" s="762">
        <f t="shared" si="127"/>
        <v>88762</v>
      </c>
      <c r="AZ144" s="763">
        <f t="shared" si="127"/>
        <v>13.439</v>
      </c>
      <c r="BA144" s="763">
        <f t="shared" si="127"/>
        <v>8.2370000000000001</v>
      </c>
      <c r="BB144" s="764">
        <f t="shared" si="127"/>
        <v>5.202</v>
      </c>
      <c r="BC144" s="636"/>
    </row>
    <row r="145" spans="1:55" ht="12.95" customHeight="1" x14ac:dyDescent="0.25">
      <c r="A145" s="548">
        <v>29</v>
      </c>
      <c r="B145" s="383">
        <v>5437</v>
      </c>
      <c r="C145" s="383">
        <v>600098931</v>
      </c>
      <c r="D145" s="549">
        <v>72742135</v>
      </c>
      <c r="E145" s="745" t="s">
        <v>543</v>
      </c>
      <c r="F145" s="383">
        <v>3111</v>
      </c>
      <c r="G145" s="746" t="s">
        <v>329</v>
      </c>
      <c r="H145" s="553" t="s">
        <v>281</v>
      </c>
      <c r="I145" s="529">
        <v>4618178</v>
      </c>
      <c r="J145" s="554">
        <v>3344019</v>
      </c>
      <c r="K145" s="554">
        <v>0</v>
      </c>
      <c r="L145" s="344">
        <v>1130278</v>
      </c>
      <c r="M145" s="344">
        <v>66881</v>
      </c>
      <c r="N145" s="554">
        <v>77000</v>
      </c>
      <c r="O145" s="555">
        <v>7.9841999999999995</v>
      </c>
      <c r="P145" s="744">
        <v>6</v>
      </c>
      <c r="Q145" s="837">
        <v>1.9842</v>
      </c>
      <c r="R145" s="112">
        <f t="shared" si="116"/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f t="shared" si="117"/>
        <v>0</v>
      </c>
      <c r="X145" s="113">
        <v>0</v>
      </c>
      <c r="Y145" s="113">
        <v>0</v>
      </c>
      <c r="Z145" s="113">
        <v>0</v>
      </c>
      <c r="AA145" s="113">
        <f t="shared" si="118"/>
        <v>0</v>
      </c>
      <c r="AB145" s="113">
        <f t="shared" si="119"/>
        <v>0</v>
      </c>
      <c r="AC145" s="114">
        <f t="shared" si="120"/>
        <v>0</v>
      </c>
      <c r="AD145" s="114">
        <f t="shared" si="121"/>
        <v>0</v>
      </c>
      <c r="AE145" s="113">
        <v>0</v>
      </c>
      <c r="AF145" s="113">
        <v>0</v>
      </c>
      <c r="AG145" s="113">
        <f t="shared" si="122"/>
        <v>0</v>
      </c>
      <c r="AH145" s="113">
        <f t="shared" si="123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24"/>
        <v>0</v>
      </c>
      <c r="AR145" s="115">
        <f t="shared" si="125"/>
        <v>0</v>
      </c>
      <c r="AS145" s="116">
        <f t="shared" si="126"/>
        <v>0</v>
      </c>
      <c r="AT145" s="881">
        <f>I145+AH145</f>
        <v>4618178</v>
      </c>
      <c r="AU145" s="535">
        <f>J145+W145</f>
        <v>3344019</v>
      </c>
      <c r="AV145" s="113">
        <f>K145+AA145</f>
        <v>0</v>
      </c>
      <c r="AW145" s="535">
        <f>L145+AC145</f>
        <v>1130278</v>
      </c>
      <c r="AX145" s="535">
        <f>M145+AD145</f>
        <v>66881</v>
      </c>
      <c r="AY145" s="535">
        <f>N145+AG145</f>
        <v>77000</v>
      </c>
      <c r="AZ145" s="556">
        <f>O145+AS145</f>
        <v>7.9841999999999995</v>
      </c>
      <c r="BA145" s="556">
        <f>P145+AQ145</f>
        <v>6</v>
      </c>
      <c r="BB145" s="557">
        <f>Q145+AR145</f>
        <v>1.9842</v>
      </c>
      <c r="BC145" s="636"/>
    </row>
    <row r="146" spans="1:55" ht="12.95" customHeight="1" x14ac:dyDescent="0.25">
      <c r="A146" s="548">
        <v>29</v>
      </c>
      <c r="B146" s="383">
        <v>5437</v>
      </c>
      <c r="C146" s="383">
        <v>600098931</v>
      </c>
      <c r="D146" s="549">
        <v>72742135</v>
      </c>
      <c r="E146" s="745" t="s">
        <v>543</v>
      </c>
      <c r="F146" s="383">
        <v>3141</v>
      </c>
      <c r="G146" s="746" t="s">
        <v>319</v>
      </c>
      <c r="H146" s="553" t="s">
        <v>282</v>
      </c>
      <c r="I146" s="529">
        <v>1179839</v>
      </c>
      <c r="J146" s="554">
        <v>864279</v>
      </c>
      <c r="K146" s="554">
        <v>0</v>
      </c>
      <c r="L146" s="344">
        <v>292126</v>
      </c>
      <c r="M146" s="344">
        <v>17286</v>
      </c>
      <c r="N146" s="554">
        <v>6148</v>
      </c>
      <c r="O146" s="555">
        <v>2.94</v>
      </c>
      <c r="P146" s="744">
        <v>0</v>
      </c>
      <c r="Q146" s="837">
        <v>2.94</v>
      </c>
      <c r="R146" s="112">
        <f t="shared" si="116"/>
        <v>0</v>
      </c>
      <c r="S146" s="113">
        <v>0</v>
      </c>
      <c r="T146" s="113">
        <v>10372</v>
      </c>
      <c r="U146" s="113">
        <v>0</v>
      </c>
      <c r="V146" s="113">
        <v>0</v>
      </c>
      <c r="W146" s="113">
        <f t="shared" si="117"/>
        <v>10372</v>
      </c>
      <c r="X146" s="113">
        <v>0</v>
      </c>
      <c r="Y146" s="113">
        <v>0</v>
      </c>
      <c r="Z146" s="113">
        <v>0</v>
      </c>
      <c r="AA146" s="113">
        <f t="shared" si="118"/>
        <v>0</v>
      </c>
      <c r="AB146" s="113">
        <f t="shared" si="119"/>
        <v>10372</v>
      </c>
      <c r="AC146" s="114">
        <f t="shared" si="120"/>
        <v>3506</v>
      </c>
      <c r="AD146" s="114">
        <f t="shared" si="121"/>
        <v>207</v>
      </c>
      <c r="AE146" s="113">
        <v>0</v>
      </c>
      <c r="AF146" s="113">
        <v>0</v>
      </c>
      <c r="AG146" s="113">
        <f t="shared" si="122"/>
        <v>0</v>
      </c>
      <c r="AH146" s="113">
        <f t="shared" si="123"/>
        <v>14085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0.04</v>
      </c>
      <c r="AN146" s="115">
        <v>0</v>
      </c>
      <c r="AO146" s="115">
        <v>0</v>
      </c>
      <c r="AP146" s="115">
        <v>0</v>
      </c>
      <c r="AQ146" s="115">
        <f t="shared" si="124"/>
        <v>0</v>
      </c>
      <c r="AR146" s="115">
        <f t="shared" si="125"/>
        <v>0.04</v>
      </c>
      <c r="AS146" s="116">
        <f t="shared" si="126"/>
        <v>0.04</v>
      </c>
      <c r="AT146" s="881">
        <f>I146+AH146</f>
        <v>1193924</v>
      </c>
      <c r="AU146" s="535">
        <f>J146+W146</f>
        <v>874651</v>
      </c>
      <c r="AV146" s="113">
        <f>K146+AA146</f>
        <v>0</v>
      </c>
      <c r="AW146" s="535">
        <f>L146+AC146</f>
        <v>295632</v>
      </c>
      <c r="AX146" s="535">
        <f>M146+AD146</f>
        <v>17493</v>
      </c>
      <c r="AY146" s="535">
        <f>N146+AG146</f>
        <v>6148</v>
      </c>
      <c r="AZ146" s="556">
        <f>O146+AS146</f>
        <v>2.98</v>
      </c>
      <c r="BA146" s="556">
        <f>P146+AQ146</f>
        <v>0</v>
      </c>
      <c r="BB146" s="557">
        <f>Q146+AR146</f>
        <v>2.98</v>
      </c>
      <c r="BC146" s="636"/>
    </row>
    <row r="147" spans="1:55" ht="12.95" customHeight="1" x14ac:dyDescent="0.25">
      <c r="A147" s="384">
        <v>29</v>
      </c>
      <c r="B147" s="84">
        <v>5437</v>
      </c>
      <c r="C147" s="84">
        <v>600098931</v>
      </c>
      <c r="D147" s="84">
        <v>72742135</v>
      </c>
      <c r="E147" s="747" t="s">
        <v>544</v>
      </c>
      <c r="F147" s="84"/>
      <c r="G147" s="747"/>
      <c r="H147" s="327"/>
      <c r="I147" s="759">
        <v>5798017</v>
      </c>
      <c r="J147" s="760">
        <v>4208298</v>
      </c>
      <c r="K147" s="760">
        <v>0</v>
      </c>
      <c r="L147" s="760">
        <v>1422404</v>
      </c>
      <c r="M147" s="760">
        <v>84167</v>
      </c>
      <c r="N147" s="760">
        <v>83148</v>
      </c>
      <c r="O147" s="761">
        <v>10.924199999999999</v>
      </c>
      <c r="P147" s="761">
        <v>6</v>
      </c>
      <c r="Q147" s="849">
        <v>4.9241999999999999</v>
      </c>
      <c r="R147" s="759">
        <f t="shared" ref="R147:BB147" si="128">SUM(R145:R146)</f>
        <v>0</v>
      </c>
      <c r="S147" s="762">
        <f t="shared" si="128"/>
        <v>0</v>
      </c>
      <c r="T147" s="762">
        <f t="shared" si="128"/>
        <v>10372</v>
      </c>
      <c r="U147" s="762">
        <f t="shared" si="128"/>
        <v>0</v>
      </c>
      <c r="V147" s="762">
        <f t="shared" si="128"/>
        <v>0</v>
      </c>
      <c r="W147" s="762">
        <f t="shared" si="128"/>
        <v>10372</v>
      </c>
      <c r="X147" s="762">
        <f t="shared" si="128"/>
        <v>0</v>
      </c>
      <c r="Y147" s="762">
        <f t="shared" si="128"/>
        <v>0</v>
      </c>
      <c r="Z147" s="762">
        <f t="shared" si="128"/>
        <v>0</v>
      </c>
      <c r="AA147" s="762">
        <f t="shared" si="128"/>
        <v>0</v>
      </c>
      <c r="AB147" s="762">
        <f t="shared" si="128"/>
        <v>10372</v>
      </c>
      <c r="AC147" s="762">
        <f t="shared" si="128"/>
        <v>3506</v>
      </c>
      <c r="AD147" s="762">
        <f t="shared" si="128"/>
        <v>207</v>
      </c>
      <c r="AE147" s="762">
        <f t="shared" si="128"/>
        <v>0</v>
      </c>
      <c r="AF147" s="762">
        <f t="shared" si="128"/>
        <v>0</v>
      </c>
      <c r="AG147" s="762">
        <f t="shared" si="128"/>
        <v>0</v>
      </c>
      <c r="AH147" s="762">
        <f t="shared" si="128"/>
        <v>14085</v>
      </c>
      <c r="AI147" s="763">
        <f t="shared" si="128"/>
        <v>0</v>
      </c>
      <c r="AJ147" s="763">
        <f t="shared" si="128"/>
        <v>0</v>
      </c>
      <c r="AK147" s="763">
        <f t="shared" si="128"/>
        <v>0</v>
      </c>
      <c r="AL147" s="763">
        <f t="shared" si="128"/>
        <v>0</v>
      </c>
      <c r="AM147" s="763">
        <f t="shared" si="128"/>
        <v>0.04</v>
      </c>
      <c r="AN147" s="763">
        <f t="shared" si="128"/>
        <v>0</v>
      </c>
      <c r="AO147" s="763">
        <f t="shared" si="128"/>
        <v>0</v>
      </c>
      <c r="AP147" s="763">
        <f t="shared" si="128"/>
        <v>0</v>
      </c>
      <c r="AQ147" s="763">
        <f t="shared" si="128"/>
        <v>0</v>
      </c>
      <c r="AR147" s="763">
        <f t="shared" si="128"/>
        <v>0.04</v>
      </c>
      <c r="AS147" s="764">
        <f t="shared" si="128"/>
        <v>0.04</v>
      </c>
      <c r="AT147" s="760">
        <f t="shared" si="128"/>
        <v>5812102</v>
      </c>
      <c r="AU147" s="762">
        <f t="shared" si="128"/>
        <v>4218670</v>
      </c>
      <c r="AV147" s="762">
        <f t="shared" si="128"/>
        <v>0</v>
      </c>
      <c r="AW147" s="762">
        <f t="shared" si="128"/>
        <v>1425910</v>
      </c>
      <c r="AX147" s="762">
        <f t="shared" si="128"/>
        <v>84374</v>
      </c>
      <c r="AY147" s="762">
        <f t="shared" si="128"/>
        <v>83148</v>
      </c>
      <c r="AZ147" s="763">
        <f t="shared" si="128"/>
        <v>10.9642</v>
      </c>
      <c r="BA147" s="763">
        <f t="shared" si="128"/>
        <v>6</v>
      </c>
      <c r="BB147" s="764">
        <f t="shared" si="128"/>
        <v>4.9641999999999999</v>
      </c>
      <c r="BC147" s="636"/>
    </row>
    <row r="148" spans="1:55" ht="12.95" customHeight="1" x14ac:dyDescent="0.25">
      <c r="A148" s="548">
        <v>30</v>
      </c>
      <c r="B148" s="754">
        <v>5438</v>
      </c>
      <c r="C148" s="754">
        <v>600099032</v>
      </c>
      <c r="D148" s="549">
        <v>72742054</v>
      </c>
      <c r="E148" s="382" t="s">
        <v>545</v>
      </c>
      <c r="F148" s="383">
        <v>3117</v>
      </c>
      <c r="G148" s="745" t="s">
        <v>333</v>
      </c>
      <c r="H148" s="553" t="s">
        <v>281</v>
      </c>
      <c r="I148" s="529">
        <v>4078966</v>
      </c>
      <c r="J148" s="554">
        <v>2943215</v>
      </c>
      <c r="K148" s="554">
        <v>0</v>
      </c>
      <c r="L148" s="344">
        <v>994807</v>
      </c>
      <c r="M148" s="344">
        <v>58864</v>
      </c>
      <c r="N148" s="554">
        <v>82080</v>
      </c>
      <c r="O148" s="555">
        <v>5.3839000000000006</v>
      </c>
      <c r="P148" s="744">
        <v>3.6886000000000001</v>
      </c>
      <c r="Q148" s="837">
        <v>1.6953</v>
      </c>
      <c r="R148" s="112">
        <f t="shared" si="116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117"/>
        <v>0</v>
      </c>
      <c r="X148" s="113">
        <v>0</v>
      </c>
      <c r="Y148" s="113">
        <v>0</v>
      </c>
      <c r="Z148" s="113">
        <v>0</v>
      </c>
      <c r="AA148" s="113">
        <f t="shared" si="118"/>
        <v>0</v>
      </c>
      <c r="AB148" s="113">
        <f t="shared" si="119"/>
        <v>0</v>
      </c>
      <c r="AC148" s="114">
        <f t="shared" si="120"/>
        <v>0</v>
      </c>
      <c r="AD148" s="114">
        <f t="shared" si="121"/>
        <v>0</v>
      </c>
      <c r="AE148" s="113">
        <v>0</v>
      </c>
      <c r="AF148" s="113">
        <v>0</v>
      </c>
      <c r="AG148" s="113">
        <f t="shared" si="122"/>
        <v>0</v>
      </c>
      <c r="AH148" s="113">
        <f t="shared" si="123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 t="shared" si="124"/>
        <v>0</v>
      </c>
      <c r="AR148" s="115">
        <f t="shared" si="125"/>
        <v>0</v>
      </c>
      <c r="AS148" s="116">
        <f t="shared" si="126"/>
        <v>0</v>
      </c>
      <c r="AT148" s="881">
        <f>I148+AH148</f>
        <v>4078966</v>
      </c>
      <c r="AU148" s="535">
        <f>J148+W148</f>
        <v>2943215</v>
      </c>
      <c r="AV148" s="113">
        <f>K148+AA148</f>
        <v>0</v>
      </c>
      <c r="AW148" s="535">
        <f t="shared" ref="AW148:AX151" si="129">L148+AC148</f>
        <v>994807</v>
      </c>
      <c r="AX148" s="535">
        <f t="shared" si="129"/>
        <v>58864</v>
      </c>
      <c r="AY148" s="535">
        <f>N148+AG148</f>
        <v>82080</v>
      </c>
      <c r="AZ148" s="556">
        <f>O148+AS148</f>
        <v>5.3839000000000006</v>
      </c>
      <c r="BA148" s="556">
        <f t="shared" ref="BA148:BB151" si="130">P148+AQ148</f>
        <v>3.6886000000000001</v>
      </c>
      <c r="BB148" s="557">
        <f t="shared" si="130"/>
        <v>1.6953</v>
      </c>
      <c r="BC148" s="636"/>
    </row>
    <row r="149" spans="1:55" ht="12.95" customHeight="1" x14ac:dyDescent="0.25">
      <c r="A149" s="548">
        <v>30</v>
      </c>
      <c r="B149" s="383">
        <v>5438</v>
      </c>
      <c r="C149" s="383">
        <v>600099032</v>
      </c>
      <c r="D149" s="549">
        <v>72742054</v>
      </c>
      <c r="E149" s="743" t="s">
        <v>545</v>
      </c>
      <c r="F149" s="383">
        <v>3117</v>
      </c>
      <c r="G149" s="651" t="s">
        <v>316</v>
      </c>
      <c r="H149" s="553" t="s">
        <v>282</v>
      </c>
      <c r="I149" s="529">
        <v>0</v>
      </c>
      <c r="J149" s="554">
        <v>0</v>
      </c>
      <c r="K149" s="554">
        <v>0</v>
      </c>
      <c r="L149" s="344">
        <v>0</v>
      </c>
      <c r="M149" s="344">
        <v>0</v>
      </c>
      <c r="N149" s="554">
        <v>0</v>
      </c>
      <c r="O149" s="555">
        <v>0</v>
      </c>
      <c r="P149" s="744">
        <v>0</v>
      </c>
      <c r="Q149" s="837">
        <v>0</v>
      </c>
      <c r="R149" s="112">
        <f t="shared" si="116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f t="shared" si="117"/>
        <v>0</v>
      </c>
      <c r="X149" s="113">
        <v>0</v>
      </c>
      <c r="Y149" s="113">
        <v>0</v>
      </c>
      <c r="Z149" s="113">
        <v>0</v>
      </c>
      <c r="AA149" s="113">
        <f t="shared" si="118"/>
        <v>0</v>
      </c>
      <c r="AB149" s="113">
        <f t="shared" si="119"/>
        <v>0</v>
      </c>
      <c r="AC149" s="114">
        <f t="shared" si="120"/>
        <v>0</v>
      </c>
      <c r="AD149" s="114">
        <f t="shared" si="121"/>
        <v>0</v>
      </c>
      <c r="AE149" s="113">
        <v>0</v>
      </c>
      <c r="AF149" s="113">
        <v>0</v>
      </c>
      <c r="AG149" s="113">
        <f t="shared" si="122"/>
        <v>0</v>
      </c>
      <c r="AH149" s="113">
        <f t="shared" si="123"/>
        <v>0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f t="shared" si="124"/>
        <v>0</v>
      </c>
      <c r="AR149" s="115">
        <f t="shared" si="125"/>
        <v>0</v>
      </c>
      <c r="AS149" s="116">
        <f t="shared" si="126"/>
        <v>0</v>
      </c>
      <c r="AT149" s="881">
        <f>I149+AH149</f>
        <v>0</v>
      </c>
      <c r="AU149" s="535">
        <f>J149+W149</f>
        <v>0</v>
      </c>
      <c r="AV149" s="113">
        <f>K149+AA149</f>
        <v>0</v>
      </c>
      <c r="AW149" s="535">
        <f t="shared" si="129"/>
        <v>0</v>
      </c>
      <c r="AX149" s="535">
        <f t="shared" si="129"/>
        <v>0</v>
      </c>
      <c r="AY149" s="535">
        <f>N149+AG149</f>
        <v>0</v>
      </c>
      <c r="AZ149" s="556">
        <f>O149+AS149</f>
        <v>0</v>
      </c>
      <c r="BA149" s="556">
        <f t="shared" si="130"/>
        <v>0</v>
      </c>
      <c r="BB149" s="557">
        <f t="shared" si="130"/>
        <v>0</v>
      </c>
      <c r="BC149" s="636"/>
    </row>
    <row r="150" spans="1:55" ht="12.95" customHeight="1" x14ac:dyDescent="0.25">
      <c r="A150" s="548">
        <v>30</v>
      </c>
      <c r="B150" s="383">
        <v>5438</v>
      </c>
      <c r="C150" s="383">
        <v>600099032</v>
      </c>
      <c r="D150" s="549">
        <v>72742054</v>
      </c>
      <c r="E150" s="743" t="s">
        <v>545</v>
      </c>
      <c r="F150" s="767">
        <v>3143</v>
      </c>
      <c r="G150" s="651" t="s">
        <v>633</v>
      </c>
      <c r="H150" s="553" t="s">
        <v>281</v>
      </c>
      <c r="I150" s="529">
        <v>727448</v>
      </c>
      <c r="J150" s="554">
        <v>535676</v>
      </c>
      <c r="K150" s="554">
        <v>0</v>
      </c>
      <c r="L150" s="344">
        <v>181058</v>
      </c>
      <c r="M150" s="344">
        <v>10714</v>
      </c>
      <c r="N150" s="554">
        <v>0</v>
      </c>
      <c r="O150" s="555">
        <v>1.1072</v>
      </c>
      <c r="P150" s="744">
        <v>1.1072</v>
      </c>
      <c r="Q150" s="837">
        <v>0</v>
      </c>
      <c r="R150" s="112">
        <f t="shared" si="116"/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f t="shared" si="117"/>
        <v>0</v>
      </c>
      <c r="X150" s="113">
        <v>0</v>
      </c>
      <c r="Y150" s="113">
        <v>0</v>
      </c>
      <c r="Z150" s="113">
        <v>0</v>
      </c>
      <c r="AA150" s="113">
        <f t="shared" si="118"/>
        <v>0</v>
      </c>
      <c r="AB150" s="113">
        <f t="shared" si="119"/>
        <v>0</v>
      </c>
      <c r="AC150" s="114">
        <f t="shared" si="120"/>
        <v>0</v>
      </c>
      <c r="AD150" s="114">
        <f t="shared" si="121"/>
        <v>0</v>
      </c>
      <c r="AE150" s="113">
        <v>0</v>
      </c>
      <c r="AF150" s="113">
        <v>0</v>
      </c>
      <c r="AG150" s="113">
        <f t="shared" si="122"/>
        <v>0</v>
      </c>
      <c r="AH150" s="113">
        <f t="shared" si="123"/>
        <v>0</v>
      </c>
      <c r="AI150" s="115">
        <v>0</v>
      </c>
      <c r="AJ150" s="115"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si="124"/>
        <v>0</v>
      </c>
      <c r="AR150" s="115">
        <f t="shared" si="125"/>
        <v>0</v>
      </c>
      <c r="AS150" s="116">
        <f t="shared" si="126"/>
        <v>0</v>
      </c>
      <c r="AT150" s="881">
        <f>I150+AH150</f>
        <v>727448</v>
      </c>
      <c r="AU150" s="535">
        <f>J150+W150</f>
        <v>535676</v>
      </c>
      <c r="AV150" s="113">
        <f>K150+AA150</f>
        <v>0</v>
      </c>
      <c r="AW150" s="535">
        <f t="shared" si="129"/>
        <v>181058</v>
      </c>
      <c r="AX150" s="535">
        <f t="shared" si="129"/>
        <v>10714</v>
      </c>
      <c r="AY150" s="535">
        <f>N150+AG150</f>
        <v>0</v>
      </c>
      <c r="AZ150" s="556">
        <f>O150+AS150</f>
        <v>1.1072</v>
      </c>
      <c r="BA150" s="556">
        <f t="shared" si="130"/>
        <v>1.1072</v>
      </c>
      <c r="BB150" s="557">
        <f t="shared" si="130"/>
        <v>0</v>
      </c>
      <c r="BC150" s="636"/>
    </row>
    <row r="151" spans="1:55" ht="12.95" customHeight="1" x14ac:dyDescent="0.25">
      <c r="A151" s="548">
        <v>30</v>
      </c>
      <c r="B151" s="383">
        <v>5438</v>
      </c>
      <c r="C151" s="383">
        <v>600099032</v>
      </c>
      <c r="D151" s="549">
        <v>72742054</v>
      </c>
      <c r="E151" s="743" t="s">
        <v>545</v>
      </c>
      <c r="F151" s="767">
        <v>3143</v>
      </c>
      <c r="G151" s="651" t="s">
        <v>634</v>
      </c>
      <c r="H151" s="553" t="s">
        <v>282</v>
      </c>
      <c r="I151" s="529">
        <v>20364</v>
      </c>
      <c r="J151" s="554">
        <v>14355</v>
      </c>
      <c r="K151" s="554">
        <v>0</v>
      </c>
      <c r="L151" s="344">
        <v>4852</v>
      </c>
      <c r="M151" s="344">
        <v>287</v>
      </c>
      <c r="N151" s="554">
        <v>870</v>
      </c>
      <c r="O151" s="555">
        <v>0.06</v>
      </c>
      <c r="P151" s="744">
        <v>0</v>
      </c>
      <c r="Q151" s="837">
        <v>0.06</v>
      </c>
      <c r="R151" s="112">
        <f t="shared" si="116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17"/>
        <v>0</v>
      </c>
      <c r="X151" s="113">
        <v>0</v>
      </c>
      <c r="Y151" s="113">
        <v>0</v>
      </c>
      <c r="Z151" s="113">
        <v>0</v>
      </c>
      <c r="AA151" s="113">
        <f t="shared" si="118"/>
        <v>0</v>
      </c>
      <c r="AB151" s="113">
        <f t="shared" si="119"/>
        <v>0</v>
      </c>
      <c r="AC151" s="114">
        <f t="shared" si="120"/>
        <v>0</v>
      </c>
      <c r="AD151" s="114">
        <f t="shared" si="121"/>
        <v>0</v>
      </c>
      <c r="AE151" s="113">
        <v>0</v>
      </c>
      <c r="AF151" s="113">
        <v>0</v>
      </c>
      <c r="AG151" s="113">
        <f t="shared" si="122"/>
        <v>0</v>
      </c>
      <c r="AH151" s="113">
        <f t="shared" si="123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24"/>
        <v>0</v>
      </c>
      <c r="AR151" s="115">
        <f t="shared" si="125"/>
        <v>0</v>
      </c>
      <c r="AS151" s="116">
        <f t="shared" si="126"/>
        <v>0</v>
      </c>
      <c r="AT151" s="881">
        <f>I151+AH151</f>
        <v>20364</v>
      </c>
      <c r="AU151" s="535">
        <f>J151+W151</f>
        <v>14355</v>
      </c>
      <c r="AV151" s="113">
        <f>K151+AA151</f>
        <v>0</v>
      </c>
      <c r="AW151" s="535">
        <f t="shared" si="129"/>
        <v>4852</v>
      </c>
      <c r="AX151" s="535">
        <f t="shared" si="129"/>
        <v>287</v>
      </c>
      <c r="AY151" s="535">
        <f>N151+AG151</f>
        <v>870</v>
      </c>
      <c r="AZ151" s="556">
        <f>O151+AS151</f>
        <v>0.06</v>
      </c>
      <c r="BA151" s="556">
        <f t="shared" si="130"/>
        <v>0</v>
      </c>
      <c r="BB151" s="557">
        <f t="shared" si="130"/>
        <v>0.06</v>
      </c>
      <c r="BC151" s="636"/>
    </row>
    <row r="152" spans="1:55" ht="12.95" customHeight="1" x14ac:dyDescent="0.25">
      <c r="A152" s="384">
        <v>30</v>
      </c>
      <c r="B152" s="84">
        <v>5438</v>
      </c>
      <c r="C152" s="84">
        <v>600099032</v>
      </c>
      <c r="D152" s="84">
        <v>72742054</v>
      </c>
      <c r="E152" s="768" t="s">
        <v>546</v>
      </c>
      <c r="F152" s="769"/>
      <c r="G152" s="768"/>
      <c r="H152" s="770"/>
      <c r="I152" s="759">
        <v>4826778</v>
      </c>
      <c r="J152" s="760">
        <v>3493246</v>
      </c>
      <c r="K152" s="760">
        <v>0</v>
      </c>
      <c r="L152" s="760">
        <v>1180717</v>
      </c>
      <c r="M152" s="760">
        <v>69865</v>
      </c>
      <c r="N152" s="760">
        <v>82950</v>
      </c>
      <c r="O152" s="761">
        <v>6.5510999999999999</v>
      </c>
      <c r="P152" s="761">
        <v>4.7957999999999998</v>
      </c>
      <c r="Q152" s="849">
        <v>1.7553000000000001</v>
      </c>
      <c r="R152" s="759">
        <f t="shared" ref="R152:BB152" si="131">SUM(R148:R151)</f>
        <v>0</v>
      </c>
      <c r="S152" s="762">
        <f t="shared" si="131"/>
        <v>0</v>
      </c>
      <c r="T152" s="762">
        <f t="shared" si="131"/>
        <v>0</v>
      </c>
      <c r="U152" s="762">
        <f t="shared" si="131"/>
        <v>0</v>
      </c>
      <c r="V152" s="762">
        <f t="shared" si="131"/>
        <v>0</v>
      </c>
      <c r="W152" s="762">
        <f t="shared" si="131"/>
        <v>0</v>
      </c>
      <c r="X152" s="762">
        <f t="shared" si="131"/>
        <v>0</v>
      </c>
      <c r="Y152" s="762">
        <f t="shared" si="131"/>
        <v>0</v>
      </c>
      <c r="Z152" s="762">
        <f t="shared" si="131"/>
        <v>0</v>
      </c>
      <c r="AA152" s="762">
        <f t="shared" si="131"/>
        <v>0</v>
      </c>
      <c r="AB152" s="762">
        <f t="shared" si="131"/>
        <v>0</v>
      </c>
      <c r="AC152" s="762">
        <f t="shared" si="131"/>
        <v>0</v>
      </c>
      <c r="AD152" s="762">
        <f t="shared" si="131"/>
        <v>0</v>
      </c>
      <c r="AE152" s="762">
        <f t="shared" si="131"/>
        <v>0</v>
      </c>
      <c r="AF152" s="762">
        <f t="shared" si="131"/>
        <v>0</v>
      </c>
      <c r="AG152" s="762">
        <f t="shared" si="131"/>
        <v>0</v>
      </c>
      <c r="AH152" s="762">
        <f t="shared" si="131"/>
        <v>0</v>
      </c>
      <c r="AI152" s="763">
        <f t="shared" si="131"/>
        <v>0</v>
      </c>
      <c r="AJ152" s="763">
        <f t="shared" si="131"/>
        <v>0</v>
      </c>
      <c r="AK152" s="763">
        <f t="shared" si="131"/>
        <v>0</v>
      </c>
      <c r="AL152" s="763">
        <f t="shared" si="131"/>
        <v>0</v>
      </c>
      <c r="AM152" s="763">
        <f t="shared" si="131"/>
        <v>0</v>
      </c>
      <c r="AN152" s="763">
        <f t="shared" si="131"/>
        <v>0</v>
      </c>
      <c r="AO152" s="763">
        <f t="shared" si="131"/>
        <v>0</v>
      </c>
      <c r="AP152" s="763">
        <f t="shared" si="131"/>
        <v>0</v>
      </c>
      <c r="AQ152" s="763">
        <f t="shared" si="131"/>
        <v>0</v>
      </c>
      <c r="AR152" s="763">
        <f t="shared" si="131"/>
        <v>0</v>
      </c>
      <c r="AS152" s="764">
        <f t="shared" si="131"/>
        <v>0</v>
      </c>
      <c r="AT152" s="760">
        <f t="shared" si="131"/>
        <v>4826778</v>
      </c>
      <c r="AU152" s="762">
        <f t="shared" si="131"/>
        <v>3493246</v>
      </c>
      <c r="AV152" s="762">
        <f t="shared" si="131"/>
        <v>0</v>
      </c>
      <c r="AW152" s="762">
        <f t="shared" si="131"/>
        <v>1180717</v>
      </c>
      <c r="AX152" s="762">
        <f t="shared" si="131"/>
        <v>69865</v>
      </c>
      <c r="AY152" s="762">
        <f t="shared" si="131"/>
        <v>82950</v>
      </c>
      <c r="AZ152" s="763">
        <f t="shared" si="131"/>
        <v>6.5510999999999999</v>
      </c>
      <c r="BA152" s="763">
        <f t="shared" si="131"/>
        <v>4.7957999999999998</v>
      </c>
      <c r="BB152" s="764">
        <f t="shared" si="131"/>
        <v>1.7553000000000001</v>
      </c>
      <c r="BC152" s="636"/>
    </row>
    <row r="153" spans="1:55" ht="12.95" customHeight="1" x14ac:dyDescent="0.25">
      <c r="A153" s="548">
        <v>31</v>
      </c>
      <c r="B153" s="383">
        <v>2441</v>
      </c>
      <c r="C153" s="383">
        <v>600079406</v>
      </c>
      <c r="D153" s="549">
        <v>70695920</v>
      </c>
      <c r="E153" s="745" t="s">
        <v>547</v>
      </c>
      <c r="F153" s="383">
        <v>3111</v>
      </c>
      <c r="G153" s="746" t="s">
        <v>329</v>
      </c>
      <c r="H153" s="553" t="s">
        <v>281</v>
      </c>
      <c r="I153" s="529">
        <v>3374904</v>
      </c>
      <c r="J153" s="554">
        <v>2469627</v>
      </c>
      <c r="K153" s="554">
        <v>0</v>
      </c>
      <c r="L153" s="344">
        <v>834734</v>
      </c>
      <c r="M153" s="344">
        <v>49393</v>
      </c>
      <c r="N153" s="554">
        <v>21150</v>
      </c>
      <c r="O153" s="555">
        <v>5.4897999999999998</v>
      </c>
      <c r="P153" s="744">
        <v>4</v>
      </c>
      <c r="Q153" s="837">
        <v>1.4898</v>
      </c>
      <c r="R153" s="112">
        <f t="shared" si="116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f t="shared" si="117"/>
        <v>0</v>
      </c>
      <c r="X153" s="113">
        <v>0</v>
      </c>
      <c r="Y153" s="113">
        <v>0</v>
      </c>
      <c r="Z153" s="113">
        <v>0</v>
      </c>
      <c r="AA153" s="113">
        <f t="shared" si="118"/>
        <v>0</v>
      </c>
      <c r="AB153" s="113">
        <f t="shared" si="119"/>
        <v>0</v>
      </c>
      <c r="AC153" s="114">
        <f t="shared" si="120"/>
        <v>0</v>
      </c>
      <c r="AD153" s="114">
        <f t="shared" si="121"/>
        <v>0</v>
      </c>
      <c r="AE153" s="113">
        <v>0</v>
      </c>
      <c r="AF153" s="113">
        <v>0</v>
      </c>
      <c r="AG153" s="113">
        <f t="shared" si="122"/>
        <v>0</v>
      </c>
      <c r="AH153" s="113">
        <f t="shared" si="123"/>
        <v>0</v>
      </c>
      <c r="AI153" s="115">
        <v>0</v>
      </c>
      <c r="AJ153" s="115"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f t="shared" si="124"/>
        <v>0</v>
      </c>
      <c r="AR153" s="115">
        <f t="shared" si="125"/>
        <v>0</v>
      </c>
      <c r="AS153" s="116">
        <f t="shared" si="126"/>
        <v>0</v>
      </c>
      <c r="AT153" s="881">
        <f>I153+AH153</f>
        <v>3374904</v>
      </c>
      <c r="AU153" s="535">
        <f>J153+W153</f>
        <v>2469627</v>
      </c>
      <c r="AV153" s="113">
        <f>K153+AA153</f>
        <v>0</v>
      </c>
      <c r="AW153" s="535">
        <f>L153+AC153</f>
        <v>834734</v>
      </c>
      <c r="AX153" s="535">
        <f>M153+AD153</f>
        <v>49393</v>
      </c>
      <c r="AY153" s="535">
        <f>N153+AG153</f>
        <v>21150</v>
      </c>
      <c r="AZ153" s="556">
        <f>O153+AS153</f>
        <v>5.4897999999999998</v>
      </c>
      <c r="BA153" s="556">
        <f>P153+AQ153</f>
        <v>4</v>
      </c>
      <c r="BB153" s="557">
        <f>Q153+AR153</f>
        <v>1.4898</v>
      </c>
      <c r="BC153" s="636"/>
    </row>
    <row r="154" spans="1:55" ht="12.95" customHeight="1" x14ac:dyDescent="0.25">
      <c r="A154" s="548">
        <v>31</v>
      </c>
      <c r="B154" s="754">
        <v>2441</v>
      </c>
      <c r="C154" s="754">
        <v>600079406</v>
      </c>
      <c r="D154" s="549">
        <v>70695920</v>
      </c>
      <c r="E154" s="382" t="s">
        <v>547</v>
      </c>
      <c r="F154" s="383">
        <v>3141</v>
      </c>
      <c r="G154" s="746" t="s">
        <v>319</v>
      </c>
      <c r="H154" s="553" t="s">
        <v>282</v>
      </c>
      <c r="I154" s="529">
        <v>610527</v>
      </c>
      <c r="J154" s="554">
        <v>447571</v>
      </c>
      <c r="K154" s="554">
        <v>0</v>
      </c>
      <c r="L154" s="344">
        <v>151279</v>
      </c>
      <c r="M154" s="344">
        <v>8951</v>
      </c>
      <c r="N154" s="554">
        <v>2726</v>
      </c>
      <c r="O154" s="555">
        <v>1.52</v>
      </c>
      <c r="P154" s="744">
        <v>0</v>
      </c>
      <c r="Q154" s="837">
        <v>1.52</v>
      </c>
      <c r="R154" s="112">
        <f t="shared" si="116"/>
        <v>0</v>
      </c>
      <c r="S154" s="113">
        <v>0</v>
      </c>
      <c r="T154" s="113">
        <v>-4402</v>
      </c>
      <c r="U154" s="113">
        <v>0</v>
      </c>
      <c r="V154" s="113">
        <v>0</v>
      </c>
      <c r="W154" s="113">
        <f t="shared" si="117"/>
        <v>-4402</v>
      </c>
      <c r="X154" s="113">
        <v>0</v>
      </c>
      <c r="Y154" s="113">
        <v>0</v>
      </c>
      <c r="Z154" s="113">
        <v>0</v>
      </c>
      <c r="AA154" s="113">
        <f t="shared" si="118"/>
        <v>0</v>
      </c>
      <c r="AB154" s="113">
        <f t="shared" si="119"/>
        <v>-4402</v>
      </c>
      <c r="AC154" s="114">
        <f t="shared" si="120"/>
        <v>-1488</v>
      </c>
      <c r="AD154" s="114">
        <f t="shared" si="121"/>
        <v>-88</v>
      </c>
      <c r="AE154" s="113">
        <v>0</v>
      </c>
      <c r="AF154" s="113">
        <v>0</v>
      </c>
      <c r="AG154" s="113">
        <f t="shared" si="122"/>
        <v>0</v>
      </c>
      <c r="AH154" s="113">
        <f t="shared" si="123"/>
        <v>-5978</v>
      </c>
      <c r="AI154" s="115">
        <v>0</v>
      </c>
      <c r="AJ154" s="115">
        <v>0</v>
      </c>
      <c r="AK154" s="115">
        <v>0</v>
      </c>
      <c r="AL154" s="115">
        <v>0</v>
      </c>
      <c r="AM154" s="115">
        <v>-0.02</v>
      </c>
      <c r="AN154" s="115">
        <v>0</v>
      </c>
      <c r="AO154" s="115">
        <v>0</v>
      </c>
      <c r="AP154" s="115">
        <v>0</v>
      </c>
      <c r="AQ154" s="115">
        <f t="shared" si="124"/>
        <v>0</v>
      </c>
      <c r="AR154" s="115">
        <f t="shared" si="125"/>
        <v>-0.02</v>
      </c>
      <c r="AS154" s="116">
        <f t="shared" si="126"/>
        <v>-0.02</v>
      </c>
      <c r="AT154" s="881">
        <f>I154+AH154</f>
        <v>604549</v>
      </c>
      <c r="AU154" s="535">
        <f>J154+W154</f>
        <v>443169</v>
      </c>
      <c r="AV154" s="113">
        <f>K154+AA154</f>
        <v>0</v>
      </c>
      <c r="AW154" s="535">
        <f>L154+AC154</f>
        <v>149791</v>
      </c>
      <c r="AX154" s="535">
        <f>M154+AD154</f>
        <v>8863</v>
      </c>
      <c r="AY154" s="535">
        <f>N154+AG154</f>
        <v>2726</v>
      </c>
      <c r="AZ154" s="556">
        <f>O154+AS154</f>
        <v>1.5</v>
      </c>
      <c r="BA154" s="556">
        <f>P154+AQ154</f>
        <v>0</v>
      </c>
      <c r="BB154" s="557">
        <f>Q154+AR154</f>
        <v>1.5</v>
      </c>
      <c r="BC154" s="636"/>
    </row>
    <row r="155" spans="1:55" ht="12.95" customHeight="1" x14ac:dyDescent="0.25">
      <c r="A155" s="384">
        <v>31</v>
      </c>
      <c r="B155" s="85">
        <v>2441</v>
      </c>
      <c r="C155" s="85">
        <v>600079406</v>
      </c>
      <c r="D155" s="85">
        <v>70695920</v>
      </c>
      <c r="E155" s="747" t="s">
        <v>548</v>
      </c>
      <c r="F155" s="87"/>
      <c r="G155" s="772"/>
      <c r="H155" s="330"/>
      <c r="I155" s="759">
        <v>3985431</v>
      </c>
      <c r="J155" s="760">
        <v>2917198</v>
      </c>
      <c r="K155" s="760">
        <v>0</v>
      </c>
      <c r="L155" s="760">
        <v>986013</v>
      </c>
      <c r="M155" s="760">
        <v>58344</v>
      </c>
      <c r="N155" s="760">
        <v>23876</v>
      </c>
      <c r="O155" s="761">
        <v>7.0098000000000003</v>
      </c>
      <c r="P155" s="761">
        <v>4</v>
      </c>
      <c r="Q155" s="849">
        <v>3.0098000000000003</v>
      </c>
      <c r="R155" s="759">
        <f t="shared" ref="R155:BB155" si="132">SUM(R153:R154)</f>
        <v>0</v>
      </c>
      <c r="S155" s="762">
        <f t="shared" si="132"/>
        <v>0</v>
      </c>
      <c r="T155" s="762">
        <f t="shared" si="132"/>
        <v>-4402</v>
      </c>
      <c r="U155" s="762">
        <f t="shared" si="132"/>
        <v>0</v>
      </c>
      <c r="V155" s="762">
        <f t="shared" si="132"/>
        <v>0</v>
      </c>
      <c r="W155" s="762">
        <f t="shared" si="132"/>
        <v>-4402</v>
      </c>
      <c r="X155" s="762">
        <f t="shared" si="132"/>
        <v>0</v>
      </c>
      <c r="Y155" s="762">
        <f t="shared" si="132"/>
        <v>0</v>
      </c>
      <c r="Z155" s="762">
        <f t="shared" si="132"/>
        <v>0</v>
      </c>
      <c r="AA155" s="762">
        <f t="shared" si="132"/>
        <v>0</v>
      </c>
      <c r="AB155" s="762">
        <f t="shared" si="132"/>
        <v>-4402</v>
      </c>
      <c r="AC155" s="762">
        <f t="shared" si="132"/>
        <v>-1488</v>
      </c>
      <c r="AD155" s="762">
        <f t="shared" si="132"/>
        <v>-88</v>
      </c>
      <c r="AE155" s="762">
        <f t="shared" si="132"/>
        <v>0</v>
      </c>
      <c r="AF155" s="762">
        <f t="shared" si="132"/>
        <v>0</v>
      </c>
      <c r="AG155" s="762">
        <f t="shared" si="132"/>
        <v>0</v>
      </c>
      <c r="AH155" s="762">
        <f t="shared" si="132"/>
        <v>-5978</v>
      </c>
      <c r="AI155" s="763">
        <f t="shared" si="132"/>
        <v>0</v>
      </c>
      <c r="AJ155" s="763">
        <f t="shared" si="132"/>
        <v>0</v>
      </c>
      <c r="AK155" s="763">
        <f t="shared" si="132"/>
        <v>0</v>
      </c>
      <c r="AL155" s="763">
        <f t="shared" si="132"/>
        <v>0</v>
      </c>
      <c r="AM155" s="763">
        <f t="shared" si="132"/>
        <v>-0.02</v>
      </c>
      <c r="AN155" s="763">
        <f t="shared" si="132"/>
        <v>0</v>
      </c>
      <c r="AO155" s="763">
        <f t="shared" si="132"/>
        <v>0</v>
      </c>
      <c r="AP155" s="763">
        <f t="shared" si="132"/>
        <v>0</v>
      </c>
      <c r="AQ155" s="763">
        <f t="shared" si="132"/>
        <v>0</v>
      </c>
      <c r="AR155" s="763">
        <f t="shared" si="132"/>
        <v>-0.02</v>
      </c>
      <c r="AS155" s="764">
        <f t="shared" si="132"/>
        <v>-0.02</v>
      </c>
      <c r="AT155" s="760">
        <f t="shared" si="132"/>
        <v>3979453</v>
      </c>
      <c r="AU155" s="762">
        <f t="shared" si="132"/>
        <v>2912796</v>
      </c>
      <c r="AV155" s="762">
        <f t="shared" si="132"/>
        <v>0</v>
      </c>
      <c r="AW155" s="762">
        <f t="shared" si="132"/>
        <v>984525</v>
      </c>
      <c r="AX155" s="762">
        <f t="shared" si="132"/>
        <v>58256</v>
      </c>
      <c r="AY155" s="762">
        <f t="shared" si="132"/>
        <v>23876</v>
      </c>
      <c r="AZ155" s="763">
        <f t="shared" si="132"/>
        <v>6.9897999999999998</v>
      </c>
      <c r="BA155" s="763">
        <f t="shared" si="132"/>
        <v>4</v>
      </c>
      <c r="BB155" s="764">
        <f t="shared" si="132"/>
        <v>2.9897999999999998</v>
      </c>
      <c r="BC155" s="636"/>
    </row>
    <row r="156" spans="1:55" ht="12.95" customHeight="1" x14ac:dyDescent="0.25">
      <c r="A156" s="548">
        <v>32</v>
      </c>
      <c r="B156" s="383">
        <v>2496</v>
      </c>
      <c r="C156" s="383">
        <v>600080251</v>
      </c>
      <c r="D156" s="549">
        <v>70695938</v>
      </c>
      <c r="E156" s="745" t="s">
        <v>549</v>
      </c>
      <c r="F156" s="383">
        <v>3117</v>
      </c>
      <c r="G156" s="745" t="s">
        <v>333</v>
      </c>
      <c r="H156" s="553" t="s">
        <v>281</v>
      </c>
      <c r="I156" s="529">
        <v>5593489</v>
      </c>
      <c r="J156" s="554">
        <v>4040956</v>
      </c>
      <c r="K156" s="554">
        <v>5000</v>
      </c>
      <c r="L156" s="344">
        <v>1367534</v>
      </c>
      <c r="M156" s="344">
        <v>80819</v>
      </c>
      <c r="N156" s="554">
        <v>99180</v>
      </c>
      <c r="O156" s="555">
        <v>7.8802000000000003</v>
      </c>
      <c r="P156" s="744">
        <v>5.91</v>
      </c>
      <c r="Q156" s="837">
        <v>1.9702</v>
      </c>
      <c r="R156" s="112">
        <f t="shared" si="116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17"/>
        <v>0</v>
      </c>
      <c r="X156" s="113">
        <v>0</v>
      </c>
      <c r="Y156" s="113">
        <v>0</v>
      </c>
      <c r="Z156" s="113">
        <v>0</v>
      </c>
      <c r="AA156" s="113">
        <f t="shared" si="118"/>
        <v>0</v>
      </c>
      <c r="AB156" s="113">
        <f t="shared" si="119"/>
        <v>0</v>
      </c>
      <c r="AC156" s="114">
        <f t="shared" si="120"/>
        <v>0</v>
      </c>
      <c r="AD156" s="114">
        <f t="shared" si="121"/>
        <v>0</v>
      </c>
      <c r="AE156" s="113">
        <v>0</v>
      </c>
      <c r="AF156" s="113">
        <v>0</v>
      </c>
      <c r="AG156" s="113">
        <f t="shared" si="122"/>
        <v>0</v>
      </c>
      <c r="AH156" s="113">
        <f t="shared" si="123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24"/>
        <v>0</v>
      </c>
      <c r="AR156" s="115">
        <f t="shared" si="125"/>
        <v>0</v>
      </c>
      <c r="AS156" s="116">
        <f t="shared" si="126"/>
        <v>0</v>
      </c>
      <c r="AT156" s="881">
        <f>I156+AH156</f>
        <v>5593489</v>
      </c>
      <c r="AU156" s="535">
        <f>J156+W156</f>
        <v>4040956</v>
      </c>
      <c r="AV156" s="113">
        <f>K156+AA156</f>
        <v>5000</v>
      </c>
      <c r="AW156" s="535">
        <f t="shared" ref="AW156:AX160" si="133">L156+AC156</f>
        <v>1367534</v>
      </c>
      <c r="AX156" s="535">
        <f t="shared" si="133"/>
        <v>80819</v>
      </c>
      <c r="AY156" s="535">
        <f>N156+AG156</f>
        <v>99180</v>
      </c>
      <c r="AZ156" s="556">
        <f>O156+AS156</f>
        <v>7.8802000000000003</v>
      </c>
      <c r="BA156" s="556">
        <f t="shared" ref="BA156:BB160" si="134">P156+AQ156</f>
        <v>5.91</v>
      </c>
      <c r="BB156" s="557">
        <f t="shared" si="134"/>
        <v>1.9702</v>
      </c>
      <c r="BC156" s="636"/>
    </row>
    <row r="157" spans="1:55" ht="12.95" customHeight="1" x14ac:dyDescent="0.25">
      <c r="A157" s="548">
        <v>32</v>
      </c>
      <c r="B157" s="383">
        <v>2496</v>
      </c>
      <c r="C157" s="383">
        <v>600080251</v>
      </c>
      <c r="D157" s="549">
        <v>70695938</v>
      </c>
      <c r="E157" s="745" t="s">
        <v>549</v>
      </c>
      <c r="F157" s="383">
        <v>3117</v>
      </c>
      <c r="G157" s="651" t="s">
        <v>316</v>
      </c>
      <c r="H157" s="553" t="s">
        <v>282</v>
      </c>
      <c r="I157" s="529">
        <v>296988</v>
      </c>
      <c r="J157" s="554">
        <v>218695</v>
      </c>
      <c r="K157" s="554">
        <v>0</v>
      </c>
      <c r="L157" s="344">
        <v>73919</v>
      </c>
      <c r="M157" s="344">
        <v>4374</v>
      </c>
      <c r="N157" s="554">
        <v>0</v>
      </c>
      <c r="O157" s="555">
        <v>0.6</v>
      </c>
      <c r="P157" s="744">
        <v>0.6</v>
      </c>
      <c r="Q157" s="837">
        <v>0</v>
      </c>
      <c r="R157" s="112">
        <f t="shared" si="116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17"/>
        <v>0</v>
      </c>
      <c r="X157" s="113">
        <v>0</v>
      </c>
      <c r="Y157" s="113">
        <v>0</v>
      </c>
      <c r="Z157" s="113">
        <v>0</v>
      </c>
      <c r="AA157" s="113">
        <f t="shared" si="118"/>
        <v>0</v>
      </c>
      <c r="AB157" s="113">
        <f t="shared" si="119"/>
        <v>0</v>
      </c>
      <c r="AC157" s="114">
        <f t="shared" si="120"/>
        <v>0</v>
      </c>
      <c r="AD157" s="114">
        <f t="shared" si="121"/>
        <v>0</v>
      </c>
      <c r="AE157" s="113">
        <v>0</v>
      </c>
      <c r="AF157" s="113">
        <v>0</v>
      </c>
      <c r="AG157" s="113">
        <f t="shared" si="122"/>
        <v>0</v>
      </c>
      <c r="AH157" s="113">
        <f t="shared" si="123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24"/>
        <v>0</v>
      </c>
      <c r="AR157" s="115">
        <f t="shared" si="125"/>
        <v>0</v>
      </c>
      <c r="AS157" s="116">
        <f t="shared" si="126"/>
        <v>0</v>
      </c>
      <c r="AT157" s="881">
        <f>I157+AH157</f>
        <v>296988</v>
      </c>
      <c r="AU157" s="535">
        <f>J157+W157</f>
        <v>218695</v>
      </c>
      <c r="AV157" s="113">
        <f>K157+AA157</f>
        <v>0</v>
      </c>
      <c r="AW157" s="535">
        <f t="shared" si="133"/>
        <v>73919</v>
      </c>
      <c r="AX157" s="535">
        <f t="shared" si="133"/>
        <v>4374</v>
      </c>
      <c r="AY157" s="535">
        <f>N157+AG157</f>
        <v>0</v>
      </c>
      <c r="AZ157" s="556">
        <f>O157+AS157</f>
        <v>0.6</v>
      </c>
      <c r="BA157" s="556">
        <f t="shared" si="134"/>
        <v>0.6</v>
      </c>
      <c r="BB157" s="557">
        <f t="shared" si="134"/>
        <v>0</v>
      </c>
      <c r="BC157" s="636"/>
    </row>
    <row r="158" spans="1:55" ht="12.95" customHeight="1" x14ac:dyDescent="0.25">
      <c r="A158" s="548">
        <v>32</v>
      </c>
      <c r="B158" s="754">
        <v>2496</v>
      </c>
      <c r="C158" s="754">
        <v>600080251</v>
      </c>
      <c r="D158" s="549">
        <v>70695938</v>
      </c>
      <c r="E158" s="382" t="s">
        <v>549</v>
      </c>
      <c r="F158" s="383">
        <v>3141</v>
      </c>
      <c r="G158" s="746" t="s">
        <v>319</v>
      </c>
      <c r="H158" s="553" t="s">
        <v>282</v>
      </c>
      <c r="I158" s="529">
        <v>543326</v>
      </c>
      <c r="J158" s="554">
        <v>397616</v>
      </c>
      <c r="K158" s="554">
        <v>0</v>
      </c>
      <c r="L158" s="344">
        <v>134394</v>
      </c>
      <c r="M158" s="344">
        <v>7952</v>
      </c>
      <c r="N158" s="554">
        <v>3364</v>
      </c>
      <c r="O158" s="555">
        <v>1.35</v>
      </c>
      <c r="P158" s="744">
        <v>0</v>
      </c>
      <c r="Q158" s="837">
        <v>1.35</v>
      </c>
      <c r="R158" s="112">
        <f t="shared" si="116"/>
        <v>0</v>
      </c>
      <c r="S158" s="113">
        <v>0</v>
      </c>
      <c r="T158" s="113">
        <v>9972</v>
      </c>
      <c r="U158" s="113">
        <v>0</v>
      </c>
      <c r="V158" s="113">
        <v>0</v>
      </c>
      <c r="W158" s="113">
        <f t="shared" si="117"/>
        <v>9972</v>
      </c>
      <c r="X158" s="113">
        <v>0</v>
      </c>
      <c r="Y158" s="113">
        <v>0</v>
      </c>
      <c r="Z158" s="113">
        <v>0</v>
      </c>
      <c r="AA158" s="113">
        <f t="shared" si="118"/>
        <v>0</v>
      </c>
      <c r="AB158" s="113">
        <f t="shared" si="119"/>
        <v>9972</v>
      </c>
      <c r="AC158" s="114">
        <f t="shared" si="120"/>
        <v>3371</v>
      </c>
      <c r="AD158" s="114">
        <f t="shared" si="121"/>
        <v>199</v>
      </c>
      <c r="AE158" s="113">
        <v>0</v>
      </c>
      <c r="AF158" s="113">
        <v>0</v>
      </c>
      <c r="AG158" s="113">
        <f t="shared" si="122"/>
        <v>0</v>
      </c>
      <c r="AH158" s="113">
        <f t="shared" si="123"/>
        <v>13542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0.03</v>
      </c>
      <c r="AN158" s="115">
        <v>0</v>
      </c>
      <c r="AO158" s="115">
        <v>0</v>
      </c>
      <c r="AP158" s="115">
        <v>0</v>
      </c>
      <c r="AQ158" s="115">
        <f t="shared" si="124"/>
        <v>0</v>
      </c>
      <c r="AR158" s="115">
        <f t="shared" si="125"/>
        <v>0.03</v>
      </c>
      <c r="AS158" s="116">
        <f t="shared" si="126"/>
        <v>0.03</v>
      </c>
      <c r="AT158" s="881">
        <f>I158+AH158</f>
        <v>556868</v>
      </c>
      <c r="AU158" s="535">
        <f>J158+W158</f>
        <v>407588</v>
      </c>
      <c r="AV158" s="113">
        <f>K158+AA158</f>
        <v>0</v>
      </c>
      <c r="AW158" s="535">
        <f t="shared" si="133"/>
        <v>137765</v>
      </c>
      <c r="AX158" s="535">
        <f t="shared" si="133"/>
        <v>8151</v>
      </c>
      <c r="AY158" s="535">
        <f>N158+AG158</f>
        <v>3364</v>
      </c>
      <c r="AZ158" s="556">
        <f>O158+AS158</f>
        <v>1.3800000000000001</v>
      </c>
      <c r="BA158" s="556">
        <f t="shared" si="134"/>
        <v>0</v>
      </c>
      <c r="BB158" s="557">
        <f t="shared" si="134"/>
        <v>1.3800000000000001</v>
      </c>
      <c r="BC158" s="636"/>
    </row>
    <row r="159" spans="1:55" ht="12.95" customHeight="1" x14ac:dyDescent="0.25">
      <c r="A159" s="548">
        <v>32</v>
      </c>
      <c r="B159" s="383">
        <v>2496</v>
      </c>
      <c r="C159" s="383">
        <v>600080251</v>
      </c>
      <c r="D159" s="549">
        <v>70695938</v>
      </c>
      <c r="E159" s="745" t="s">
        <v>549</v>
      </c>
      <c r="F159" s="383">
        <v>3143</v>
      </c>
      <c r="G159" s="651" t="s">
        <v>633</v>
      </c>
      <c r="H159" s="553" t="s">
        <v>281</v>
      </c>
      <c r="I159" s="529">
        <v>1013885</v>
      </c>
      <c r="J159" s="554">
        <v>746602</v>
      </c>
      <c r="K159" s="554">
        <v>0</v>
      </c>
      <c r="L159" s="344">
        <v>252351</v>
      </c>
      <c r="M159" s="344">
        <v>14932</v>
      </c>
      <c r="N159" s="554">
        <v>0</v>
      </c>
      <c r="O159" s="555">
        <v>1.6</v>
      </c>
      <c r="P159" s="744">
        <v>1.6</v>
      </c>
      <c r="Q159" s="837">
        <v>0</v>
      </c>
      <c r="R159" s="112">
        <f t="shared" si="116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f t="shared" si="117"/>
        <v>0</v>
      </c>
      <c r="X159" s="113">
        <v>0</v>
      </c>
      <c r="Y159" s="113">
        <v>0</v>
      </c>
      <c r="Z159" s="113">
        <v>0</v>
      </c>
      <c r="AA159" s="113">
        <f t="shared" si="118"/>
        <v>0</v>
      </c>
      <c r="AB159" s="113">
        <f t="shared" si="119"/>
        <v>0</v>
      </c>
      <c r="AC159" s="114">
        <f t="shared" si="120"/>
        <v>0</v>
      </c>
      <c r="AD159" s="114">
        <f t="shared" si="121"/>
        <v>0</v>
      </c>
      <c r="AE159" s="113">
        <v>0</v>
      </c>
      <c r="AF159" s="113">
        <v>0</v>
      </c>
      <c r="AG159" s="113">
        <f t="shared" si="122"/>
        <v>0</v>
      </c>
      <c r="AH159" s="113">
        <f t="shared" si="123"/>
        <v>0</v>
      </c>
      <c r="AI159" s="115">
        <v>0</v>
      </c>
      <c r="AJ159" s="115"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f t="shared" si="124"/>
        <v>0</v>
      </c>
      <c r="AR159" s="115">
        <f t="shared" si="125"/>
        <v>0</v>
      </c>
      <c r="AS159" s="116">
        <f t="shared" si="126"/>
        <v>0</v>
      </c>
      <c r="AT159" s="881">
        <f>I159+AH159</f>
        <v>1013885</v>
      </c>
      <c r="AU159" s="535">
        <f>J159+W159</f>
        <v>746602</v>
      </c>
      <c r="AV159" s="113">
        <f>K159+AA159</f>
        <v>0</v>
      </c>
      <c r="AW159" s="535">
        <f t="shared" si="133"/>
        <v>252351</v>
      </c>
      <c r="AX159" s="535">
        <f t="shared" si="133"/>
        <v>14932</v>
      </c>
      <c r="AY159" s="535">
        <f>N159+AG159</f>
        <v>0</v>
      </c>
      <c r="AZ159" s="556">
        <f>O159+AS159</f>
        <v>1.6</v>
      </c>
      <c r="BA159" s="556">
        <f t="shared" si="134"/>
        <v>1.6</v>
      </c>
      <c r="BB159" s="557">
        <f t="shared" si="134"/>
        <v>0</v>
      </c>
      <c r="BC159" s="636"/>
    </row>
    <row r="160" spans="1:55" ht="12.95" customHeight="1" x14ac:dyDescent="0.25">
      <c r="A160" s="548">
        <v>32</v>
      </c>
      <c r="B160" s="383">
        <v>2496</v>
      </c>
      <c r="C160" s="383">
        <v>600080251</v>
      </c>
      <c r="D160" s="549">
        <v>70695938</v>
      </c>
      <c r="E160" s="745" t="s">
        <v>549</v>
      </c>
      <c r="F160" s="383">
        <v>3143</v>
      </c>
      <c r="G160" s="651" t="s">
        <v>634</v>
      </c>
      <c r="H160" s="553" t="s">
        <v>282</v>
      </c>
      <c r="I160" s="529">
        <v>32301</v>
      </c>
      <c r="J160" s="554">
        <v>22770</v>
      </c>
      <c r="K160" s="554">
        <v>0</v>
      </c>
      <c r="L160" s="344">
        <v>7696</v>
      </c>
      <c r="M160" s="344">
        <v>455</v>
      </c>
      <c r="N160" s="554">
        <v>1380</v>
      </c>
      <c r="O160" s="555">
        <v>0.1</v>
      </c>
      <c r="P160" s="744">
        <v>0</v>
      </c>
      <c r="Q160" s="837">
        <v>0.1</v>
      </c>
      <c r="R160" s="112">
        <f t="shared" si="116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17"/>
        <v>0</v>
      </c>
      <c r="X160" s="113">
        <v>0</v>
      </c>
      <c r="Y160" s="113">
        <v>0</v>
      </c>
      <c r="Z160" s="113">
        <v>0</v>
      </c>
      <c r="AA160" s="113">
        <f t="shared" si="118"/>
        <v>0</v>
      </c>
      <c r="AB160" s="113">
        <f t="shared" si="119"/>
        <v>0</v>
      </c>
      <c r="AC160" s="114">
        <f t="shared" si="120"/>
        <v>0</v>
      </c>
      <c r="AD160" s="114">
        <f t="shared" si="121"/>
        <v>0</v>
      </c>
      <c r="AE160" s="113">
        <v>0</v>
      </c>
      <c r="AF160" s="113">
        <v>0</v>
      </c>
      <c r="AG160" s="113">
        <f t="shared" si="122"/>
        <v>0</v>
      </c>
      <c r="AH160" s="113">
        <f t="shared" si="123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24"/>
        <v>0</v>
      </c>
      <c r="AR160" s="115">
        <f t="shared" si="125"/>
        <v>0</v>
      </c>
      <c r="AS160" s="116">
        <f t="shared" si="126"/>
        <v>0</v>
      </c>
      <c r="AT160" s="881">
        <f>I160+AH160</f>
        <v>32301</v>
      </c>
      <c r="AU160" s="535">
        <f>J160+W160</f>
        <v>22770</v>
      </c>
      <c r="AV160" s="113">
        <f>K160+AA160</f>
        <v>0</v>
      </c>
      <c r="AW160" s="535">
        <f t="shared" si="133"/>
        <v>7696</v>
      </c>
      <c r="AX160" s="535">
        <f t="shared" si="133"/>
        <v>455</v>
      </c>
      <c r="AY160" s="535">
        <f>N160+AG160</f>
        <v>1380</v>
      </c>
      <c r="AZ160" s="556">
        <f>O160+AS160</f>
        <v>0.1</v>
      </c>
      <c r="BA160" s="556">
        <f t="shared" si="134"/>
        <v>0</v>
      </c>
      <c r="BB160" s="557">
        <f t="shared" si="134"/>
        <v>0.1</v>
      </c>
      <c r="BC160" s="636"/>
    </row>
    <row r="161" spans="1:55" ht="12.95" customHeight="1" x14ac:dyDescent="0.25">
      <c r="A161" s="384">
        <v>32</v>
      </c>
      <c r="B161" s="84">
        <v>2496</v>
      </c>
      <c r="C161" s="84">
        <v>600080251</v>
      </c>
      <c r="D161" s="84">
        <v>70695938</v>
      </c>
      <c r="E161" s="747" t="s">
        <v>550</v>
      </c>
      <c r="F161" s="84"/>
      <c r="G161" s="747"/>
      <c r="H161" s="327"/>
      <c r="I161" s="759">
        <v>7479989</v>
      </c>
      <c r="J161" s="760">
        <v>5426639</v>
      </c>
      <c r="K161" s="760">
        <v>5000</v>
      </c>
      <c r="L161" s="760">
        <v>1835894</v>
      </c>
      <c r="M161" s="760">
        <v>108532</v>
      </c>
      <c r="N161" s="760">
        <v>103924</v>
      </c>
      <c r="O161" s="761">
        <v>11.530199999999999</v>
      </c>
      <c r="P161" s="761">
        <v>8.11</v>
      </c>
      <c r="Q161" s="849">
        <v>3.4201999999999999</v>
      </c>
      <c r="R161" s="759">
        <f t="shared" ref="R161:BB161" si="135">SUM(R156:R160)</f>
        <v>0</v>
      </c>
      <c r="S161" s="762">
        <f t="shared" si="135"/>
        <v>0</v>
      </c>
      <c r="T161" s="762">
        <f t="shared" si="135"/>
        <v>9972</v>
      </c>
      <c r="U161" s="762">
        <f t="shared" si="135"/>
        <v>0</v>
      </c>
      <c r="V161" s="762">
        <f t="shared" si="135"/>
        <v>0</v>
      </c>
      <c r="W161" s="762">
        <f t="shared" si="135"/>
        <v>9972</v>
      </c>
      <c r="X161" s="762">
        <f t="shared" si="135"/>
        <v>0</v>
      </c>
      <c r="Y161" s="762">
        <f t="shared" si="135"/>
        <v>0</v>
      </c>
      <c r="Z161" s="762">
        <f t="shared" si="135"/>
        <v>0</v>
      </c>
      <c r="AA161" s="762">
        <f t="shared" si="135"/>
        <v>0</v>
      </c>
      <c r="AB161" s="762">
        <f t="shared" si="135"/>
        <v>9972</v>
      </c>
      <c r="AC161" s="762">
        <f t="shared" si="135"/>
        <v>3371</v>
      </c>
      <c r="AD161" s="762">
        <f t="shared" si="135"/>
        <v>199</v>
      </c>
      <c r="AE161" s="762">
        <f t="shared" si="135"/>
        <v>0</v>
      </c>
      <c r="AF161" s="762">
        <f t="shared" si="135"/>
        <v>0</v>
      </c>
      <c r="AG161" s="762">
        <f t="shared" si="135"/>
        <v>0</v>
      </c>
      <c r="AH161" s="762">
        <f t="shared" si="135"/>
        <v>13542</v>
      </c>
      <c r="AI161" s="763">
        <f t="shared" si="135"/>
        <v>0</v>
      </c>
      <c r="AJ161" s="763">
        <f t="shared" si="135"/>
        <v>0</v>
      </c>
      <c r="AK161" s="763">
        <f t="shared" si="135"/>
        <v>0</v>
      </c>
      <c r="AL161" s="763">
        <f t="shared" si="135"/>
        <v>0</v>
      </c>
      <c r="AM161" s="763">
        <f t="shared" si="135"/>
        <v>0.03</v>
      </c>
      <c r="AN161" s="763">
        <f t="shared" si="135"/>
        <v>0</v>
      </c>
      <c r="AO161" s="763">
        <f t="shared" si="135"/>
        <v>0</v>
      </c>
      <c r="AP161" s="763">
        <f t="shared" si="135"/>
        <v>0</v>
      </c>
      <c r="AQ161" s="763">
        <f t="shared" si="135"/>
        <v>0</v>
      </c>
      <c r="AR161" s="763">
        <f t="shared" si="135"/>
        <v>0.03</v>
      </c>
      <c r="AS161" s="764">
        <f t="shared" si="135"/>
        <v>0.03</v>
      </c>
      <c r="AT161" s="760">
        <f t="shared" si="135"/>
        <v>7493531</v>
      </c>
      <c r="AU161" s="762">
        <f t="shared" si="135"/>
        <v>5436611</v>
      </c>
      <c r="AV161" s="762">
        <f t="shared" si="135"/>
        <v>5000</v>
      </c>
      <c r="AW161" s="762">
        <f t="shared" si="135"/>
        <v>1839265</v>
      </c>
      <c r="AX161" s="762">
        <f t="shared" si="135"/>
        <v>108731</v>
      </c>
      <c r="AY161" s="762">
        <f t="shared" si="135"/>
        <v>103924</v>
      </c>
      <c r="AZ161" s="763">
        <f t="shared" si="135"/>
        <v>11.5602</v>
      </c>
      <c r="BA161" s="763">
        <f t="shared" si="135"/>
        <v>8.11</v>
      </c>
      <c r="BB161" s="764">
        <f t="shared" si="135"/>
        <v>3.4502000000000002</v>
      </c>
      <c r="BC161" s="636"/>
    </row>
    <row r="162" spans="1:55" ht="12.95" customHeight="1" x14ac:dyDescent="0.25">
      <c r="A162" s="548">
        <v>33</v>
      </c>
      <c r="B162" s="383">
        <v>5440</v>
      </c>
      <c r="C162" s="383">
        <v>600098559</v>
      </c>
      <c r="D162" s="549">
        <v>70998108</v>
      </c>
      <c r="E162" s="745" t="s">
        <v>551</v>
      </c>
      <c r="F162" s="383">
        <v>3111</v>
      </c>
      <c r="G162" s="746" t="s">
        <v>329</v>
      </c>
      <c r="H162" s="553" t="s">
        <v>281</v>
      </c>
      <c r="I162" s="529">
        <v>3286651</v>
      </c>
      <c r="J162" s="554">
        <v>2370798</v>
      </c>
      <c r="K162" s="554">
        <v>16000</v>
      </c>
      <c r="L162" s="344">
        <v>806738</v>
      </c>
      <c r="M162" s="344">
        <v>47416</v>
      </c>
      <c r="N162" s="554">
        <v>45699</v>
      </c>
      <c r="O162" s="555">
        <v>5.4298000000000002</v>
      </c>
      <c r="P162" s="744">
        <v>4</v>
      </c>
      <c r="Q162" s="837">
        <v>1.4298</v>
      </c>
      <c r="R162" s="112">
        <f t="shared" si="116"/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f t="shared" si="117"/>
        <v>0</v>
      </c>
      <c r="X162" s="113">
        <v>0</v>
      </c>
      <c r="Y162" s="113">
        <v>0</v>
      </c>
      <c r="Z162" s="113">
        <v>0</v>
      </c>
      <c r="AA162" s="113">
        <f t="shared" si="118"/>
        <v>0</v>
      </c>
      <c r="AB162" s="113">
        <f t="shared" si="119"/>
        <v>0</v>
      </c>
      <c r="AC162" s="114">
        <f t="shared" si="120"/>
        <v>0</v>
      </c>
      <c r="AD162" s="114">
        <f t="shared" si="121"/>
        <v>0</v>
      </c>
      <c r="AE162" s="113">
        <v>0</v>
      </c>
      <c r="AF162" s="113">
        <v>0</v>
      </c>
      <c r="AG162" s="113">
        <f t="shared" si="122"/>
        <v>0</v>
      </c>
      <c r="AH162" s="113">
        <f t="shared" si="123"/>
        <v>0</v>
      </c>
      <c r="AI162" s="115">
        <v>0</v>
      </c>
      <c r="AJ162" s="115"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f t="shared" si="124"/>
        <v>0</v>
      </c>
      <c r="AR162" s="115">
        <f t="shared" si="125"/>
        <v>0</v>
      </c>
      <c r="AS162" s="116">
        <f t="shared" si="126"/>
        <v>0</v>
      </c>
      <c r="AT162" s="881">
        <f>I162+AH162</f>
        <v>3286651</v>
      </c>
      <c r="AU162" s="535">
        <f>J162+W162</f>
        <v>2370798</v>
      </c>
      <c r="AV162" s="113">
        <f>K162+AA162</f>
        <v>16000</v>
      </c>
      <c r="AW162" s="535">
        <f t="shared" ref="AW162:AX164" si="136">L162+AC162</f>
        <v>806738</v>
      </c>
      <c r="AX162" s="535">
        <f t="shared" si="136"/>
        <v>47416</v>
      </c>
      <c r="AY162" s="535">
        <f>N162+AG162</f>
        <v>45699</v>
      </c>
      <c r="AZ162" s="556">
        <f>O162+AS162</f>
        <v>5.4298000000000002</v>
      </c>
      <c r="BA162" s="556">
        <f t="shared" ref="BA162:BB164" si="137">P162+AQ162</f>
        <v>4</v>
      </c>
      <c r="BB162" s="557">
        <f t="shared" si="137"/>
        <v>1.4298</v>
      </c>
      <c r="BC162" s="636"/>
    </row>
    <row r="163" spans="1:55" ht="12.95" customHeight="1" x14ac:dyDescent="0.25">
      <c r="A163" s="548">
        <v>33</v>
      </c>
      <c r="B163" s="383">
        <v>5440</v>
      </c>
      <c r="C163" s="383">
        <v>600098559</v>
      </c>
      <c r="D163" s="549">
        <v>70998108</v>
      </c>
      <c r="E163" s="745" t="s">
        <v>551</v>
      </c>
      <c r="F163" s="383">
        <v>3111</v>
      </c>
      <c r="G163" s="746" t="s">
        <v>316</v>
      </c>
      <c r="H163" s="553" t="s">
        <v>282</v>
      </c>
      <c r="I163" s="529">
        <v>0</v>
      </c>
      <c r="J163" s="554">
        <v>0</v>
      </c>
      <c r="K163" s="554">
        <v>0</v>
      </c>
      <c r="L163" s="344">
        <v>0</v>
      </c>
      <c r="M163" s="344">
        <v>0</v>
      </c>
      <c r="N163" s="554">
        <v>0</v>
      </c>
      <c r="O163" s="555">
        <v>0</v>
      </c>
      <c r="P163" s="744">
        <v>0</v>
      </c>
      <c r="Q163" s="837">
        <v>0</v>
      </c>
      <c r="R163" s="112">
        <f t="shared" si="116"/>
        <v>0</v>
      </c>
      <c r="S163" s="113">
        <v>86611</v>
      </c>
      <c r="T163" s="113">
        <v>0</v>
      </c>
      <c r="U163" s="113">
        <v>0</v>
      </c>
      <c r="V163" s="113">
        <v>0</v>
      </c>
      <c r="W163" s="113">
        <f t="shared" si="117"/>
        <v>86611</v>
      </c>
      <c r="X163" s="113">
        <v>0</v>
      </c>
      <c r="Y163" s="113">
        <v>0</v>
      </c>
      <c r="Z163" s="113">
        <v>0</v>
      </c>
      <c r="AA163" s="113">
        <f t="shared" si="118"/>
        <v>0</v>
      </c>
      <c r="AB163" s="113">
        <f t="shared" si="119"/>
        <v>86611</v>
      </c>
      <c r="AC163" s="114">
        <f t="shared" si="120"/>
        <v>29275</v>
      </c>
      <c r="AD163" s="114">
        <f t="shared" si="121"/>
        <v>1732</v>
      </c>
      <c r="AE163" s="113">
        <v>0</v>
      </c>
      <c r="AF163" s="113">
        <v>0</v>
      </c>
      <c r="AG163" s="113">
        <f t="shared" si="122"/>
        <v>0</v>
      </c>
      <c r="AH163" s="113">
        <f t="shared" si="123"/>
        <v>117618</v>
      </c>
      <c r="AI163" s="115">
        <v>0</v>
      </c>
      <c r="AJ163" s="115">
        <v>0</v>
      </c>
      <c r="AK163" s="115">
        <v>0.25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 t="shared" si="124"/>
        <v>0.25</v>
      </c>
      <c r="AR163" s="115">
        <f t="shared" si="125"/>
        <v>0</v>
      </c>
      <c r="AS163" s="116">
        <f t="shared" si="126"/>
        <v>0.25</v>
      </c>
      <c r="AT163" s="881">
        <f>I163+AH163</f>
        <v>117618</v>
      </c>
      <c r="AU163" s="535">
        <f>J163+W163</f>
        <v>86611</v>
      </c>
      <c r="AV163" s="113">
        <f>K163+AA163</f>
        <v>0</v>
      </c>
      <c r="AW163" s="535">
        <f t="shared" si="136"/>
        <v>29275</v>
      </c>
      <c r="AX163" s="535">
        <f t="shared" si="136"/>
        <v>1732</v>
      </c>
      <c r="AY163" s="535">
        <f>N163+AG163</f>
        <v>0</v>
      </c>
      <c r="AZ163" s="556">
        <f>O163+AS163</f>
        <v>0.25</v>
      </c>
      <c r="BA163" s="556">
        <f t="shared" si="137"/>
        <v>0.25</v>
      </c>
      <c r="BB163" s="557">
        <f t="shared" si="137"/>
        <v>0</v>
      </c>
      <c r="BC163" s="636"/>
    </row>
    <row r="164" spans="1:55" ht="12.95" customHeight="1" x14ac:dyDescent="0.25">
      <c r="A164" s="548">
        <v>33</v>
      </c>
      <c r="B164" s="754">
        <v>5440</v>
      </c>
      <c r="C164" s="754">
        <v>600098559</v>
      </c>
      <c r="D164" s="549">
        <v>70998108</v>
      </c>
      <c r="E164" s="745" t="s">
        <v>551</v>
      </c>
      <c r="F164" s="383">
        <v>3141</v>
      </c>
      <c r="G164" s="746" t="s">
        <v>319</v>
      </c>
      <c r="H164" s="553" t="s">
        <v>282</v>
      </c>
      <c r="I164" s="529">
        <v>241299</v>
      </c>
      <c r="J164" s="554">
        <v>176400</v>
      </c>
      <c r="K164" s="554">
        <v>0</v>
      </c>
      <c r="L164" s="344">
        <v>59623</v>
      </c>
      <c r="M164" s="344">
        <v>3528</v>
      </c>
      <c r="N164" s="554">
        <v>1748</v>
      </c>
      <c r="O164" s="555">
        <v>0.6</v>
      </c>
      <c r="P164" s="744">
        <v>0</v>
      </c>
      <c r="Q164" s="837">
        <v>0.6</v>
      </c>
      <c r="R164" s="112">
        <f t="shared" si="116"/>
        <v>0</v>
      </c>
      <c r="S164" s="113">
        <v>0</v>
      </c>
      <c r="T164" s="113">
        <v>2604</v>
      </c>
      <c r="U164" s="113">
        <v>0</v>
      </c>
      <c r="V164" s="113">
        <v>0</v>
      </c>
      <c r="W164" s="113">
        <f t="shared" si="117"/>
        <v>2604</v>
      </c>
      <c r="X164" s="113">
        <v>0</v>
      </c>
      <c r="Y164" s="113">
        <v>0</v>
      </c>
      <c r="Z164" s="113">
        <v>0</v>
      </c>
      <c r="AA164" s="113">
        <f t="shared" si="118"/>
        <v>0</v>
      </c>
      <c r="AB164" s="113">
        <f t="shared" si="119"/>
        <v>2604</v>
      </c>
      <c r="AC164" s="114">
        <f t="shared" si="120"/>
        <v>880</v>
      </c>
      <c r="AD164" s="114">
        <f t="shared" si="121"/>
        <v>52</v>
      </c>
      <c r="AE164" s="113">
        <v>0</v>
      </c>
      <c r="AF164" s="113">
        <v>0</v>
      </c>
      <c r="AG164" s="113">
        <f t="shared" si="122"/>
        <v>0</v>
      </c>
      <c r="AH164" s="113">
        <f t="shared" si="123"/>
        <v>3536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0.01</v>
      </c>
      <c r="AN164" s="115">
        <v>0</v>
      </c>
      <c r="AO164" s="115">
        <v>0</v>
      </c>
      <c r="AP164" s="115">
        <v>0</v>
      </c>
      <c r="AQ164" s="115">
        <f t="shared" si="124"/>
        <v>0</v>
      </c>
      <c r="AR164" s="115">
        <f t="shared" si="125"/>
        <v>0.01</v>
      </c>
      <c r="AS164" s="116">
        <f t="shared" si="126"/>
        <v>0.01</v>
      </c>
      <c r="AT164" s="881">
        <f>I164+AH164</f>
        <v>244835</v>
      </c>
      <c r="AU164" s="535">
        <f>J164+W164</f>
        <v>179004</v>
      </c>
      <c r="AV164" s="113">
        <f>K164+AA164</f>
        <v>0</v>
      </c>
      <c r="AW164" s="535">
        <f t="shared" si="136"/>
        <v>60503</v>
      </c>
      <c r="AX164" s="535">
        <f t="shared" si="136"/>
        <v>3580</v>
      </c>
      <c r="AY164" s="535">
        <f>N164+AG164</f>
        <v>1748</v>
      </c>
      <c r="AZ164" s="556">
        <f>O164+AS164</f>
        <v>0.61</v>
      </c>
      <c r="BA164" s="556">
        <f t="shared" si="137"/>
        <v>0</v>
      </c>
      <c r="BB164" s="557">
        <f t="shared" si="137"/>
        <v>0.61</v>
      </c>
      <c r="BC164" s="636"/>
    </row>
    <row r="165" spans="1:55" ht="12.95" customHeight="1" x14ac:dyDescent="0.25">
      <c r="A165" s="384">
        <v>33</v>
      </c>
      <c r="B165" s="85">
        <v>5440</v>
      </c>
      <c r="C165" s="85">
        <v>600098559</v>
      </c>
      <c r="D165" s="85">
        <v>70998108</v>
      </c>
      <c r="E165" s="747" t="s">
        <v>552</v>
      </c>
      <c r="F165" s="84"/>
      <c r="G165" s="747"/>
      <c r="H165" s="327"/>
      <c r="I165" s="748">
        <v>3527950</v>
      </c>
      <c r="J165" s="749">
        <v>2547198</v>
      </c>
      <c r="K165" s="749">
        <v>16000</v>
      </c>
      <c r="L165" s="749">
        <v>866361</v>
      </c>
      <c r="M165" s="749">
        <v>50944</v>
      </c>
      <c r="N165" s="749">
        <v>47447</v>
      </c>
      <c r="O165" s="750">
        <v>6.0297999999999998</v>
      </c>
      <c r="P165" s="750">
        <v>4</v>
      </c>
      <c r="Q165" s="847">
        <v>2.0297999999999998</v>
      </c>
      <c r="R165" s="748">
        <f t="shared" ref="R165:BB165" si="138">SUM(R162:R164)</f>
        <v>0</v>
      </c>
      <c r="S165" s="751">
        <f t="shared" si="138"/>
        <v>86611</v>
      </c>
      <c r="T165" s="751">
        <f t="shared" si="138"/>
        <v>2604</v>
      </c>
      <c r="U165" s="751">
        <f t="shared" si="138"/>
        <v>0</v>
      </c>
      <c r="V165" s="751">
        <f t="shared" si="138"/>
        <v>0</v>
      </c>
      <c r="W165" s="751">
        <f t="shared" si="138"/>
        <v>89215</v>
      </c>
      <c r="X165" s="751">
        <f t="shared" si="138"/>
        <v>0</v>
      </c>
      <c r="Y165" s="751">
        <f t="shared" si="138"/>
        <v>0</v>
      </c>
      <c r="Z165" s="751">
        <f t="shared" si="138"/>
        <v>0</v>
      </c>
      <c r="AA165" s="751">
        <f t="shared" si="138"/>
        <v>0</v>
      </c>
      <c r="AB165" s="751">
        <f t="shared" si="138"/>
        <v>89215</v>
      </c>
      <c r="AC165" s="751">
        <f t="shared" si="138"/>
        <v>30155</v>
      </c>
      <c r="AD165" s="751">
        <f t="shared" si="138"/>
        <v>1784</v>
      </c>
      <c r="AE165" s="751">
        <f t="shared" si="138"/>
        <v>0</v>
      </c>
      <c r="AF165" s="751">
        <f t="shared" si="138"/>
        <v>0</v>
      </c>
      <c r="AG165" s="751">
        <f t="shared" si="138"/>
        <v>0</v>
      </c>
      <c r="AH165" s="751">
        <f t="shared" si="138"/>
        <v>121154</v>
      </c>
      <c r="AI165" s="752">
        <f t="shared" si="138"/>
        <v>0</v>
      </c>
      <c r="AJ165" s="752">
        <f t="shared" si="138"/>
        <v>0</v>
      </c>
      <c r="AK165" s="752">
        <f t="shared" si="138"/>
        <v>0.25</v>
      </c>
      <c r="AL165" s="752">
        <f t="shared" si="138"/>
        <v>0</v>
      </c>
      <c r="AM165" s="752">
        <f t="shared" si="138"/>
        <v>0.01</v>
      </c>
      <c r="AN165" s="752">
        <f t="shared" si="138"/>
        <v>0</v>
      </c>
      <c r="AO165" s="752">
        <f t="shared" si="138"/>
        <v>0</v>
      </c>
      <c r="AP165" s="752">
        <f t="shared" si="138"/>
        <v>0</v>
      </c>
      <c r="AQ165" s="752">
        <f t="shared" si="138"/>
        <v>0.25</v>
      </c>
      <c r="AR165" s="752">
        <f t="shared" si="138"/>
        <v>0.01</v>
      </c>
      <c r="AS165" s="753">
        <f t="shared" si="138"/>
        <v>0.26</v>
      </c>
      <c r="AT165" s="749">
        <f t="shared" si="138"/>
        <v>3649104</v>
      </c>
      <c r="AU165" s="751">
        <f t="shared" si="138"/>
        <v>2636413</v>
      </c>
      <c r="AV165" s="751">
        <f t="shared" si="138"/>
        <v>16000</v>
      </c>
      <c r="AW165" s="751">
        <f t="shared" si="138"/>
        <v>896516</v>
      </c>
      <c r="AX165" s="751">
        <f t="shared" si="138"/>
        <v>52728</v>
      </c>
      <c r="AY165" s="751">
        <f t="shared" si="138"/>
        <v>47447</v>
      </c>
      <c r="AZ165" s="752">
        <f t="shared" si="138"/>
        <v>6.2898000000000005</v>
      </c>
      <c r="BA165" s="752">
        <f t="shared" si="138"/>
        <v>4.25</v>
      </c>
      <c r="BB165" s="753">
        <f t="shared" si="138"/>
        <v>2.0398000000000001</v>
      </c>
      <c r="BC165" s="636"/>
    </row>
    <row r="166" spans="1:55" ht="12.95" customHeight="1" x14ac:dyDescent="0.25">
      <c r="A166" s="548">
        <v>34</v>
      </c>
      <c r="B166" s="383">
        <v>5441</v>
      </c>
      <c r="C166" s="383">
        <v>600099270</v>
      </c>
      <c r="D166" s="549">
        <v>856118</v>
      </c>
      <c r="E166" s="745" t="s">
        <v>553</v>
      </c>
      <c r="F166" s="383">
        <v>3113</v>
      </c>
      <c r="G166" s="745" t="s">
        <v>333</v>
      </c>
      <c r="H166" s="553" t="s">
        <v>281</v>
      </c>
      <c r="I166" s="529">
        <v>12499198</v>
      </c>
      <c r="J166" s="554">
        <v>9017665</v>
      </c>
      <c r="K166" s="554">
        <v>25000</v>
      </c>
      <c r="L166" s="344">
        <v>3056420</v>
      </c>
      <c r="M166" s="344">
        <v>180353</v>
      </c>
      <c r="N166" s="554">
        <v>219760</v>
      </c>
      <c r="O166" s="555">
        <v>17.736499999999999</v>
      </c>
      <c r="P166" s="744">
        <v>12.822000000000001</v>
      </c>
      <c r="Q166" s="837">
        <v>4.9144999999999994</v>
      </c>
      <c r="R166" s="112">
        <f t="shared" si="116"/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f t="shared" si="117"/>
        <v>0</v>
      </c>
      <c r="X166" s="113">
        <v>0</v>
      </c>
      <c r="Y166" s="113">
        <v>0</v>
      </c>
      <c r="Z166" s="113">
        <v>0</v>
      </c>
      <c r="AA166" s="113">
        <f t="shared" si="118"/>
        <v>0</v>
      </c>
      <c r="AB166" s="113">
        <f t="shared" si="119"/>
        <v>0</v>
      </c>
      <c r="AC166" s="114">
        <f t="shared" si="120"/>
        <v>0</v>
      </c>
      <c r="AD166" s="114">
        <f t="shared" si="121"/>
        <v>0</v>
      </c>
      <c r="AE166" s="113">
        <v>0</v>
      </c>
      <c r="AF166" s="113">
        <v>0</v>
      </c>
      <c r="AG166" s="113">
        <f t="shared" si="122"/>
        <v>0</v>
      </c>
      <c r="AH166" s="113">
        <f t="shared" si="123"/>
        <v>0</v>
      </c>
      <c r="AI166" s="115">
        <v>0</v>
      </c>
      <c r="AJ166" s="115"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f t="shared" si="124"/>
        <v>0</v>
      </c>
      <c r="AR166" s="115">
        <f t="shared" si="125"/>
        <v>0</v>
      </c>
      <c r="AS166" s="116">
        <f t="shared" si="126"/>
        <v>0</v>
      </c>
      <c r="AT166" s="881">
        <f>I166+AH166</f>
        <v>12499198</v>
      </c>
      <c r="AU166" s="535">
        <f>J166+W166</f>
        <v>9017665</v>
      </c>
      <c r="AV166" s="113">
        <f>K166+AA166</f>
        <v>25000</v>
      </c>
      <c r="AW166" s="535">
        <f t="shared" ref="AW166:AX170" si="139">L166+AC166</f>
        <v>3056420</v>
      </c>
      <c r="AX166" s="535">
        <f t="shared" si="139"/>
        <v>180353</v>
      </c>
      <c r="AY166" s="535">
        <f>N166+AG166</f>
        <v>219760</v>
      </c>
      <c r="AZ166" s="556">
        <f>O166+AS166</f>
        <v>17.736499999999999</v>
      </c>
      <c r="BA166" s="556">
        <f t="shared" ref="BA166:BB170" si="140">P166+AQ166</f>
        <v>12.822000000000001</v>
      </c>
      <c r="BB166" s="557">
        <f t="shared" si="140"/>
        <v>4.9144999999999994</v>
      </c>
      <c r="BC166" s="636"/>
    </row>
    <row r="167" spans="1:55" ht="12.95" customHeight="1" x14ac:dyDescent="0.25">
      <c r="A167" s="548">
        <v>34</v>
      </c>
      <c r="B167" s="383">
        <v>5441</v>
      </c>
      <c r="C167" s="383">
        <v>600099270</v>
      </c>
      <c r="D167" s="549">
        <v>856118</v>
      </c>
      <c r="E167" s="745" t="s">
        <v>553</v>
      </c>
      <c r="F167" s="383">
        <v>3113</v>
      </c>
      <c r="G167" s="651" t="s">
        <v>316</v>
      </c>
      <c r="H167" s="553" t="s">
        <v>282</v>
      </c>
      <c r="I167" s="529">
        <v>452548</v>
      </c>
      <c r="J167" s="554">
        <v>333246</v>
      </c>
      <c r="K167" s="554">
        <v>0</v>
      </c>
      <c r="L167" s="344">
        <v>112637</v>
      </c>
      <c r="M167" s="344">
        <v>6665</v>
      </c>
      <c r="N167" s="554">
        <v>0</v>
      </c>
      <c r="O167" s="555">
        <v>0.85</v>
      </c>
      <c r="P167" s="744">
        <v>0.85</v>
      </c>
      <c r="Q167" s="837">
        <v>0</v>
      </c>
      <c r="R167" s="112">
        <f t="shared" si="116"/>
        <v>0</v>
      </c>
      <c r="S167" s="113">
        <v>66904</v>
      </c>
      <c r="T167" s="113">
        <v>0</v>
      </c>
      <c r="U167" s="113">
        <v>0</v>
      </c>
      <c r="V167" s="113">
        <v>0</v>
      </c>
      <c r="W167" s="113">
        <f t="shared" si="117"/>
        <v>66904</v>
      </c>
      <c r="X167" s="113">
        <v>0</v>
      </c>
      <c r="Y167" s="113">
        <v>0</v>
      </c>
      <c r="Z167" s="113">
        <v>0</v>
      </c>
      <c r="AA167" s="113">
        <f t="shared" si="118"/>
        <v>0</v>
      </c>
      <c r="AB167" s="113">
        <f t="shared" si="119"/>
        <v>66904</v>
      </c>
      <c r="AC167" s="114">
        <f t="shared" si="120"/>
        <v>22614</v>
      </c>
      <c r="AD167" s="114">
        <f t="shared" si="121"/>
        <v>1338</v>
      </c>
      <c r="AE167" s="113">
        <v>2500</v>
      </c>
      <c r="AF167" s="113">
        <v>0</v>
      </c>
      <c r="AG167" s="113">
        <f t="shared" si="122"/>
        <v>2500</v>
      </c>
      <c r="AH167" s="113">
        <f t="shared" si="123"/>
        <v>93356</v>
      </c>
      <c r="AI167" s="115">
        <v>0</v>
      </c>
      <c r="AJ167" s="115">
        <v>0</v>
      </c>
      <c r="AK167" s="115">
        <v>0.19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24"/>
        <v>0.19</v>
      </c>
      <c r="AR167" s="115">
        <f t="shared" si="125"/>
        <v>0</v>
      </c>
      <c r="AS167" s="116">
        <f t="shared" si="126"/>
        <v>0.19</v>
      </c>
      <c r="AT167" s="881">
        <f>I167+AH167</f>
        <v>545904</v>
      </c>
      <c r="AU167" s="535">
        <f>J167+W167</f>
        <v>400150</v>
      </c>
      <c r="AV167" s="113">
        <f>K167+AA167</f>
        <v>0</v>
      </c>
      <c r="AW167" s="535">
        <f t="shared" si="139"/>
        <v>135251</v>
      </c>
      <c r="AX167" s="535">
        <f t="shared" si="139"/>
        <v>8003</v>
      </c>
      <c r="AY167" s="535">
        <f>N167+AG167</f>
        <v>2500</v>
      </c>
      <c r="AZ167" s="556">
        <f>O167+AS167</f>
        <v>1.04</v>
      </c>
      <c r="BA167" s="556">
        <f t="shared" si="140"/>
        <v>1.04</v>
      </c>
      <c r="BB167" s="557">
        <f t="shared" si="140"/>
        <v>0</v>
      </c>
      <c r="BC167" s="636"/>
    </row>
    <row r="168" spans="1:55" ht="12.95" customHeight="1" x14ac:dyDescent="0.25">
      <c r="A168" s="548">
        <v>34</v>
      </c>
      <c r="B168" s="754">
        <v>5441</v>
      </c>
      <c r="C168" s="754">
        <v>600099270</v>
      </c>
      <c r="D168" s="549">
        <v>856118</v>
      </c>
      <c r="E168" s="382" t="s">
        <v>553</v>
      </c>
      <c r="F168" s="383">
        <v>3141</v>
      </c>
      <c r="G168" s="746" t="s">
        <v>319</v>
      </c>
      <c r="H168" s="553" t="s">
        <v>282</v>
      </c>
      <c r="I168" s="529">
        <v>1380119</v>
      </c>
      <c r="J168" s="554">
        <v>998482</v>
      </c>
      <c r="K168" s="554">
        <v>11000</v>
      </c>
      <c r="L168" s="344">
        <v>341205</v>
      </c>
      <c r="M168" s="344">
        <v>19970</v>
      </c>
      <c r="N168" s="554">
        <v>9462</v>
      </c>
      <c r="O168" s="555">
        <v>3.41</v>
      </c>
      <c r="P168" s="744">
        <v>0</v>
      </c>
      <c r="Q168" s="837">
        <v>3.41</v>
      </c>
      <c r="R168" s="112">
        <f t="shared" si="116"/>
        <v>0</v>
      </c>
      <c r="S168" s="113">
        <v>0</v>
      </c>
      <c r="T168" s="113">
        <v>61805</v>
      </c>
      <c r="U168" s="113">
        <v>0</v>
      </c>
      <c r="V168" s="113">
        <v>0</v>
      </c>
      <c r="W168" s="113">
        <f t="shared" si="117"/>
        <v>61805</v>
      </c>
      <c r="X168" s="113">
        <v>0</v>
      </c>
      <c r="Y168" s="113">
        <v>0</v>
      </c>
      <c r="Z168" s="113">
        <v>0</v>
      </c>
      <c r="AA168" s="113">
        <f t="shared" si="118"/>
        <v>0</v>
      </c>
      <c r="AB168" s="113">
        <f t="shared" si="119"/>
        <v>61805</v>
      </c>
      <c r="AC168" s="114">
        <f t="shared" si="120"/>
        <v>20890</v>
      </c>
      <c r="AD168" s="114">
        <f t="shared" si="121"/>
        <v>1236</v>
      </c>
      <c r="AE168" s="113">
        <v>0</v>
      </c>
      <c r="AF168" s="113">
        <v>0</v>
      </c>
      <c r="AG168" s="113">
        <f t="shared" si="122"/>
        <v>0</v>
      </c>
      <c r="AH168" s="113">
        <f t="shared" si="123"/>
        <v>83931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0.21</v>
      </c>
      <c r="AN168" s="115">
        <v>0</v>
      </c>
      <c r="AO168" s="115">
        <v>0</v>
      </c>
      <c r="AP168" s="115">
        <v>0</v>
      </c>
      <c r="AQ168" s="115">
        <f t="shared" si="124"/>
        <v>0</v>
      </c>
      <c r="AR168" s="115">
        <f t="shared" si="125"/>
        <v>0.21</v>
      </c>
      <c r="AS168" s="116">
        <f t="shared" si="126"/>
        <v>0.21</v>
      </c>
      <c r="AT168" s="881">
        <f>I168+AH168</f>
        <v>1464050</v>
      </c>
      <c r="AU168" s="535">
        <f>J168+W168</f>
        <v>1060287</v>
      </c>
      <c r="AV168" s="113">
        <f>K168+AA168</f>
        <v>11000</v>
      </c>
      <c r="AW168" s="535">
        <f t="shared" si="139"/>
        <v>362095</v>
      </c>
      <c r="AX168" s="535">
        <f t="shared" si="139"/>
        <v>21206</v>
      </c>
      <c r="AY168" s="535">
        <f>N168+AG168</f>
        <v>9462</v>
      </c>
      <c r="AZ168" s="556">
        <f>O168+AS168</f>
        <v>3.62</v>
      </c>
      <c r="BA168" s="556">
        <f t="shared" si="140"/>
        <v>0</v>
      </c>
      <c r="BB168" s="557">
        <f t="shared" si="140"/>
        <v>3.62</v>
      </c>
      <c r="BC168" s="636"/>
    </row>
    <row r="169" spans="1:55" ht="12.95" customHeight="1" x14ac:dyDescent="0.25">
      <c r="A169" s="548">
        <v>34</v>
      </c>
      <c r="B169" s="383">
        <v>5441</v>
      </c>
      <c r="C169" s="383">
        <v>600099270</v>
      </c>
      <c r="D169" s="549">
        <v>856118</v>
      </c>
      <c r="E169" s="745" t="s">
        <v>553</v>
      </c>
      <c r="F169" s="383">
        <v>3143</v>
      </c>
      <c r="G169" s="651" t="s">
        <v>633</v>
      </c>
      <c r="H169" s="553" t="s">
        <v>281</v>
      </c>
      <c r="I169" s="529">
        <v>1060242</v>
      </c>
      <c r="J169" s="554">
        <v>776304</v>
      </c>
      <c r="K169" s="554">
        <v>4500</v>
      </c>
      <c r="L169" s="344">
        <v>263912</v>
      </c>
      <c r="M169" s="344">
        <v>15526</v>
      </c>
      <c r="N169" s="554">
        <v>0</v>
      </c>
      <c r="O169" s="555">
        <v>1.6</v>
      </c>
      <c r="P169" s="744">
        <v>1.6</v>
      </c>
      <c r="Q169" s="837">
        <v>0</v>
      </c>
      <c r="R169" s="112">
        <f t="shared" si="116"/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f t="shared" si="117"/>
        <v>0</v>
      </c>
      <c r="X169" s="113">
        <v>0</v>
      </c>
      <c r="Y169" s="113">
        <v>0</v>
      </c>
      <c r="Z169" s="113">
        <v>0</v>
      </c>
      <c r="AA169" s="113">
        <f t="shared" si="118"/>
        <v>0</v>
      </c>
      <c r="AB169" s="113">
        <f t="shared" si="119"/>
        <v>0</v>
      </c>
      <c r="AC169" s="114">
        <f t="shared" si="120"/>
        <v>0</v>
      </c>
      <c r="AD169" s="114">
        <f t="shared" si="121"/>
        <v>0</v>
      </c>
      <c r="AE169" s="113">
        <v>0</v>
      </c>
      <c r="AF169" s="113">
        <v>0</v>
      </c>
      <c r="AG169" s="113">
        <f t="shared" si="122"/>
        <v>0</v>
      </c>
      <c r="AH169" s="113">
        <f t="shared" si="123"/>
        <v>0</v>
      </c>
      <c r="AI169" s="115">
        <v>0</v>
      </c>
      <c r="AJ169" s="115">
        <v>0</v>
      </c>
      <c r="AK169" s="115"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f t="shared" si="124"/>
        <v>0</v>
      </c>
      <c r="AR169" s="115">
        <f t="shared" si="125"/>
        <v>0</v>
      </c>
      <c r="AS169" s="116">
        <f t="shared" si="126"/>
        <v>0</v>
      </c>
      <c r="AT169" s="881">
        <f>I169+AH169</f>
        <v>1060242</v>
      </c>
      <c r="AU169" s="535">
        <f>J169+W169</f>
        <v>776304</v>
      </c>
      <c r="AV169" s="113">
        <f>K169+AA169</f>
        <v>4500</v>
      </c>
      <c r="AW169" s="535">
        <f t="shared" si="139"/>
        <v>263912</v>
      </c>
      <c r="AX169" s="535">
        <f t="shared" si="139"/>
        <v>15526</v>
      </c>
      <c r="AY169" s="535">
        <f>N169+AG169</f>
        <v>0</v>
      </c>
      <c r="AZ169" s="556">
        <f>O169+AS169</f>
        <v>1.6</v>
      </c>
      <c r="BA169" s="556">
        <f t="shared" si="140"/>
        <v>1.6</v>
      </c>
      <c r="BB169" s="557">
        <f t="shared" si="140"/>
        <v>0</v>
      </c>
      <c r="BC169" s="636"/>
    </row>
    <row r="170" spans="1:55" ht="12.95" customHeight="1" x14ac:dyDescent="0.25">
      <c r="A170" s="548">
        <v>34</v>
      </c>
      <c r="B170" s="383">
        <v>5441</v>
      </c>
      <c r="C170" s="383">
        <v>600099270</v>
      </c>
      <c r="D170" s="549">
        <v>856118</v>
      </c>
      <c r="E170" s="745" t="s">
        <v>553</v>
      </c>
      <c r="F170" s="383">
        <v>3143</v>
      </c>
      <c r="G170" s="651" t="s">
        <v>634</v>
      </c>
      <c r="H170" s="553" t="s">
        <v>282</v>
      </c>
      <c r="I170" s="529">
        <v>35111</v>
      </c>
      <c r="J170" s="554">
        <v>24750</v>
      </c>
      <c r="K170" s="554">
        <v>0</v>
      </c>
      <c r="L170" s="344">
        <v>8366</v>
      </c>
      <c r="M170" s="344">
        <v>495</v>
      </c>
      <c r="N170" s="554">
        <v>1500</v>
      </c>
      <c r="O170" s="555">
        <v>0.1</v>
      </c>
      <c r="P170" s="744">
        <v>0</v>
      </c>
      <c r="Q170" s="837">
        <v>0.1</v>
      </c>
      <c r="R170" s="112">
        <f t="shared" si="116"/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117"/>
        <v>0</v>
      </c>
      <c r="X170" s="113">
        <v>0</v>
      </c>
      <c r="Y170" s="113">
        <v>0</v>
      </c>
      <c r="Z170" s="113">
        <v>0</v>
      </c>
      <c r="AA170" s="113">
        <f t="shared" si="118"/>
        <v>0</v>
      </c>
      <c r="AB170" s="113">
        <f t="shared" si="119"/>
        <v>0</v>
      </c>
      <c r="AC170" s="114">
        <f t="shared" si="120"/>
        <v>0</v>
      </c>
      <c r="AD170" s="114">
        <f t="shared" si="121"/>
        <v>0</v>
      </c>
      <c r="AE170" s="113">
        <v>0</v>
      </c>
      <c r="AF170" s="113">
        <v>0</v>
      </c>
      <c r="AG170" s="113">
        <f t="shared" si="122"/>
        <v>0</v>
      </c>
      <c r="AH170" s="113">
        <f t="shared" si="123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si="124"/>
        <v>0</v>
      </c>
      <c r="AR170" s="115">
        <f t="shared" si="125"/>
        <v>0</v>
      </c>
      <c r="AS170" s="116">
        <f t="shared" si="126"/>
        <v>0</v>
      </c>
      <c r="AT170" s="881">
        <f>I170+AH170</f>
        <v>35111</v>
      </c>
      <c r="AU170" s="535">
        <f>J170+W170</f>
        <v>24750</v>
      </c>
      <c r="AV170" s="113">
        <f>K170+AA170</f>
        <v>0</v>
      </c>
      <c r="AW170" s="535">
        <f t="shared" si="139"/>
        <v>8366</v>
      </c>
      <c r="AX170" s="535">
        <f t="shared" si="139"/>
        <v>495</v>
      </c>
      <c r="AY170" s="535">
        <f>N170+AG170</f>
        <v>1500</v>
      </c>
      <c r="AZ170" s="556">
        <f>O170+AS170</f>
        <v>0.1</v>
      </c>
      <c r="BA170" s="556">
        <f t="shared" si="140"/>
        <v>0</v>
      </c>
      <c r="BB170" s="557">
        <f t="shared" si="140"/>
        <v>0.1</v>
      </c>
      <c r="BC170" s="636"/>
    </row>
    <row r="171" spans="1:55" ht="12.95" customHeight="1" x14ac:dyDescent="0.25">
      <c r="A171" s="384">
        <v>34</v>
      </c>
      <c r="B171" s="84">
        <v>5441</v>
      </c>
      <c r="C171" s="84">
        <v>600099270</v>
      </c>
      <c r="D171" s="84">
        <v>856118</v>
      </c>
      <c r="E171" s="747" t="s">
        <v>554</v>
      </c>
      <c r="F171" s="84"/>
      <c r="G171" s="747"/>
      <c r="H171" s="327"/>
      <c r="I171" s="759">
        <v>15427218</v>
      </c>
      <c r="J171" s="760">
        <v>11150447</v>
      </c>
      <c r="K171" s="760">
        <v>40500</v>
      </c>
      <c r="L171" s="760">
        <v>3782540</v>
      </c>
      <c r="M171" s="760">
        <v>223009</v>
      </c>
      <c r="N171" s="760">
        <v>230722</v>
      </c>
      <c r="O171" s="761">
        <v>23.696500000000004</v>
      </c>
      <c r="P171" s="761">
        <v>15.272</v>
      </c>
      <c r="Q171" s="849">
        <v>8.4245000000000001</v>
      </c>
      <c r="R171" s="759">
        <f t="shared" ref="R171:BB171" si="141">SUM(R166:R170)</f>
        <v>0</v>
      </c>
      <c r="S171" s="762">
        <f t="shared" si="141"/>
        <v>66904</v>
      </c>
      <c r="T171" s="762">
        <f t="shared" si="141"/>
        <v>61805</v>
      </c>
      <c r="U171" s="762">
        <f t="shared" si="141"/>
        <v>0</v>
      </c>
      <c r="V171" s="762">
        <f t="shared" si="141"/>
        <v>0</v>
      </c>
      <c r="W171" s="762">
        <f t="shared" si="141"/>
        <v>128709</v>
      </c>
      <c r="X171" s="762">
        <f t="shared" si="141"/>
        <v>0</v>
      </c>
      <c r="Y171" s="762">
        <f t="shared" si="141"/>
        <v>0</v>
      </c>
      <c r="Z171" s="762">
        <f t="shared" si="141"/>
        <v>0</v>
      </c>
      <c r="AA171" s="762">
        <f t="shared" si="141"/>
        <v>0</v>
      </c>
      <c r="AB171" s="762">
        <f t="shared" si="141"/>
        <v>128709</v>
      </c>
      <c r="AC171" s="762">
        <f t="shared" si="141"/>
        <v>43504</v>
      </c>
      <c r="AD171" s="762">
        <f t="shared" si="141"/>
        <v>2574</v>
      </c>
      <c r="AE171" s="762">
        <f t="shared" si="141"/>
        <v>2500</v>
      </c>
      <c r="AF171" s="762">
        <f t="shared" si="141"/>
        <v>0</v>
      </c>
      <c r="AG171" s="762">
        <f t="shared" si="141"/>
        <v>2500</v>
      </c>
      <c r="AH171" s="762">
        <f t="shared" si="141"/>
        <v>177287</v>
      </c>
      <c r="AI171" s="763">
        <f t="shared" si="141"/>
        <v>0</v>
      </c>
      <c r="AJ171" s="763">
        <f t="shared" si="141"/>
        <v>0</v>
      </c>
      <c r="AK171" s="763">
        <f t="shared" si="141"/>
        <v>0.19</v>
      </c>
      <c r="AL171" s="763">
        <f t="shared" si="141"/>
        <v>0</v>
      </c>
      <c r="AM171" s="763">
        <f t="shared" si="141"/>
        <v>0.21</v>
      </c>
      <c r="AN171" s="763">
        <f t="shared" si="141"/>
        <v>0</v>
      </c>
      <c r="AO171" s="763">
        <f t="shared" si="141"/>
        <v>0</v>
      </c>
      <c r="AP171" s="763">
        <f t="shared" si="141"/>
        <v>0</v>
      </c>
      <c r="AQ171" s="763">
        <f t="shared" si="141"/>
        <v>0.19</v>
      </c>
      <c r="AR171" s="763">
        <f t="shared" si="141"/>
        <v>0.21</v>
      </c>
      <c r="AS171" s="764">
        <f t="shared" si="141"/>
        <v>0.4</v>
      </c>
      <c r="AT171" s="760">
        <f t="shared" si="141"/>
        <v>15604505</v>
      </c>
      <c r="AU171" s="762">
        <f t="shared" si="141"/>
        <v>11279156</v>
      </c>
      <c r="AV171" s="762">
        <f t="shared" si="141"/>
        <v>40500</v>
      </c>
      <c r="AW171" s="762">
        <f t="shared" si="141"/>
        <v>3826044</v>
      </c>
      <c r="AX171" s="762">
        <f t="shared" si="141"/>
        <v>225583</v>
      </c>
      <c r="AY171" s="762">
        <f t="shared" si="141"/>
        <v>233222</v>
      </c>
      <c r="AZ171" s="763">
        <f t="shared" si="141"/>
        <v>24.096500000000002</v>
      </c>
      <c r="BA171" s="763">
        <f t="shared" si="141"/>
        <v>15.462000000000002</v>
      </c>
      <c r="BB171" s="764">
        <f t="shared" si="141"/>
        <v>8.6344999999999992</v>
      </c>
      <c r="BC171" s="636"/>
    </row>
    <row r="172" spans="1:55" ht="12.95" customHeight="1" x14ac:dyDescent="0.25">
      <c r="A172" s="548">
        <v>35</v>
      </c>
      <c r="B172" s="754">
        <v>2306</v>
      </c>
      <c r="C172" s="754">
        <v>650025873</v>
      </c>
      <c r="D172" s="549">
        <v>70695946</v>
      </c>
      <c r="E172" s="745" t="s">
        <v>555</v>
      </c>
      <c r="F172" s="383">
        <v>3111</v>
      </c>
      <c r="G172" s="746" t="s">
        <v>329</v>
      </c>
      <c r="H172" s="553" t="s">
        <v>281</v>
      </c>
      <c r="I172" s="529">
        <v>2682985</v>
      </c>
      <c r="J172" s="554">
        <v>1962433</v>
      </c>
      <c r="K172" s="554">
        <v>0</v>
      </c>
      <c r="L172" s="344">
        <v>663303</v>
      </c>
      <c r="M172" s="344">
        <v>39249</v>
      </c>
      <c r="N172" s="554">
        <v>18000</v>
      </c>
      <c r="O172" s="555">
        <v>4.6475999999999997</v>
      </c>
      <c r="P172" s="744">
        <v>3.7258</v>
      </c>
      <c r="Q172" s="837">
        <v>0.92179999999999995</v>
      </c>
      <c r="R172" s="112">
        <f t="shared" si="116"/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f t="shared" si="117"/>
        <v>0</v>
      </c>
      <c r="X172" s="113">
        <v>0</v>
      </c>
      <c r="Y172" s="113">
        <v>0</v>
      </c>
      <c r="Z172" s="113">
        <v>0</v>
      </c>
      <c r="AA172" s="113">
        <f t="shared" si="118"/>
        <v>0</v>
      </c>
      <c r="AB172" s="113">
        <f t="shared" si="119"/>
        <v>0</v>
      </c>
      <c r="AC172" s="114">
        <f t="shared" si="120"/>
        <v>0</v>
      </c>
      <c r="AD172" s="114">
        <f t="shared" si="121"/>
        <v>0</v>
      </c>
      <c r="AE172" s="113">
        <v>0</v>
      </c>
      <c r="AF172" s="113">
        <v>0</v>
      </c>
      <c r="AG172" s="113">
        <f t="shared" si="122"/>
        <v>0</v>
      </c>
      <c r="AH172" s="113">
        <f t="shared" si="123"/>
        <v>0</v>
      </c>
      <c r="AI172" s="115">
        <v>0</v>
      </c>
      <c r="AJ172" s="115">
        <v>0</v>
      </c>
      <c r="AK172" s="115"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f t="shared" si="124"/>
        <v>0</v>
      </c>
      <c r="AR172" s="115">
        <f t="shared" si="125"/>
        <v>0</v>
      </c>
      <c r="AS172" s="116">
        <f t="shared" si="126"/>
        <v>0</v>
      </c>
      <c r="AT172" s="881">
        <f t="shared" ref="AT172:AT177" si="142">I172+AH172</f>
        <v>2682985</v>
      </c>
      <c r="AU172" s="535">
        <f t="shared" ref="AU172:AU177" si="143">J172+W172</f>
        <v>1962433</v>
      </c>
      <c r="AV172" s="113">
        <f t="shared" ref="AV172:AV177" si="144">K172+AA172</f>
        <v>0</v>
      </c>
      <c r="AW172" s="535">
        <f t="shared" ref="AW172:AX177" si="145">L172+AC172</f>
        <v>663303</v>
      </c>
      <c r="AX172" s="535">
        <f t="shared" si="145"/>
        <v>39249</v>
      </c>
      <c r="AY172" s="535">
        <f t="shared" ref="AY172:AY177" si="146">N172+AG172</f>
        <v>18000</v>
      </c>
      <c r="AZ172" s="556">
        <f t="shared" ref="AZ172:AZ177" si="147">O172+AS172</f>
        <v>4.6475999999999997</v>
      </c>
      <c r="BA172" s="556">
        <f t="shared" ref="BA172:BB177" si="148">P172+AQ172</f>
        <v>3.7258</v>
      </c>
      <c r="BB172" s="557">
        <f t="shared" si="148"/>
        <v>0.92179999999999995</v>
      </c>
      <c r="BC172" s="636"/>
    </row>
    <row r="173" spans="1:55" ht="12.95" customHeight="1" x14ac:dyDescent="0.25">
      <c r="A173" s="548">
        <v>35</v>
      </c>
      <c r="B173" s="754">
        <v>2306</v>
      </c>
      <c r="C173" s="754">
        <v>650025873</v>
      </c>
      <c r="D173" s="549">
        <v>70695946</v>
      </c>
      <c r="E173" s="382" t="s">
        <v>555</v>
      </c>
      <c r="F173" s="754">
        <v>3117</v>
      </c>
      <c r="G173" s="745" t="s">
        <v>333</v>
      </c>
      <c r="H173" s="553" t="s">
        <v>281</v>
      </c>
      <c r="I173" s="529">
        <v>3121799</v>
      </c>
      <c r="J173" s="554">
        <v>2261045</v>
      </c>
      <c r="K173" s="554">
        <v>0</v>
      </c>
      <c r="L173" s="344">
        <v>764233</v>
      </c>
      <c r="M173" s="344">
        <v>45221</v>
      </c>
      <c r="N173" s="554">
        <v>51300</v>
      </c>
      <c r="O173" s="555">
        <v>4.6419999999999995</v>
      </c>
      <c r="P173" s="744">
        <v>2.8184999999999998</v>
      </c>
      <c r="Q173" s="837">
        <v>1.8234999999999999</v>
      </c>
      <c r="R173" s="112">
        <f t="shared" si="116"/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f t="shared" si="117"/>
        <v>0</v>
      </c>
      <c r="X173" s="113">
        <v>0</v>
      </c>
      <c r="Y173" s="113">
        <v>0</v>
      </c>
      <c r="Z173" s="113">
        <v>0</v>
      </c>
      <c r="AA173" s="113">
        <f t="shared" si="118"/>
        <v>0</v>
      </c>
      <c r="AB173" s="113">
        <f t="shared" si="119"/>
        <v>0</v>
      </c>
      <c r="AC173" s="114">
        <f t="shared" si="120"/>
        <v>0</v>
      </c>
      <c r="AD173" s="114">
        <f t="shared" si="121"/>
        <v>0</v>
      </c>
      <c r="AE173" s="113">
        <v>0</v>
      </c>
      <c r="AF173" s="113">
        <v>0</v>
      </c>
      <c r="AG173" s="113">
        <f t="shared" si="122"/>
        <v>0</v>
      </c>
      <c r="AH173" s="113">
        <f t="shared" si="123"/>
        <v>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si="124"/>
        <v>0</v>
      </c>
      <c r="AR173" s="115">
        <f t="shared" si="125"/>
        <v>0</v>
      </c>
      <c r="AS173" s="116">
        <f t="shared" si="126"/>
        <v>0</v>
      </c>
      <c r="AT173" s="881">
        <f t="shared" si="142"/>
        <v>3121799</v>
      </c>
      <c r="AU173" s="535">
        <f t="shared" si="143"/>
        <v>2261045</v>
      </c>
      <c r="AV173" s="113">
        <f t="shared" si="144"/>
        <v>0</v>
      </c>
      <c r="AW173" s="535">
        <f t="shared" si="145"/>
        <v>764233</v>
      </c>
      <c r="AX173" s="535">
        <f t="shared" si="145"/>
        <v>45221</v>
      </c>
      <c r="AY173" s="535">
        <f t="shared" si="146"/>
        <v>51300</v>
      </c>
      <c r="AZ173" s="556">
        <f t="shared" si="147"/>
        <v>4.6419999999999995</v>
      </c>
      <c r="BA173" s="556">
        <f t="shared" si="148"/>
        <v>2.8184999999999998</v>
      </c>
      <c r="BB173" s="557">
        <f t="shared" si="148"/>
        <v>1.8234999999999999</v>
      </c>
      <c r="BC173" s="636"/>
    </row>
    <row r="174" spans="1:55" ht="12.95" customHeight="1" x14ac:dyDescent="0.25">
      <c r="A174" s="548">
        <v>35</v>
      </c>
      <c r="B174" s="383">
        <v>2306</v>
      </c>
      <c r="C174" s="383">
        <v>650025873</v>
      </c>
      <c r="D174" s="549">
        <v>70695946</v>
      </c>
      <c r="E174" s="382" t="s">
        <v>555</v>
      </c>
      <c r="F174" s="754">
        <v>3117</v>
      </c>
      <c r="G174" s="651" t="s">
        <v>316</v>
      </c>
      <c r="H174" s="553" t="s">
        <v>282</v>
      </c>
      <c r="I174" s="529">
        <v>0</v>
      </c>
      <c r="J174" s="554">
        <v>0</v>
      </c>
      <c r="K174" s="554">
        <v>0</v>
      </c>
      <c r="L174" s="344">
        <v>0</v>
      </c>
      <c r="M174" s="344">
        <v>0</v>
      </c>
      <c r="N174" s="554">
        <v>0</v>
      </c>
      <c r="O174" s="555">
        <v>0</v>
      </c>
      <c r="P174" s="744">
        <v>0</v>
      </c>
      <c r="Q174" s="837">
        <v>0</v>
      </c>
      <c r="R174" s="112">
        <f t="shared" si="116"/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f t="shared" si="117"/>
        <v>0</v>
      </c>
      <c r="X174" s="113">
        <v>0</v>
      </c>
      <c r="Y174" s="113">
        <v>0</v>
      </c>
      <c r="Z174" s="113">
        <v>0</v>
      </c>
      <c r="AA174" s="113">
        <f t="shared" si="118"/>
        <v>0</v>
      </c>
      <c r="AB174" s="113">
        <f t="shared" si="119"/>
        <v>0</v>
      </c>
      <c r="AC174" s="114">
        <f t="shared" si="120"/>
        <v>0</v>
      </c>
      <c r="AD174" s="114">
        <f t="shared" si="121"/>
        <v>0</v>
      </c>
      <c r="AE174" s="113">
        <v>0</v>
      </c>
      <c r="AF174" s="113">
        <v>0</v>
      </c>
      <c r="AG174" s="113">
        <f t="shared" si="122"/>
        <v>0</v>
      </c>
      <c r="AH174" s="113">
        <f t="shared" si="123"/>
        <v>0</v>
      </c>
      <c r="AI174" s="115">
        <v>0</v>
      </c>
      <c r="AJ174" s="115"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24"/>
        <v>0</v>
      </c>
      <c r="AR174" s="115">
        <f t="shared" si="125"/>
        <v>0</v>
      </c>
      <c r="AS174" s="116">
        <f t="shared" si="126"/>
        <v>0</v>
      </c>
      <c r="AT174" s="881">
        <f t="shared" si="142"/>
        <v>0</v>
      </c>
      <c r="AU174" s="535">
        <f t="shared" si="143"/>
        <v>0</v>
      </c>
      <c r="AV174" s="113">
        <f t="shared" si="144"/>
        <v>0</v>
      </c>
      <c r="AW174" s="535">
        <f t="shared" si="145"/>
        <v>0</v>
      </c>
      <c r="AX174" s="535">
        <f t="shared" si="145"/>
        <v>0</v>
      </c>
      <c r="AY174" s="535">
        <f t="shared" si="146"/>
        <v>0</v>
      </c>
      <c r="AZ174" s="556">
        <f t="shared" si="147"/>
        <v>0</v>
      </c>
      <c r="BA174" s="556">
        <f t="shared" si="148"/>
        <v>0</v>
      </c>
      <c r="BB174" s="557">
        <f t="shared" si="148"/>
        <v>0</v>
      </c>
      <c r="BC174" s="636"/>
    </row>
    <row r="175" spans="1:55" ht="12.95" customHeight="1" x14ac:dyDescent="0.25">
      <c r="A175" s="548">
        <v>35</v>
      </c>
      <c r="B175" s="383">
        <v>2306</v>
      </c>
      <c r="C175" s="383">
        <v>650025873</v>
      </c>
      <c r="D175" s="549">
        <v>70695946</v>
      </c>
      <c r="E175" s="743" t="s">
        <v>555</v>
      </c>
      <c r="F175" s="767">
        <v>3141</v>
      </c>
      <c r="G175" s="746" t="s">
        <v>319</v>
      </c>
      <c r="H175" s="553" t="s">
        <v>282</v>
      </c>
      <c r="I175" s="529">
        <v>882197</v>
      </c>
      <c r="J175" s="554">
        <v>646640</v>
      </c>
      <c r="K175" s="554">
        <v>0</v>
      </c>
      <c r="L175" s="344">
        <v>218564</v>
      </c>
      <c r="M175" s="344">
        <v>12933</v>
      </c>
      <c r="N175" s="554">
        <v>4060</v>
      </c>
      <c r="O175" s="555">
        <v>2.2000000000000002</v>
      </c>
      <c r="P175" s="744">
        <v>0</v>
      </c>
      <c r="Q175" s="837">
        <v>2.2000000000000002</v>
      </c>
      <c r="R175" s="112">
        <f t="shared" si="116"/>
        <v>0</v>
      </c>
      <c r="S175" s="113">
        <v>0</v>
      </c>
      <c r="T175" s="113">
        <v>-2739</v>
      </c>
      <c r="U175" s="113">
        <v>0</v>
      </c>
      <c r="V175" s="113">
        <v>0</v>
      </c>
      <c r="W175" s="113">
        <f t="shared" si="117"/>
        <v>-2739</v>
      </c>
      <c r="X175" s="113">
        <v>0</v>
      </c>
      <c r="Y175" s="113">
        <v>0</v>
      </c>
      <c r="Z175" s="113">
        <v>0</v>
      </c>
      <c r="AA175" s="113">
        <f t="shared" si="118"/>
        <v>0</v>
      </c>
      <c r="AB175" s="113">
        <f t="shared" si="119"/>
        <v>-2739</v>
      </c>
      <c r="AC175" s="114">
        <f t="shared" si="120"/>
        <v>-926</v>
      </c>
      <c r="AD175" s="114">
        <f t="shared" si="121"/>
        <v>-55</v>
      </c>
      <c r="AE175" s="113">
        <v>0</v>
      </c>
      <c r="AF175" s="113">
        <v>0</v>
      </c>
      <c r="AG175" s="113">
        <f t="shared" si="122"/>
        <v>0</v>
      </c>
      <c r="AH175" s="113">
        <f t="shared" si="123"/>
        <v>-3720</v>
      </c>
      <c r="AI175" s="115">
        <v>0</v>
      </c>
      <c r="AJ175" s="115">
        <v>0</v>
      </c>
      <c r="AK175" s="115">
        <v>0</v>
      </c>
      <c r="AL175" s="115">
        <v>0</v>
      </c>
      <c r="AM175" s="115">
        <v>-0.01</v>
      </c>
      <c r="AN175" s="115">
        <v>0</v>
      </c>
      <c r="AO175" s="115">
        <v>0</v>
      </c>
      <c r="AP175" s="115">
        <v>0</v>
      </c>
      <c r="AQ175" s="115">
        <f t="shared" si="124"/>
        <v>0</v>
      </c>
      <c r="AR175" s="115">
        <f t="shared" si="125"/>
        <v>-0.01</v>
      </c>
      <c r="AS175" s="116">
        <f t="shared" si="126"/>
        <v>-0.01</v>
      </c>
      <c r="AT175" s="881">
        <f t="shared" si="142"/>
        <v>878477</v>
      </c>
      <c r="AU175" s="535">
        <f t="shared" si="143"/>
        <v>643901</v>
      </c>
      <c r="AV175" s="113">
        <f t="shared" si="144"/>
        <v>0</v>
      </c>
      <c r="AW175" s="535">
        <f t="shared" si="145"/>
        <v>217638</v>
      </c>
      <c r="AX175" s="535">
        <f t="shared" si="145"/>
        <v>12878</v>
      </c>
      <c r="AY175" s="535">
        <f t="shared" si="146"/>
        <v>4060</v>
      </c>
      <c r="AZ175" s="556">
        <f t="shared" si="147"/>
        <v>2.1900000000000004</v>
      </c>
      <c r="BA175" s="556">
        <f t="shared" si="148"/>
        <v>0</v>
      </c>
      <c r="BB175" s="557">
        <f t="shared" si="148"/>
        <v>2.1900000000000004</v>
      </c>
      <c r="BC175" s="636"/>
    </row>
    <row r="176" spans="1:55" ht="12.95" customHeight="1" x14ac:dyDescent="0.25">
      <c r="A176" s="548">
        <v>35</v>
      </c>
      <c r="B176" s="383">
        <v>2306</v>
      </c>
      <c r="C176" s="383">
        <v>650025873</v>
      </c>
      <c r="D176" s="549">
        <v>70695946</v>
      </c>
      <c r="E176" s="382" t="s">
        <v>555</v>
      </c>
      <c r="F176" s="383">
        <v>3143</v>
      </c>
      <c r="G176" s="651" t="s">
        <v>633</v>
      </c>
      <c r="H176" s="553" t="s">
        <v>281</v>
      </c>
      <c r="I176" s="529">
        <v>496005</v>
      </c>
      <c r="J176" s="554">
        <v>365247</v>
      </c>
      <c r="K176" s="554">
        <v>0</v>
      </c>
      <c r="L176" s="344">
        <v>123453</v>
      </c>
      <c r="M176" s="344">
        <v>7305</v>
      </c>
      <c r="N176" s="554">
        <v>0</v>
      </c>
      <c r="O176" s="555">
        <v>0.8337</v>
      </c>
      <c r="P176" s="744">
        <v>0.8337</v>
      </c>
      <c r="Q176" s="837">
        <v>0</v>
      </c>
      <c r="R176" s="112">
        <f t="shared" si="116"/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f t="shared" si="117"/>
        <v>0</v>
      </c>
      <c r="X176" s="113">
        <v>0</v>
      </c>
      <c r="Y176" s="113">
        <v>0</v>
      </c>
      <c r="Z176" s="113">
        <v>0</v>
      </c>
      <c r="AA176" s="113">
        <f t="shared" si="118"/>
        <v>0</v>
      </c>
      <c r="AB176" s="113">
        <f t="shared" si="119"/>
        <v>0</v>
      </c>
      <c r="AC176" s="114">
        <f t="shared" si="120"/>
        <v>0</v>
      </c>
      <c r="AD176" s="114">
        <f t="shared" si="121"/>
        <v>0</v>
      </c>
      <c r="AE176" s="113">
        <v>0</v>
      </c>
      <c r="AF176" s="113">
        <v>0</v>
      </c>
      <c r="AG176" s="113">
        <f t="shared" si="122"/>
        <v>0</v>
      </c>
      <c r="AH176" s="113">
        <f t="shared" si="123"/>
        <v>0</v>
      </c>
      <c r="AI176" s="115">
        <v>0</v>
      </c>
      <c r="AJ176" s="115"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f t="shared" si="124"/>
        <v>0</v>
      </c>
      <c r="AR176" s="115">
        <f t="shared" si="125"/>
        <v>0</v>
      </c>
      <c r="AS176" s="116">
        <f t="shared" si="126"/>
        <v>0</v>
      </c>
      <c r="AT176" s="881">
        <f t="shared" si="142"/>
        <v>496005</v>
      </c>
      <c r="AU176" s="535">
        <f t="shared" si="143"/>
        <v>365247</v>
      </c>
      <c r="AV176" s="113">
        <f t="shared" si="144"/>
        <v>0</v>
      </c>
      <c r="AW176" s="535">
        <f t="shared" si="145"/>
        <v>123453</v>
      </c>
      <c r="AX176" s="535">
        <f t="shared" si="145"/>
        <v>7305</v>
      </c>
      <c r="AY176" s="535">
        <f t="shared" si="146"/>
        <v>0</v>
      </c>
      <c r="AZ176" s="556">
        <f t="shared" si="147"/>
        <v>0.8337</v>
      </c>
      <c r="BA176" s="556">
        <f t="shared" si="148"/>
        <v>0.8337</v>
      </c>
      <c r="BB176" s="557">
        <f t="shared" si="148"/>
        <v>0</v>
      </c>
      <c r="BC176" s="636"/>
    </row>
    <row r="177" spans="1:55" ht="12.95" customHeight="1" x14ac:dyDescent="0.25">
      <c r="A177" s="548">
        <v>35</v>
      </c>
      <c r="B177" s="383">
        <v>2306</v>
      </c>
      <c r="C177" s="383">
        <v>650025873</v>
      </c>
      <c r="D177" s="549">
        <v>70695946</v>
      </c>
      <c r="E177" s="382" t="s">
        <v>555</v>
      </c>
      <c r="F177" s="383">
        <v>3143</v>
      </c>
      <c r="G177" s="651" t="s">
        <v>634</v>
      </c>
      <c r="H177" s="553" t="s">
        <v>282</v>
      </c>
      <c r="I177" s="529">
        <v>10534</v>
      </c>
      <c r="J177" s="554">
        <v>7425</v>
      </c>
      <c r="K177" s="554">
        <v>0</v>
      </c>
      <c r="L177" s="344">
        <v>2510</v>
      </c>
      <c r="M177" s="344">
        <v>149</v>
      </c>
      <c r="N177" s="554">
        <v>450</v>
      </c>
      <c r="O177" s="555">
        <v>0.03</v>
      </c>
      <c r="P177" s="744">
        <v>0</v>
      </c>
      <c r="Q177" s="837">
        <v>0.03</v>
      </c>
      <c r="R177" s="112">
        <f t="shared" si="116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f t="shared" si="117"/>
        <v>0</v>
      </c>
      <c r="X177" s="113">
        <v>0</v>
      </c>
      <c r="Y177" s="113">
        <v>0</v>
      </c>
      <c r="Z177" s="113">
        <v>0</v>
      </c>
      <c r="AA177" s="113">
        <f t="shared" si="118"/>
        <v>0</v>
      </c>
      <c r="AB177" s="113">
        <f t="shared" si="119"/>
        <v>0</v>
      </c>
      <c r="AC177" s="114">
        <f t="shared" si="120"/>
        <v>0</v>
      </c>
      <c r="AD177" s="114">
        <f t="shared" si="121"/>
        <v>0</v>
      </c>
      <c r="AE177" s="113">
        <v>0</v>
      </c>
      <c r="AF177" s="113">
        <v>0</v>
      </c>
      <c r="AG177" s="113">
        <f t="shared" si="122"/>
        <v>0</v>
      </c>
      <c r="AH177" s="113">
        <f t="shared" si="123"/>
        <v>0</v>
      </c>
      <c r="AI177" s="115">
        <v>0</v>
      </c>
      <c r="AJ177" s="115"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f t="shared" si="124"/>
        <v>0</v>
      </c>
      <c r="AR177" s="115">
        <f t="shared" si="125"/>
        <v>0</v>
      </c>
      <c r="AS177" s="116">
        <f t="shared" si="126"/>
        <v>0</v>
      </c>
      <c r="AT177" s="881">
        <f t="shared" si="142"/>
        <v>10534</v>
      </c>
      <c r="AU177" s="535">
        <f t="shared" si="143"/>
        <v>7425</v>
      </c>
      <c r="AV177" s="113">
        <f t="shared" si="144"/>
        <v>0</v>
      </c>
      <c r="AW177" s="535">
        <f t="shared" si="145"/>
        <v>2510</v>
      </c>
      <c r="AX177" s="535">
        <f t="shared" si="145"/>
        <v>149</v>
      </c>
      <c r="AY177" s="535">
        <f t="shared" si="146"/>
        <v>450</v>
      </c>
      <c r="AZ177" s="556">
        <f t="shared" si="147"/>
        <v>0.03</v>
      </c>
      <c r="BA177" s="556">
        <f t="shared" si="148"/>
        <v>0</v>
      </c>
      <c r="BB177" s="557">
        <f t="shared" si="148"/>
        <v>0.03</v>
      </c>
      <c r="BC177" s="636"/>
    </row>
    <row r="178" spans="1:55" ht="12.95" customHeight="1" x14ac:dyDescent="0.25">
      <c r="A178" s="385">
        <v>35</v>
      </c>
      <c r="B178" s="84">
        <v>2306</v>
      </c>
      <c r="C178" s="84">
        <v>650025873</v>
      </c>
      <c r="D178" s="84">
        <v>70695946</v>
      </c>
      <c r="E178" s="747" t="s">
        <v>556</v>
      </c>
      <c r="F178" s="84"/>
      <c r="G178" s="747"/>
      <c r="H178" s="327"/>
      <c r="I178" s="542">
        <v>7193520</v>
      </c>
      <c r="J178" s="546">
        <v>5242790</v>
      </c>
      <c r="K178" s="546">
        <v>0</v>
      </c>
      <c r="L178" s="546">
        <v>1772063</v>
      </c>
      <c r="M178" s="546">
        <v>104857</v>
      </c>
      <c r="N178" s="546">
        <v>73810</v>
      </c>
      <c r="O178" s="756">
        <v>12.353299999999999</v>
      </c>
      <c r="P178" s="756">
        <v>7.3780000000000001</v>
      </c>
      <c r="Q178" s="848">
        <v>4.9752999999999998</v>
      </c>
      <c r="R178" s="542">
        <f t="shared" ref="R178:BB178" si="149">SUM(R172:R177)</f>
        <v>0</v>
      </c>
      <c r="S178" s="543">
        <f t="shared" si="149"/>
        <v>0</v>
      </c>
      <c r="T178" s="543">
        <f t="shared" si="149"/>
        <v>-2739</v>
      </c>
      <c r="U178" s="543">
        <f t="shared" si="149"/>
        <v>0</v>
      </c>
      <c r="V178" s="543">
        <f t="shared" si="149"/>
        <v>0</v>
      </c>
      <c r="W178" s="543">
        <f t="shared" si="149"/>
        <v>-2739</v>
      </c>
      <c r="X178" s="543">
        <f t="shared" si="149"/>
        <v>0</v>
      </c>
      <c r="Y178" s="543">
        <f t="shared" si="149"/>
        <v>0</v>
      </c>
      <c r="Z178" s="543">
        <f t="shared" si="149"/>
        <v>0</v>
      </c>
      <c r="AA178" s="543">
        <f t="shared" si="149"/>
        <v>0</v>
      </c>
      <c r="AB178" s="543">
        <f t="shared" si="149"/>
        <v>-2739</v>
      </c>
      <c r="AC178" s="543">
        <f t="shared" si="149"/>
        <v>-926</v>
      </c>
      <c r="AD178" s="543">
        <f t="shared" si="149"/>
        <v>-55</v>
      </c>
      <c r="AE178" s="543">
        <f t="shared" si="149"/>
        <v>0</v>
      </c>
      <c r="AF178" s="543">
        <f t="shared" si="149"/>
        <v>0</v>
      </c>
      <c r="AG178" s="543">
        <f t="shared" si="149"/>
        <v>0</v>
      </c>
      <c r="AH178" s="543">
        <f t="shared" si="149"/>
        <v>-3720</v>
      </c>
      <c r="AI178" s="544">
        <f t="shared" si="149"/>
        <v>0</v>
      </c>
      <c r="AJ178" s="544">
        <f t="shared" si="149"/>
        <v>0</v>
      </c>
      <c r="AK178" s="544">
        <f t="shared" si="149"/>
        <v>0</v>
      </c>
      <c r="AL178" s="544">
        <f t="shared" si="149"/>
        <v>0</v>
      </c>
      <c r="AM178" s="544">
        <f t="shared" si="149"/>
        <v>-0.01</v>
      </c>
      <c r="AN178" s="544">
        <f t="shared" si="149"/>
        <v>0</v>
      </c>
      <c r="AO178" s="544">
        <f t="shared" si="149"/>
        <v>0</v>
      </c>
      <c r="AP178" s="544">
        <f t="shared" si="149"/>
        <v>0</v>
      </c>
      <c r="AQ178" s="544">
        <f t="shared" si="149"/>
        <v>0</v>
      </c>
      <c r="AR178" s="544">
        <f t="shared" si="149"/>
        <v>-0.01</v>
      </c>
      <c r="AS178" s="545">
        <f t="shared" si="149"/>
        <v>-0.01</v>
      </c>
      <c r="AT178" s="546">
        <f t="shared" si="149"/>
        <v>7189800</v>
      </c>
      <c r="AU178" s="543">
        <f t="shared" si="149"/>
        <v>5240051</v>
      </c>
      <c r="AV178" s="543">
        <f t="shared" si="149"/>
        <v>0</v>
      </c>
      <c r="AW178" s="543">
        <f t="shared" si="149"/>
        <v>1771137</v>
      </c>
      <c r="AX178" s="543">
        <f t="shared" si="149"/>
        <v>104802</v>
      </c>
      <c r="AY178" s="543">
        <f t="shared" si="149"/>
        <v>73810</v>
      </c>
      <c r="AZ178" s="544">
        <f t="shared" si="149"/>
        <v>12.343300000000001</v>
      </c>
      <c r="BA178" s="544">
        <f t="shared" si="149"/>
        <v>7.3780000000000001</v>
      </c>
      <c r="BB178" s="545">
        <f t="shared" si="149"/>
        <v>4.9653</v>
      </c>
      <c r="BC178" s="636"/>
    </row>
    <row r="179" spans="1:55" ht="12.95" customHeight="1" x14ac:dyDescent="0.25">
      <c r="A179" s="548">
        <v>36</v>
      </c>
      <c r="B179" s="766">
        <v>2447</v>
      </c>
      <c r="C179" s="766">
        <v>600080111</v>
      </c>
      <c r="D179" s="549">
        <v>72744961</v>
      </c>
      <c r="E179" s="776" t="s">
        <v>557</v>
      </c>
      <c r="F179" s="766">
        <v>3117</v>
      </c>
      <c r="G179" s="745" t="s">
        <v>333</v>
      </c>
      <c r="H179" s="553" t="s">
        <v>281</v>
      </c>
      <c r="I179" s="529">
        <v>3714223</v>
      </c>
      <c r="J179" s="554">
        <v>2654922</v>
      </c>
      <c r="K179" s="554">
        <v>20000</v>
      </c>
      <c r="L179" s="344">
        <v>904123</v>
      </c>
      <c r="M179" s="344">
        <v>53098</v>
      </c>
      <c r="N179" s="554">
        <v>82080</v>
      </c>
      <c r="O179" s="555">
        <v>4.8243000000000009</v>
      </c>
      <c r="P179" s="744">
        <v>3.39</v>
      </c>
      <c r="Q179" s="837">
        <v>1.4342999999999999</v>
      </c>
      <c r="R179" s="112">
        <f t="shared" si="116"/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117"/>
        <v>0</v>
      </c>
      <c r="X179" s="113">
        <v>0</v>
      </c>
      <c r="Y179" s="113">
        <v>0</v>
      </c>
      <c r="Z179" s="113">
        <v>0</v>
      </c>
      <c r="AA179" s="113">
        <f t="shared" si="118"/>
        <v>0</v>
      </c>
      <c r="AB179" s="113">
        <f t="shared" si="119"/>
        <v>0</v>
      </c>
      <c r="AC179" s="114">
        <f t="shared" si="120"/>
        <v>0</v>
      </c>
      <c r="AD179" s="114">
        <f t="shared" si="121"/>
        <v>0</v>
      </c>
      <c r="AE179" s="113">
        <v>0</v>
      </c>
      <c r="AF179" s="113">
        <v>0</v>
      </c>
      <c r="AG179" s="113">
        <f t="shared" si="122"/>
        <v>0</v>
      </c>
      <c r="AH179" s="113">
        <f t="shared" si="123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 t="shared" si="124"/>
        <v>0</v>
      </c>
      <c r="AR179" s="115">
        <f t="shared" si="125"/>
        <v>0</v>
      </c>
      <c r="AS179" s="116">
        <f t="shared" si="126"/>
        <v>0</v>
      </c>
      <c r="AT179" s="881">
        <f>I179+AH179</f>
        <v>3714223</v>
      </c>
      <c r="AU179" s="535">
        <f>J179+W179</f>
        <v>2654922</v>
      </c>
      <c r="AV179" s="113">
        <f>K179+AA179</f>
        <v>20000</v>
      </c>
      <c r="AW179" s="535">
        <f t="shared" ref="AW179:AX183" si="150">L179+AC179</f>
        <v>904123</v>
      </c>
      <c r="AX179" s="535">
        <f t="shared" si="150"/>
        <v>53098</v>
      </c>
      <c r="AY179" s="535">
        <f>N179+AG179</f>
        <v>82080</v>
      </c>
      <c r="AZ179" s="556">
        <f>O179+AS179</f>
        <v>4.8243000000000009</v>
      </c>
      <c r="BA179" s="556">
        <f t="shared" ref="BA179:BB183" si="151">P179+AQ179</f>
        <v>3.39</v>
      </c>
      <c r="BB179" s="557">
        <f t="shared" si="151"/>
        <v>1.4342999999999999</v>
      </c>
      <c r="BC179" s="636"/>
    </row>
    <row r="180" spans="1:55" ht="12.95" customHeight="1" x14ac:dyDescent="0.25">
      <c r="A180" s="548">
        <v>36</v>
      </c>
      <c r="B180" s="754">
        <v>2447</v>
      </c>
      <c r="C180" s="754">
        <v>600080111</v>
      </c>
      <c r="D180" s="549">
        <v>72744961</v>
      </c>
      <c r="E180" s="382" t="s">
        <v>557</v>
      </c>
      <c r="F180" s="766">
        <v>3117</v>
      </c>
      <c r="G180" s="651" t="s">
        <v>316</v>
      </c>
      <c r="H180" s="553" t="s">
        <v>282</v>
      </c>
      <c r="I180" s="529">
        <v>0</v>
      </c>
      <c r="J180" s="554">
        <v>0</v>
      </c>
      <c r="K180" s="554">
        <v>0</v>
      </c>
      <c r="L180" s="344">
        <v>0</v>
      </c>
      <c r="M180" s="344">
        <v>0</v>
      </c>
      <c r="N180" s="554">
        <v>0</v>
      </c>
      <c r="O180" s="555">
        <v>0</v>
      </c>
      <c r="P180" s="744">
        <v>0</v>
      </c>
      <c r="Q180" s="837">
        <v>0</v>
      </c>
      <c r="R180" s="112">
        <f t="shared" si="116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117"/>
        <v>0</v>
      </c>
      <c r="X180" s="113">
        <v>0</v>
      </c>
      <c r="Y180" s="113">
        <v>0</v>
      </c>
      <c r="Z180" s="113">
        <v>0</v>
      </c>
      <c r="AA180" s="113">
        <f t="shared" si="118"/>
        <v>0</v>
      </c>
      <c r="AB180" s="113">
        <f t="shared" si="119"/>
        <v>0</v>
      </c>
      <c r="AC180" s="114">
        <f t="shared" si="120"/>
        <v>0</v>
      </c>
      <c r="AD180" s="114">
        <f t="shared" si="121"/>
        <v>0</v>
      </c>
      <c r="AE180" s="113">
        <v>0</v>
      </c>
      <c r="AF180" s="113">
        <v>0</v>
      </c>
      <c r="AG180" s="113">
        <f t="shared" si="122"/>
        <v>0</v>
      </c>
      <c r="AH180" s="113">
        <f t="shared" si="123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24"/>
        <v>0</v>
      </c>
      <c r="AR180" s="115">
        <f t="shared" si="125"/>
        <v>0</v>
      </c>
      <c r="AS180" s="116">
        <f t="shared" si="126"/>
        <v>0</v>
      </c>
      <c r="AT180" s="881">
        <f>I180+AH180</f>
        <v>0</v>
      </c>
      <c r="AU180" s="535">
        <f>J180+W180</f>
        <v>0</v>
      </c>
      <c r="AV180" s="113">
        <f>K180+AA180</f>
        <v>0</v>
      </c>
      <c r="AW180" s="535">
        <f t="shared" si="150"/>
        <v>0</v>
      </c>
      <c r="AX180" s="535">
        <f t="shared" si="150"/>
        <v>0</v>
      </c>
      <c r="AY180" s="535">
        <f>N180+AG180</f>
        <v>0</v>
      </c>
      <c r="AZ180" s="556">
        <f>O180+AS180</f>
        <v>0</v>
      </c>
      <c r="BA180" s="556">
        <f t="shared" si="151"/>
        <v>0</v>
      </c>
      <c r="BB180" s="557">
        <f t="shared" si="151"/>
        <v>0</v>
      </c>
      <c r="BC180" s="636"/>
    </row>
    <row r="181" spans="1:55" ht="12.95" customHeight="1" x14ac:dyDescent="0.25">
      <c r="A181" s="548">
        <v>36</v>
      </c>
      <c r="B181" s="383">
        <v>2447</v>
      </c>
      <c r="C181" s="383">
        <v>600080111</v>
      </c>
      <c r="D181" s="549">
        <v>72744961</v>
      </c>
      <c r="E181" s="743" t="s">
        <v>557</v>
      </c>
      <c r="F181" s="767">
        <v>3141</v>
      </c>
      <c r="G181" s="746" t="s">
        <v>319</v>
      </c>
      <c r="H181" s="553" t="s">
        <v>282</v>
      </c>
      <c r="I181" s="529">
        <v>166742</v>
      </c>
      <c r="J181" s="554">
        <v>121666</v>
      </c>
      <c r="K181" s="554">
        <v>0</v>
      </c>
      <c r="L181" s="344">
        <v>41123</v>
      </c>
      <c r="M181" s="344">
        <v>2433</v>
      </c>
      <c r="N181" s="554">
        <v>1520</v>
      </c>
      <c r="O181" s="555">
        <v>0.41</v>
      </c>
      <c r="P181" s="744">
        <v>0</v>
      </c>
      <c r="Q181" s="837">
        <v>0.41</v>
      </c>
      <c r="R181" s="112">
        <f t="shared" si="116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f t="shared" si="117"/>
        <v>0</v>
      </c>
      <c r="X181" s="113">
        <v>0</v>
      </c>
      <c r="Y181" s="113">
        <v>0</v>
      </c>
      <c r="Z181" s="113">
        <v>0</v>
      </c>
      <c r="AA181" s="113">
        <f t="shared" si="118"/>
        <v>0</v>
      </c>
      <c r="AB181" s="113">
        <f t="shared" si="119"/>
        <v>0</v>
      </c>
      <c r="AC181" s="114">
        <f t="shared" si="120"/>
        <v>0</v>
      </c>
      <c r="AD181" s="114">
        <f t="shared" si="121"/>
        <v>0</v>
      </c>
      <c r="AE181" s="113">
        <v>0</v>
      </c>
      <c r="AF181" s="113">
        <v>0</v>
      </c>
      <c r="AG181" s="113">
        <f t="shared" si="122"/>
        <v>0</v>
      </c>
      <c r="AH181" s="113">
        <f t="shared" si="123"/>
        <v>0</v>
      </c>
      <c r="AI181" s="115">
        <v>0</v>
      </c>
      <c r="AJ181" s="115"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24"/>
        <v>0</v>
      </c>
      <c r="AR181" s="115">
        <f t="shared" si="125"/>
        <v>0</v>
      </c>
      <c r="AS181" s="116">
        <f t="shared" si="126"/>
        <v>0</v>
      </c>
      <c r="AT181" s="881">
        <f>I181+AH181</f>
        <v>166742</v>
      </c>
      <c r="AU181" s="535">
        <f>J181+W181</f>
        <v>121666</v>
      </c>
      <c r="AV181" s="113">
        <f>K181+AA181</f>
        <v>0</v>
      </c>
      <c r="AW181" s="535">
        <f t="shared" si="150"/>
        <v>41123</v>
      </c>
      <c r="AX181" s="535">
        <f t="shared" si="150"/>
        <v>2433</v>
      </c>
      <c r="AY181" s="535">
        <f>N181+AG181</f>
        <v>1520</v>
      </c>
      <c r="AZ181" s="556">
        <f>O181+AS181</f>
        <v>0.41</v>
      </c>
      <c r="BA181" s="556">
        <f t="shared" si="151"/>
        <v>0</v>
      </c>
      <c r="BB181" s="557">
        <f t="shared" si="151"/>
        <v>0.41</v>
      </c>
      <c r="BC181" s="636"/>
    </row>
    <row r="182" spans="1:55" ht="12.95" customHeight="1" x14ac:dyDescent="0.25">
      <c r="A182" s="548">
        <v>36</v>
      </c>
      <c r="B182" s="754">
        <v>2447</v>
      </c>
      <c r="C182" s="754">
        <v>600080111</v>
      </c>
      <c r="D182" s="549">
        <v>72744961</v>
      </c>
      <c r="E182" s="382" t="s">
        <v>557</v>
      </c>
      <c r="F182" s="754">
        <v>3143</v>
      </c>
      <c r="G182" s="651" t="s">
        <v>633</v>
      </c>
      <c r="H182" s="553" t="s">
        <v>281</v>
      </c>
      <c r="I182" s="529">
        <v>677212</v>
      </c>
      <c r="J182" s="554">
        <v>498683</v>
      </c>
      <c r="K182" s="554">
        <v>0</v>
      </c>
      <c r="L182" s="344">
        <v>168555</v>
      </c>
      <c r="M182" s="344">
        <v>9974</v>
      </c>
      <c r="N182" s="554">
        <v>0</v>
      </c>
      <c r="O182" s="555">
        <v>1</v>
      </c>
      <c r="P182" s="744">
        <v>1</v>
      </c>
      <c r="Q182" s="837">
        <v>0</v>
      </c>
      <c r="R182" s="112">
        <f t="shared" si="116"/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f t="shared" si="117"/>
        <v>0</v>
      </c>
      <c r="X182" s="113">
        <v>0</v>
      </c>
      <c r="Y182" s="113">
        <v>0</v>
      </c>
      <c r="Z182" s="113">
        <v>0</v>
      </c>
      <c r="AA182" s="113">
        <f t="shared" si="118"/>
        <v>0</v>
      </c>
      <c r="AB182" s="113">
        <f t="shared" si="119"/>
        <v>0</v>
      </c>
      <c r="AC182" s="114">
        <f t="shared" si="120"/>
        <v>0</v>
      </c>
      <c r="AD182" s="114">
        <f t="shared" si="121"/>
        <v>0</v>
      </c>
      <c r="AE182" s="113">
        <v>0</v>
      </c>
      <c r="AF182" s="113">
        <v>0</v>
      </c>
      <c r="AG182" s="113">
        <f t="shared" si="122"/>
        <v>0</v>
      </c>
      <c r="AH182" s="113">
        <f t="shared" si="123"/>
        <v>0</v>
      </c>
      <c r="AI182" s="115">
        <v>0</v>
      </c>
      <c r="AJ182" s="115">
        <v>0</v>
      </c>
      <c r="AK182" s="115"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v>0</v>
      </c>
      <c r="AQ182" s="115">
        <f t="shared" si="124"/>
        <v>0</v>
      </c>
      <c r="AR182" s="115">
        <f t="shared" si="125"/>
        <v>0</v>
      </c>
      <c r="AS182" s="116">
        <f t="shared" si="126"/>
        <v>0</v>
      </c>
      <c r="AT182" s="881">
        <f>I182+AH182</f>
        <v>677212</v>
      </c>
      <c r="AU182" s="535">
        <f>J182+W182</f>
        <v>498683</v>
      </c>
      <c r="AV182" s="113">
        <f>K182+AA182</f>
        <v>0</v>
      </c>
      <c r="AW182" s="535">
        <f t="shared" si="150"/>
        <v>168555</v>
      </c>
      <c r="AX182" s="535">
        <f t="shared" si="150"/>
        <v>9974</v>
      </c>
      <c r="AY182" s="535">
        <f>N182+AG182</f>
        <v>0</v>
      </c>
      <c r="AZ182" s="556">
        <f>O182+AS182</f>
        <v>1</v>
      </c>
      <c r="BA182" s="556">
        <f t="shared" si="151"/>
        <v>1</v>
      </c>
      <c r="BB182" s="557">
        <f t="shared" si="151"/>
        <v>0</v>
      </c>
      <c r="BC182" s="636"/>
    </row>
    <row r="183" spans="1:55" ht="12.95" customHeight="1" x14ac:dyDescent="0.25">
      <c r="A183" s="548">
        <v>36</v>
      </c>
      <c r="B183" s="754">
        <v>2447</v>
      </c>
      <c r="C183" s="754">
        <v>600080111</v>
      </c>
      <c r="D183" s="549">
        <v>72744961</v>
      </c>
      <c r="E183" s="382" t="s">
        <v>557</v>
      </c>
      <c r="F183" s="754">
        <v>3143</v>
      </c>
      <c r="G183" s="651" t="s">
        <v>634</v>
      </c>
      <c r="H183" s="553" t="s">
        <v>282</v>
      </c>
      <c r="I183" s="529">
        <v>21066</v>
      </c>
      <c r="J183" s="554">
        <v>14850</v>
      </c>
      <c r="K183" s="554">
        <v>0</v>
      </c>
      <c r="L183" s="344">
        <v>5019</v>
      </c>
      <c r="M183" s="344">
        <v>297</v>
      </c>
      <c r="N183" s="554">
        <v>900</v>
      </c>
      <c r="O183" s="555">
        <v>0.06</v>
      </c>
      <c r="P183" s="744">
        <v>0</v>
      </c>
      <c r="Q183" s="837">
        <v>0.06</v>
      </c>
      <c r="R183" s="112">
        <f t="shared" si="116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117"/>
        <v>0</v>
      </c>
      <c r="X183" s="113">
        <v>0</v>
      </c>
      <c r="Y183" s="113">
        <v>0</v>
      </c>
      <c r="Z183" s="113">
        <v>0</v>
      </c>
      <c r="AA183" s="113">
        <f t="shared" si="118"/>
        <v>0</v>
      </c>
      <c r="AB183" s="113">
        <f t="shared" si="119"/>
        <v>0</v>
      </c>
      <c r="AC183" s="114">
        <f t="shared" si="120"/>
        <v>0</v>
      </c>
      <c r="AD183" s="114">
        <f t="shared" si="121"/>
        <v>0</v>
      </c>
      <c r="AE183" s="113">
        <v>0</v>
      </c>
      <c r="AF183" s="113">
        <v>0</v>
      </c>
      <c r="AG183" s="113">
        <f t="shared" si="122"/>
        <v>0</v>
      </c>
      <c r="AH183" s="113">
        <f t="shared" si="123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si="124"/>
        <v>0</v>
      </c>
      <c r="AR183" s="115">
        <f t="shared" si="125"/>
        <v>0</v>
      </c>
      <c r="AS183" s="116">
        <f t="shared" si="126"/>
        <v>0</v>
      </c>
      <c r="AT183" s="881">
        <f>I183+AH183</f>
        <v>21066</v>
      </c>
      <c r="AU183" s="535">
        <f>J183+W183</f>
        <v>14850</v>
      </c>
      <c r="AV183" s="113">
        <f>K183+AA183</f>
        <v>0</v>
      </c>
      <c r="AW183" s="535">
        <f t="shared" si="150"/>
        <v>5019</v>
      </c>
      <c r="AX183" s="535">
        <f t="shared" si="150"/>
        <v>297</v>
      </c>
      <c r="AY183" s="535">
        <f>N183+AG183</f>
        <v>900</v>
      </c>
      <c r="AZ183" s="556">
        <f>O183+AS183</f>
        <v>0.06</v>
      </c>
      <c r="BA183" s="556">
        <f t="shared" si="151"/>
        <v>0</v>
      </c>
      <c r="BB183" s="557">
        <f t="shared" si="151"/>
        <v>0.06</v>
      </c>
      <c r="BC183" s="636"/>
    </row>
    <row r="184" spans="1:55" ht="12.95" customHeight="1" x14ac:dyDescent="0.25">
      <c r="A184" s="385">
        <v>36</v>
      </c>
      <c r="B184" s="85">
        <v>2447</v>
      </c>
      <c r="C184" s="85">
        <v>600080111</v>
      </c>
      <c r="D184" s="85">
        <v>72744961</v>
      </c>
      <c r="E184" s="758" t="s">
        <v>558</v>
      </c>
      <c r="F184" s="85"/>
      <c r="G184" s="758"/>
      <c r="H184" s="328"/>
      <c r="I184" s="542">
        <v>4579243</v>
      </c>
      <c r="J184" s="546">
        <v>3290121</v>
      </c>
      <c r="K184" s="546">
        <v>20000</v>
      </c>
      <c r="L184" s="546">
        <v>1118820</v>
      </c>
      <c r="M184" s="546">
        <v>65802</v>
      </c>
      <c r="N184" s="546">
        <v>84500</v>
      </c>
      <c r="O184" s="756">
        <v>6.2943000000000007</v>
      </c>
      <c r="P184" s="756">
        <v>4.3900000000000006</v>
      </c>
      <c r="Q184" s="848">
        <v>1.9042999999999999</v>
      </c>
      <c r="R184" s="542">
        <f t="shared" ref="R184:BB184" si="152">SUM(R179:R183)</f>
        <v>0</v>
      </c>
      <c r="S184" s="543">
        <f t="shared" si="152"/>
        <v>0</v>
      </c>
      <c r="T184" s="543">
        <f t="shared" si="152"/>
        <v>0</v>
      </c>
      <c r="U184" s="543">
        <f t="shared" si="152"/>
        <v>0</v>
      </c>
      <c r="V184" s="543">
        <f t="shared" si="152"/>
        <v>0</v>
      </c>
      <c r="W184" s="543">
        <f t="shared" si="152"/>
        <v>0</v>
      </c>
      <c r="X184" s="543">
        <f t="shared" si="152"/>
        <v>0</v>
      </c>
      <c r="Y184" s="543">
        <f t="shared" si="152"/>
        <v>0</v>
      </c>
      <c r="Z184" s="543">
        <f t="shared" si="152"/>
        <v>0</v>
      </c>
      <c r="AA184" s="543">
        <f t="shared" si="152"/>
        <v>0</v>
      </c>
      <c r="AB184" s="543">
        <f t="shared" si="152"/>
        <v>0</v>
      </c>
      <c r="AC184" s="543">
        <f t="shared" si="152"/>
        <v>0</v>
      </c>
      <c r="AD184" s="543">
        <f t="shared" si="152"/>
        <v>0</v>
      </c>
      <c r="AE184" s="543">
        <f t="shared" si="152"/>
        <v>0</v>
      </c>
      <c r="AF184" s="543">
        <f t="shared" si="152"/>
        <v>0</v>
      </c>
      <c r="AG184" s="543">
        <f t="shared" si="152"/>
        <v>0</v>
      </c>
      <c r="AH184" s="543">
        <f t="shared" si="152"/>
        <v>0</v>
      </c>
      <c r="AI184" s="544">
        <f t="shared" si="152"/>
        <v>0</v>
      </c>
      <c r="AJ184" s="544">
        <f t="shared" si="152"/>
        <v>0</v>
      </c>
      <c r="AK184" s="544">
        <f t="shared" si="152"/>
        <v>0</v>
      </c>
      <c r="AL184" s="544">
        <f t="shared" si="152"/>
        <v>0</v>
      </c>
      <c r="AM184" s="544">
        <f t="shared" si="152"/>
        <v>0</v>
      </c>
      <c r="AN184" s="544">
        <f t="shared" si="152"/>
        <v>0</v>
      </c>
      <c r="AO184" s="544">
        <f t="shared" si="152"/>
        <v>0</v>
      </c>
      <c r="AP184" s="544">
        <f t="shared" si="152"/>
        <v>0</v>
      </c>
      <c r="AQ184" s="544">
        <f t="shared" si="152"/>
        <v>0</v>
      </c>
      <c r="AR184" s="544">
        <f t="shared" si="152"/>
        <v>0</v>
      </c>
      <c r="AS184" s="545">
        <f t="shared" si="152"/>
        <v>0</v>
      </c>
      <c r="AT184" s="546">
        <f t="shared" si="152"/>
        <v>4579243</v>
      </c>
      <c r="AU184" s="543">
        <f t="shared" si="152"/>
        <v>3290121</v>
      </c>
      <c r="AV184" s="543">
        <f t="shared" si="152"/>
        <v>20000</v>
      </c>
      <c r="AW184" s="543">
        <f t="shared" si="152"/>
        <v>1118820</v>
      </c>
      <c r="AX184" s="543">
        <f t="shared" si="152"/>
        <v>65802</v>
      </c>
      <c r="AY184" s="543">
        <f t="shared" si="152"/>
        <v>84500</v>
      </c>
      <c r="AZ184" s="544">
        <f t="shared" si="152"/>
        <v>6.2943000000000007</v>
      </c>
      <c r="BA184" s="544">
        <f t="shared" si="152"/>
        <v>4.3900000000000006</v>
      </c>
      <c r="BB184" s="545">
        <f t="shared" si="152"/>
        <v>1.9042999999999999</v>
      </c>
      <c r="BC184" s="636"/>
    </row>
    <row r="185" spans="1:55" ht="12.95" customHeight="1" x14ac:dyDescent="0.25">
      <c r="A185" s="548">
        <v>37</v>
      </c>
      <c r="B185" s="383">
        <v>5455</v>
      </c>
      <c r="C185" s="383">
        <v>600099067</v>
      </c>
      <c r="D185" s="549">
        <v>70986088</v>
      </c>
      <c r="E185" s="743" t="s">
        <v>559</v>
      </c>
      <c r="F185" s="767">
        <v>3111</v>
      </c>
      <c r="G185" s="746" t="s">
        <v>329</v>
      </c>
      <c r="H185" s="553" t="s">
        <v>281</v>
      </c>
      <c r="I185" s="529">
        <v>2668332</v>
      </c>
      <c r="J185" s="554">
        <v>1953300</v>
      </c>
      <c r="K185" s="554">
        <v>0</v>
      </c>
      <c r="L185" s="344">
        <v>660216</v>
      </c>
      <c r="M185" s="344">
        <v>39066</v>
      </c>
      <c r="N185" s="554">
        <v>15750</v>
      </c>
      <c r="O185" s="555">
        <v>4.9218000000000002</v>
      </c>
      <c r="P185" s="744">
        <v>4</v>
      </c>
      <c r="Q185" s="837">
        <v>0.92179999999999995</v>
      </c>
      <c r="R185" s="112">
        <f t="shared" si="116"/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f t="shared" si="117"/>
        <v>0</v>
      </c>
      <c r="X185" s="113">
        <v>0</v>
      </c>
      <c r="Y185" s="113">
        <v>0</v>
      </c>
      <c r="Z185" s="113">
        <v>0</v>
      </c>
      <c r="AA185" s="113">
        <f t="shared" si="118"/>
        <v>0</v>
      </c>
      <c r="AB185" s="113">
        <f t="shared" si="119"/>
        <v>0</v>
      </c>
      <c r="AC185" s="114">
        <f t="shared" si="120"/>
        <v>0</v>
      </c>
      <c r="AD185" s="114">
        <f t="shared" si="121"/>
        <v>0</v>
      </c>
      <c r="AE185" s="113">
        <v>0</v>
      </c>
      <c r="AF185" s="113">
        <v>0</v>
      </c>
      <c r="AG185" s="113">
        <f t="shared" si="122"/>
        <v>0</v>
      </c>
      <c r="AH185" s="113">
        <f t="shared" si="123"/>
        <v>0</v>
      </c>
      <c r="AI185" s="115">
        <v>0</v>
      </c>
      <c r="AJ185" s="115"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f t="shared" si="124"/>
        <v>0</v>
      </c>
      <c r="AR185" s="115">
        <f t="shared" si="125"/>
        <v>0</v>
      </c>
      <c r="AS185" s="116">
        <f t="shared" si="126"/>
        <v>0</v>
      </c>
      <c r="AT185" s="881">
        <f>I185+AH185</f>
        <v>2668332</v>
      </c>
      <c r="AU185" s="535">
        <f>J185+W185</f>
        <v>1953300</v>
      </c>
      <c r="AV185" s="113">
        <f>K185+AA185</f>
        <v>0</v>
      </c>
      <c r="AW185" s="535">
        <f t="shared" ref="AW185:AX189" si="153">L185+AC185</f>
        <v>660216</v>
      </c>
      <c r="AX185" s="535">
        <f t="shared" si="153"/>
        <v>39066</v>
      </c>
      <c r="AY185" s="535">
        <f>N185+AG185</f>
        <v>15750</v>
      </c>
      <c r="AZ185" s="556">
        <f>O185+AS185</f>
        <v>4.9218000000000002</v>
      </c>
      <c r="BA185" s="556">
        <f t="shared" ref="BA185:BB189" si="154">P185+AQ185</f>
        <v>4</v>
      </c>
      <c r="BB185" s="557">
        <f t="shared" si="154"/>
        <v>0.92179999999999995</v>
      </c>
      <c r="BC185" s="636"/>
    </row>
    <row r="186" spans="1:55" ht="12.95" customHeight="1" x14ac:dyDescent="0.25">
      <c r="A186" s="548">
        <v>37</v>
      </c>
      <c r="B186" s="766">
        <v>5455</v>
      </c>
      <c r="C186" s="766">
        <v>600099067</v>
      </c>
      <c r="D186" s="549">
        <v>70986088</v>
      </c>
      <c r="E186" s="776" t="s">
        <v>559</v>
      </c>
      <c r="F186" s="766">
        <v>3117</v>
      </c>
      <c r="G186" s="745" t="s">
        <v>333</v>
      </c>
      <c r="H186" s="553" t="s">
        <v>281</v>
      </c>
      <c r="I186" s="529">
        <v>3176176</v>
      </c>
      <c r="J186" s="554">
        <v>2301087</v>
      </c>
      <c r="K186" s="554">
        <v>0</v>
      </c>
      <c r="L186" s="344">
        <v>777767</v>
      </c>
      <c r="M186" s="344">
        <v>46022</v>
      </c>
      <c r="N186" s="554">
        <v>51300</v>
      </c>
      <c r="O186" s="555">
        <v>3.9234999999999998</v>
      </c>
      <c r="P186" s="744">
        <v>2.5</v>
      </c>
      <c r="Q186" s="837">
        <v>1.4235</v>
      </c>
      <c r="R186" s="112">
        <f t="shared" si="116"/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f t="shared" si="117"/>
        <v>0</v>
      </c>
      <c r="X186" s="113">
        <v>0</v>
      </c>
      <c r="Y186" s="113">
        <v>0</v>
      </c>
      <c r="Z186" s="113">
        <v>0</v>
      </c>
      <c r="AA186" s="113">
        <f t="shared" si="118"/>
        <v>0</v>
      </c>
      <c r="AB186" s="113">
        <f t="shared" si="119"/>
        <v>0</v>
      </c>
      <c r="AC186" s="114">
        <f t="shared" si="120"/>
        <v>0</v>
      </c>
      <c r="AD186" s="114">
        <f t="shared" si="121"/>
        <v>0</v>
      </c>
      <c r="AE186" s="113">
        <v>0</v>
      </c>
      <c r="AF186" s="113">
        <v>0</v>
      </c>
      <c r="AG186" s="113">
        <f t="shared" si="122"/>
        <v>0</v>
      </c>
      <c r="AH186" s="113">
        <f t="shared" si="123"/>
        <v>0</v>
      </c>
      <c r="AI186" s="115">
        <v>0</v>
      </c>
      <c r="AJ186" s="115">
        <v>0</v>
      </c>
      <c r="AK186" s="115">
        <v>0</v>
      </c>
      <c r="AL186" s="115">
        <v>0</v>
      </c>
      <c r="AM186" s="115">
        <v>0</v>
      </c>
      <c r="AN186" s="115">
        <v>0</v>
      </c>
      <c r="AO186" s="115">
        <v>0</v>
      </c>
      <c r="AP186" s="115">
        <v>0</v>
      </c>
      <c r="AQ186" s="115">
        <f t="shared" si="124"/>
        <v>0</v>
      </c>
      <c r="AR186" s="115">
        <f t="shared" si="125"/>
        <v>0</v>
      </c>
      <c r="AS186" s="116">
        <f t="shared" si="126"/>
        <v>0</v>
      </c>
      <c r="AT186" s="881">
        <f>I186+AH186</f>
        <v>3176176</v>
      </c>
      <c r="AU186" s="535">
        <f>J186+W186</f>
        <v>2301087</v>
      </c>
      <c r="AV186" s="113">
        <f>K186+AA186</f>
        <v>0</v>
      </c>
      <c r="AW186" s="535">
        <f t="shared" si="153"/>
        <v>777767</v>
      </c>
      <c r="AX186" s="535">
        <f t="shared" si="153"/>
        <v>46022</v>
      </c>
      <c r="AY186" s="535">
        <f>N186+AG186</f>
        <v>51300</v>
      </c>
      <c r="AZ186" s="556">
        <f>O186+AS186</f>
        <v>3.9234999999999998</v>
      </c>
      <c r="BA186" s="556">
        <f t="shared" si="154"/>
        <v>2.5</v>
      </c>
      <c r="BB186" s="557">
        <f t="shared" si="154"/>
        <v>1.4235</v>
      </c>
      <c r="BC186" s="636"/>
    </row>
    <row r="187" spans="1:55" ht="12.95" customHeight="1" x14ac:dyDescent="0.25">
      <c r="A187" s="548">
        <v>37</v>
      </c>
      <c r="B187" s="383">
        <v>5455</v>
      </c>
      <c r="C187" s="383">
        <v>600099067</v>
      </c>
      <c r="D187" s="549">
        <v>70986088</v>
      </c>
      <c r="E187" s="745" t="s">
        <v>559</v>
      </c>
      <c r="F187" s="383">
        <v>3141</v>
      </c>
      <c r="G187" s="746" t="s">
        <v>319</v>
      </c>
      <c r="H187" s="553" t="s">
        <v>282</v>
      </c>
      <c r="I187" s="529">
        <v>832748</v>
      </c>
      <c r="J187" s="554">
        <v>610440</v>
      </c>
      <c r="K187" s="554">
        <v>0</v>
      </c>
      <c r="L187" s="344">
        <v>206329</v>
      </c>
      <c r="M187" s="344">
        <v>12209</v>
      </c>
      <c r="N187" s="554">
        <v>3770</v>
      </c>
      <c r="O187" s="555">
        <v>2.08</v>
      </c>
      <c r="P187" s="744">
        <v>0</v>
      </c>
      <c r="Q187" s="837">
        <v>2.08</v>
      </c>
      <c r="R187" s="112">
        <f t="shared" si="116"/>
        <v>0</v>
      </c>
      <c r="S187" s="113">
        <v>0</v>
      </c>
      <c r="T187" s="113">
        <v>234</v>
      </c>
      <c r="U187" s="113">
        <v>0</v>
      </c>
      <c r="V187" s="113">
        <v>0</v>
      </c>
      <c r="W187" s="113">
        <f t="shared" si="117"/>
        <v>234</v>
      </c>
      <c r="X187" s="113">
        <v>0</v>
      </c>
      <c r="Y187" s="113">
        <v>0</v>
      </c>
      <c r="Z187" s="113">
        <v>0</v>
      </c>
      <c r="AA187" s="113">
        <f t="shared" si="118"/>
        <v>0</v>
      </c>
      <c r="AB187" s="113">
        <f t="shared" si="119"/>
        <v>234</v>
      </c>
      <c r="AC187" s="114">
        <f t="shared" si="120"/>
        <v>79</v>
      </c>
      <c r="AD187" s="114">
        <f t="shared" si="121"/>
        <v>5</v>
      </c>
      <c r="AE187" s="113">
        <v>0</v>
      </c>
      <c r="AF187" s="113">
        <v>0</v>
      </c>
      <c r="AG187" s="113">
        <f t="shared" si="122"/>
        <v>0</v>
      </c>
      <c r="AH187" s="113">
        <f t="shared" si="123"/>
        <v>318</v>
      </c>
      <c r="AI187" s="115">
        <v>0</v>
      </c>
      <c r="AJ187" s="115"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f t="shared" si="124"/>
        <v>0</v>
      </c>
      <c r="AR187" s="115">
        <f t="shared" si="125"/>
        <v>0</v>
      </c>
      <c r="AS187" s="116">
        <f t="shared" si="126"/>
        <v>0</v>
      </c>
      <c r="AT187" s="881">
        <f>I187+AH187</f>
        <v>833066</v>
      </c>
      <c r="AU187" s="535">
        <f>J187+W187</f>
        <v>610674</v>
      </c>
      <c r="AV187" s="113">
        <f>K187+AA187</f>
        <v>0</v>
      </c>
      <c r="AW187" s="535">
        <f t="shared" si="153"/>
        <v>206408</v>
      </c>
      <c r="AX187" s="535">
        <f t="shared" si="153"/>
        <v>12214</v>
      </c>
      <c r="AY187" s="535">
        <f>N187+AG187</f>
        <v>3770</v>
      </c>
      <c r="AZ187" s="556">
        <f>O187+AS187</f>
        <v>2.08</v>
      </c>
      <c r="BA187" s="556">
        <f t="shared" si="154"/>
        <v>0</v>
      </c>
      <c r="BB187" s="557">
        <f t="shared" si="154"/>
        <v>2.08</v>
      </c>
      <c r="BC187" s="636"/>
    </row>
    <row r="188" spans="1:55" ht="12.95" customHeight="1" x14ac:dyDescent="0.25">
      <c r="A188" s="548">
        <v>37</v>
      </c>
      <c r="B188" s="383">
        <v>5455</v>
      </c>
      <c r="C188" s="383">
        <v>600099067</v>
      </c>
      <c r="D188" s="549">
        <v>70986088</v>
      </c>
      <c r="E188" s="743" t="s">
        <v>559</v>
      </c>
      <c r="F188" s="767">
        <v>3143</v>
      </c>
      <c r="G188" s="651" t="s">
        <v>633</v>
      </c>
      <c r="H188" s="553" t="s">
        <v>281</v>
      </c>
      <c r="I188" s="529">
        <v>420992</v>
      </c>
      <c r="J188" s="554">
        <v>310009</v>
      </c>
      <c r="K188" s="554">
        <v>0</v>
      </c>
      <c r="L188" s="344">
        <v>104783</v>
      </c>
      <c r="M188" s="344">
        <v>6200</v>
      </c>
      <c r="N188" s="554">
        <v>0</v>
      </c>
      <c r="O188" s="555">
        <v>0.64159999999999995</v>
      </c>
      <c r="P188" s="744">
        <v>0.64159999999999995</v>
      </c>
      <c r="Q188" s="837">
        <v>0</v>
      </c>
      <c r="R188" s="112">
        <f t="shared" si="116"/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f t="shared" si="117"/>
        <v>0</v>
      </c>
      <c r="X188" s="113">
        <v>0</v>
      </c>
      <c r="Y188" s="113">
        <v>0</v>
      </c>
      <c r="Z188" s="113">
        <v>0</v>
      </c>
      <c r="AA188" s="113">
        <f t="shared" si="118"/>
        <v>0</v>
      </c>
      <c r="AB188" s="113">
        <f t="shared" si="119"/>
        <v>0</v>
      </c>
      <c r="AC188" s="114">
        <f t="shared" si="120"/>
        <v>0</v>
      </c>
      <c r="AD188" s="114">
        <f t="shared" si="121"/>
        <v>0</v>
      </c>
      <c r="AE188" s="113">
        <v>0</v>
      </c>
      <c r="AF188" s="113">
        <v>0</v>
      </c>
      <c r="AG188" s="113">
        <f t="shared" si="122"/>
        <v>0</v>
      </c>
      <c r="AH188" s="113">
        <f t="shared" si="123"/>
        <v>0</v>
      </c>
      <c r="AI188" s="115">
        <v>0</v>
      </c>
      <c r="AJ188" s="115"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f t="shared" si="124"/>
        <v>0</v>
      </c>
      <c r="AR188" s="115">
        <f t="shared" si="125"/>
        <v>0</v>
      </c>
      <c r="AS188" s="116">
        <f t="shared" si="126"/>
        <v>0</v>
      </c>
      <c r="AT188" s="881">
        <f>I188+AH188</f>
        <v>420992</v>
      </c>
      <c r="AU188" s="535">
        <f>J188+W188</f>
        <v>310009</v>
      </c>
      <c r="AV188" s="113">
        <f>K188+AA188</f>
        <v>0</v>
      </c>
      <c r="AW188" s="535">
        <f t="shared" si="153"/>
        <v>104783</v>
      </c>
      <c r="AX188" s="535">
        <f t="shared" si="153"/>
        <v>6200</v>
      </c>
      <c r="AY188" s="535">
        <f>N188+AG188</f>
        <v>0</v>
      </c>
      <c r="AZ188" s="556">
        <f>O188+AS188</f>
        <v>0.64159999999999995</v>
      </c>
      <c r="BA188" s="556">
        <f t="shared" si="154"/>
        <v>0.64159999999999995</v>
      </c>
      <c r="BB188" s="557">
        <f t="shared" si="154"/>
        <v>0</v>
      </c>
      <c r="BC188" s="636"/>
    </row>
    <row r="189" spans="1:55" ht="12.95" customHeight="1" x14ac:dyDescent="0.25">
      <c r="A189" s="548">
        <v>37</v>
      </c>
      <c r="B189" s="383">
        <v>5455</v>
      </c>
      <c r="C189" s="383">
        <v>600099067</v>
      </c>
      <c r="D189" s="549">
        <v>70986088</v>
      </c>
      <c r="E189" s="743" t="s">
        <v>559</v>
      </c>
      <c r="F189" s="767">
        <v>3143</v>
      </c>
      <c r="G189" s="651" t="s">
        <v>634</v>
      </c>
      <c r="H189" s="553" t="s">
        <v>282</v>
      </c>
      <c r="I189" s="529">
        <v>18257</v>
      </c>
      <c r="J189" s="554">
        <v>12870</v>
      </c>
      <c r="K189" s="554">
        <v>0</v>
      </c>
      <c r="L189" s="344">
        <v>4350</v>
      </c>
      <c r="M189" s="344">
        <v>257</v>
      </c>
      <c r="N189" s="554">
        <v>780</v>
      </c>
      <c r="O189" s="555">
        <v>0.05</v>
      </c>
      <c r="P189" s="744">
        <v>0</v>
      </c>
      <c r="Q189" s="837">
        <v>0.05</v>
      </c>
      <c r="R189" s="112">
        <f t="shared" si="116"/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f t="shared" si="117"/>
        <v>0</v>
      </c>
      <c r="X189" s="113">
        <v>0</v>
      </c>
      <c r="Y189" s="113">
        <v>0</v>
      </c>
      <c r="Z189" s="113">
        <v>0</v>
      </c>
      <c r="AA189" s="113">
        <f t="shared" si="118"/>
        <v>0</v>
      </c>
      <c r="AB189" s="113">
        <f t="shared" si="119"/>
        <v>0</v>
      </c>
      <c r="AC189" s="114">
        <f t="shared" si="120"/>
        <v>0</v>
      </c>
      <c r="AD189" s="114">
        <f t="shared" si="121"/>
        <v>0</v>
      </c>
      <c r="AE189" s="113">
        <v>0</v>
      </c>
      <c r="AF189" s="113">
        <v>0</v>
      </c>
      <c r="AG189" s="113">
        <f t="shared" si="122"/>
        <v>0</v>
      </c>
      <c r="AH189" s="113">
        <f t="shared" si="123"/>
        <v>0</v>
      </c>
      <c r="AI189" s="115">
        <v>0</v>
      </c>
      <c r="AJ189" s="115">
        <v>0</v>
      </c>
      <c r="AK189" s="115"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f t="shared" si="124"/>
        <v>0</v>
      </c>
      <c r="AR189" s="115">
        <f t="shared" si="125"/>
        <v>0</v>
      </c>
      <c r="AS189" s="116">
        <f t="shared" si="126"/>
        <v>0</v>
      </c>
      <c r="AT189" s="881">
        <f>I189+AH189</f>
        <v>18257</v>
      </c>
      <c r="AU189" s="535">
        <f>J189+W189</f>
        <v>12870</v>
      </c>
      <c r="AV189" s="113">
        <f>K189+AA189</f>
        <v>0</v>
      </c>
      <c r="AW189" s="535">
        <f t="shared" si="153"/>
        <v>4350</v>
      </c>
      <c r="AX189" s="535">
        <f t="shared" si="153"/>
        <v>257</v>
      </c>
      <c r="AY189" s="535">
        <f>N189+AG189</f>
        <v>780</v>
      </c>
      <c r="AZ189" s="556">
        <f>O189+AS189</f>
        <v>0.05</v>
      </c>
      <c r="BA189" s="556">
        <f t="shared" si="154"/>
        <v>0</v>
      </c>
      <c r="BB189" s="557">
        <f t="shared" si="154"/>
        <v>0.05</v>
      </c>
      <c r="BC189" s="636"/>
    </row>
    <row r="190" spans="1:55" ht="12.95" customHeight="1" x14ac:dyDescent="0.25">
      <c r="A190" s="385">
        <v>37</v>
      </c>
      <c r="B190" s="84">
        <v>5455</v>
      </c>
      <c r="C190" s="84">
        <v>600099067</v>
      </c>
      <c r="D190" s="84">
        <v>70986088</v>
      </c>
      <c r="E190" s="768" t="s">
        <v>560</v>
      </c>
      <c r="F190" s="769"/>
      <c r="G190" s="768"/>
      <c r="H190" s="770"/>
      <c r="I190" s="748">
        <v>7116505</v>
      </c>
      <c r="J190" s="749">
        <v>5187706</v>
      </c>
      <c r="K190" s="749">
        <v>0</v>
      </c>
      <c r="L190" s="749">
        <v>1753445</v>
      </c>
      <c r="M190" s="749">
        <v>103754</v>
      </c>
      <c r="N190" s="749">
        <v>71600</v>
      </c>
      <c r="O190" s="750">
        <v>11.616900000000001</v>
      </c>
      <c r="P190" s="750">
        <v>7.1416000000000004</v>
      </c>
      <c r="Q190" s="847">
        <v>4.4752999999999998</v>
      </c>
      <c r="R190" s="748">
        <f t="shared" ref="R190:BB190" si="155">SUM(R185:R189)</f>
        <v>0</v>
      </c>
      <c r="S190" s="751">
        <f t="shared" si="155"/>
        <v>0</v>
      </c>
      <c r="T190" s="751">
        <f t="shared" si="155"/>
        <v>234</v>
      </c>
      <c r="U190" s="751">
        <f t="shared" si="155"/>
        <v>0</v>
      </c>
      <c r="V190" s="751">
        <f t="shared" si="155"/>
        <v>0</v>
      </c>
      <c r="W190" s="751">
        <f t="shared" si="155"/>
        <v>234</v>
      </c>
      <c r="X190" s="751">
        <f t="shared" si="155"/>
        <v>0</v>
      </c>
      <c r="Y190" s="751">
        <f t="shared" si="155"/>
        <v>0</v>
      </c>
      <c r="Z190" s="751">
        <f t="shared" si="155"/>
        <v>0</v>
      </c>
      <c r="AA190" s="751">
        <f t="shared" si="155"/>
        <v>0</v>
      </c>
      <c r="AB190" s="751">
        <f t="shared" si="155"/>
        <v>234</v>
      </c>
      <c r="AC190" s="751">
        <f t="shared" si="155"/>
        <v>79</v>
      </c>
      <c r="AD190" s="751">
        <f t="shared" si="155"/>
        <v>5</v>
      </c>
      <c r="AE190" s="751">
        <f t="shared" si="155"/>
        <v>0</v>
      </c>
      <c r="AF190" s="751">
        <f t="shared" si="155"/>
        <v>0</v>
      </c>
      <c r="AG190" s="751">
        <f t="shared" si="155"/>
        <v>0</v>
      </c>
      <c r="AH190" s="751">
        <f t="shared" si="155"/>
        <v>318</v>
      </c>
      <c r="AI190" s="752">
        <f t="shared" si="155"/>
        <v>0</v>
      </c>
      <c r="AJ190" s="752">
        <f t="shared" si="155"/>
        <v>0</v>
      </c>
      <c r="AK190" s="752">
        <f t="shared" si="155"/>
        <v>0</v>
      </c>
      <c r="AL190" s="752">
        <f t="shared" si="155"/>
        <v>0</v>
      </c>
      <c r="AM190" s="752">
        <f t="shared" si="155"/>
        <v>0</v>
      </c>
      <c r="AN190" s="752">
        <f t="shared" si="155"/>
        <v>0</v>
      </c>
      <c r="AO190" s="752">
        <f t="shared" si="155"/>
        <v>0</v>
      </c>
      <c r="AP190" s="752">
        <f t="shared" si="155"/>
        <v>0</v>
      </c>
      <c r="AQ190" s="752">
        <f t="shared" si="155"/>
        <v>0</v>
      </c>
      <c r="AR190" s="752">
        <f t="shared" si="155"/>
        <v>0</v>
      </c>
      <c r="AS190" s="753">
        <f t="shared" si="155"/>
        <v>0</v>
      </c>
      <c r="AT190" s="749">
        <f t="shared" si="155"/>
        <v>7116823</v>
      </c>
      <c r="AU190" s="751">
        <f t="shared" si="155"/>
        <v>5187940</v>
      </c>
      <c r="AV190" s="751">
        <f t="shared" si="155"/>
        <v>0</v>
      </c>
      <c r="AW190" s="751">
        <f t="shared" si="155"/>
        <v>1753524</v>
      </c>
      <c r="AX190" s="751">
        <f t="shared" si="155"/>
        <v>103759</v>
      </c>
      <c r="AY190" s="751">
        <f t="shared" si="155"/>
        <v>71600</v>
      </c>
      <c r="AZ190" s="752">
        <f t="shared" si="155"/>
        <v>11.616900000000001</v>
      </c>
      <c r="BA190" s="752">
        <f t="shared" si="155"/>
        <v>7.1416000000000004</v>
      </c>
      <c r="BB190" s="753">
        <f t="shared" si="155"/>
        <v>4.4752999999999998</v>
      </c>
      <c r="BC190" s="636"/>
    </row>
    <row r="191" spans="1:55" ht="12.95" customHeight="1" x14ac:dyDescent="0.25">
      <c r="A191" s="548">
        <v>38</v>
      </c>
      <c r="B191" s="383">
        <v>5470</v>
      </c>
      <c r="C191" s="383">
        <v>600099091</v>
      </c>
      <c r="D191" s="549">
        <v>70695822</v>
      </c>
      <c r="E191" s="745" t="s">
        <v>561</v>
      </c>
      <c r="F191" s="383">
        <v>3111</v>
      </c>
      <c r="G191" s="746" t="s">
        <v>329</v>
      </c>
      <c r="H191" s="553" t="s">
        <v>281</v>
      </c>
      <c r="I191" s="529">
        <v>2618004</v>
      </c>
      <c r="J191" s="554">
        <v>1918890</v>
      </c>
      <c r="K191" s="554">
        <v>0</v>
      </c>
      <c r="L191" s="344">
        <v>648585</v>
      </c>
      <c r="M191" s="344">
        <v>38379</v>
      </c>
      <c r="N191" s="554">
        <v>12150</v>
      </c>
      <c r="O191" s="555">
        <v>4.8250999999999999</v>
      </c>
      <c r="P191" s="744">
        <v>3.9033000000000002</v>
      </c>
      <c r="Q191" s="837">
        <v>0.92179999999999995</v>
      </c>
      <c r="R191" s="112">
        <f t="shared" si="116"/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f t="shared" si="117"/>
        <v>0</v>
      </c>
      <c r="X191" s="113">
        <v>0</v>
      </c>
      <c r="Y191" s="113">
        <v>0</v>
      </c>
      <c r="Z191" s="113">
        <v>0</v>
      </c>
      <c r="AA191" s="113">
        <f t="shared" si="118"/>
        <v>0</v>
      </c>
      <c r="AB191" s="113">
        <f t="shared" si="119"/>
        <v>0</v>
      </c>
      <c r="AC191" s="114">
        <f t="shared" si="120"/>
        <v>0</v>
      </c>
      <c r="AD191" s="114">
        <f t="shared" si="121"/>
        <v>0</v>
      </c>
      <c r="AE191" s="113">
        <v>0</v>
      </c>
      <c r="AF191" s="113">
        <v>0</v>
      </c>
      <c r="AG191" s="113">
        <f t="shared" si="122"/>
        <v>0</v>
      </c>
      <c r="AH191" s="113">
        <f t="shared" si="123"/>
        <v>0</v>
      </c>
      <c r="AI191" s="115">
        <v>0</v>
      </c>
      <c r="AJ191" s="115"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f t="shared" si="124"/>
        <v>0</v>
      </c>
      <c r="AR191" s="115">
        <f t="shared" si="125"/>
        <v>0</v>
      </c>
      <c r="AS191" s="116">
        <f t="shared" si="126"/>
        <v>0</v>
      </c>
      <c r="AT191" s="881">
        <f t="shared" ref="AT191:AT196" si="156">I191+AH191</f>
        <v>2618004</v>
      </c>
      <c r="AU191" s="535">
        <f t="shared" ref="AU191:AU196" si="157">J191+W191</f>
        <v>1918890</v>
      </c>
      <c r="AV191" s="113">
        <f t="shared" ref="AV191:AV196" si="158">K191+AA191</f>
        <v>0</v>
      </c>
      <c r="AW191" s="535">
        <f t="shared" ref="AW191:AX196" si="159">L191+AC191</f>
        <v>648585</v>
      </c>
      <c r="AX191" s="535">
        <f t="shared" si="159"/>
        <v>38379</v>
      </c>
      <c r="AY191" s="535">
        <f t="shared" ref="AY191:AY196" si="160">N191+AG191</f>
        <v>12150</v>
      </c>
      <c r="AZ191" s="556">
        <f t="shared" ref="AZ191:AZ196" si="161">O191+AS191</f>
        <v>4.8250999999999999</v>
      </c>
      <c r="BA191" s="556">
        <f t="shared" ref="BA191:BB196" si="162">P191+AQ191</f>
        <v>3.9033000000000002</v>
      </c>
      <c r="BB191" s="557">
        <f t="shared" si="162"/>
        <v>0.92179999999999995</v>
      </c>
      <c r="BC191" s="636"/>
    </row>
    <row r="192" spans="1:55" ht="12.95" customHeight="1" x14ac:dyDescent="0.25">
      <c r="A192" s="548">
        <v>38</v>
      </c>
      <c r="B192" s="383">
        <v>5470</v>
      </c>
      <c r="C192" s="383">
        <v>600099091</v>
      </c>
      <c r="D192" s="549">
        <v>70695822</v>
      </c>
      <c r="E192" s="745" t="s">
        <v>561</v>
      </c>
      <c r="F192" s="383">
        <v>3117</v>
      </c>
      <c r="G192" s="745" t="s">
        <v>333</v>
      </c>
      <c r="H192" s="553" t="s">
        <v>281</v>
      </c>
      <c r="I192" s="529">
        <v>4656108</v>
      </c>
      <c r="J192" s="554">
        <v>3363173</v>
      </c>
      <c r="K192" s="554">
        <v>0</v>
      </c>
      <c r="L192" s="344">
        <v>1136752</v>
      </c>
      <c r="M192" s="344">
        <v>67263</v>
      </c>
      <c r="N192" s="554">
        <v>88920</v>
      </c>
      <c r="O192" s="555">
        <v>6.8329999999999993</v>
      </c>
      <c r="P192" s="744">
        <v>4.4543999999999997</v>
      </c>
      <c r="Q192" s="837">
        <v>2.3785999999999996</v>
      </c>
      <c r="R192" s="112">
        <f t="shared" si="116"/>
        <v>0</v>
      </c>
      <c r="S192" s="113">
        <v>0</v>
      </c>
      <c r="T192" s="113">
        <v>0</v>
      </c>
      <c r="U192" s="113">
        <v>0</v>
      </c>
      <c r="V192" s="113">
        <v>0</v>
      </c>
      <c r="W192" s="113">
        <f t="shared" si="117"/>
        <v>0</v>
      </c>
      <c r="X192" s="113">
        <v>0</v>
      </c>
      <c r="Y192" s="113">
        <v>0</v>
      </c>
      <c r="Z192" s="113">
        <v>0</v>
      </c>
      <c r="AA192" s="113">
        <f t="shared" si="118"/>
        <v>0</v>
      </c>
      <c r="AB192" s="113">
        <f t="shared" si="119"/>
        <v>0</v>
      </c>
      <c r="AC192" s="114">
        <f t="shared" si="120"/>
        <v>0</v>
      </c>
      <c r="AD192" s="114">
        <f t="shared" si="121"/>
        <v>0</v>
      </c>
      <c r="AE192" s="113">
        <v>0</v>
      </c>
      <c r="AF192" s="113">
        <v>0</v>
      </c>
      <c r="AG192" s="113">
        <f t="shared" si="122"/>
        <v>0</v>
      </c>
      <c r="AH192" s="113">
        <f t="shared" si="123"/>
        <v>0</v>
      </c>
      <c r="AI192" s="115">
        <v>0</v>
      </c>
      <c r="AJ192" s="115">
        <v>0</v>
      </c>
      <c r="AK192" s="115"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v>0</v>
      </c>
      <c r="AQ192" s="115">
        <f t="shared" si="124"/>
        <v>0</v>
      </c>
      <c r="AR192" s="115">
        <f t="shared" si="125"/>
        <v>0</v>
      </c>
      <c r="AS192" s="116">
        <f t="shared" si="126"/>
        <v>0</v>
      </c>
      <c r="AT192" s="881">
        <f t="shared" si="156"/>
        <v>4656108</v>
      </c>
      <c r="AU192" s="535">
        <f t="shared" si="157"/>
        <v>3363173</v>
      </c>
      <c r="AV192" s="113">
        <f t="shared" si="158"/>
        <v>0</v>
      </c>
      <c r="AW192" s="535">
        <f t="shared" si="159"/>
        <v>1136752</v>
      </c>
      <c r="AX192" s="535">
        <f t="shared" si="159"/>
        <v>67263</v>
      </c>
      <c r="AY192" s="535">
        <f t="shared" si="160"/>
        <v>88920</v>
      </c>
      <c r="AZ192" s="556">
        <f t="shared" si="161"/>
        <v>6.8329999999999993</v>
      </c>
      <c r="BA192" s="556">
        <f t="shared" si="162"/>
        <v>4.4543999999999997</v>
      </c>
      <c r="BB192" s="557">
        <f t="shared" si="162"/>
        <v>2.3785999999999996</v>
      </c>
      <c r="BC192" s="636"/>
    </row>
    <row r="193" spans="1:55" ht="12.95" customHeight="1" x14ac:dyDescent="0.25">
      <c r="A193" s="548">
        <v>38</v>
      </c>
      <c r="B193" s="754">
        <v>5470</v>
      </c>
      <c r="C193" s="754">
        <v>600099091</v>
      </c>
      <c r="D193" s="549">
        <v>70695822</v>
      </c>
      <c r="E193" s="745" t="s">
        <v>561</v>
      </c>
      <c r="F193" s="383">
        <v>3117</v>
      </c>
      <c r="G193" s="651" t="s">
        <v>316</v>
      </c>
      <c r="H193" s="553" t="s">
        <v>282</v>
      </c>
      <c r="I193" s="529">
        <v>1411413</v>
      </c>
      <c r="J193" s="554">
        <v>1039332</v>
      </c>
      <c r="K193" s="554">
        <v>0</v>
      </c>
      <c r="L193" s="344">
        <v>351294</v>
      </c>
      <c r="M193" s="344">
        <v>20787</v>
      </c>
      <c r="N193" s="554">
        <v>0</v>
      </c>
      <c r="O193" s="555">
        <v>3</v>
      </c>
      <c r="P193" s="744">
        <v>3</v>
      </c>
      <c r="Q193" s="837">
        <v>0</v>
      </c>
      <c r="R193" s="112">
        <f t="shared" si="116"/>
        <v>0</v>
      </c>
      <c r="S193" s="113">
        <v>0</v>
      </c>
      <c r="T193" s="113">
        <v>0</v>
      </c>
      <c r="U193" s="113">
        <v>0</v>
      </c>
      <c r="V193" s="113">
        <v>0</v>
      </c>
      <c r="W193" s="113">
        <f t="shared" si="117"/>
        <v>0</v>
      </c>
      <c r="X193" s="113">
        <v>0</v>
      </c>
      <c r="Y193" s="113">
        <v>0</v>
      </c>
      <c r="Z193" s="113">
        <v>0</v>
      </c>
      <c r="AA193" s="113">
        <f t="shared" si="118"/>
        <v>0</v>
      </c>
      <c r="AB193" s="113">
        <f t="shared" si="119"/>
        <v>0</v>
      </c>
      <c r="AC193" s="114">
        <f t="shared" si="120"/>
        <v>0</v>
      </c>
      <c r="AD193" s="114">
        <f t="shared" si="121"/>
        <v>0</v>
      </c>
      <c r="AE193" s="113">
        <v>0</v>
      </c>
      <c r="AF193" s="113">
        <v>0</v>
      </c>
      <c r="AG193" s="113">
        <f t="shared" si="122"/>
        <v>0</v>
      </c>
      <c r="AH193" s="113">
        <f t="shared" si="123"/>
        <v>0</v>
      </c>
      <c r="AI193" s="115">
        <v>0</v>
      </c>
      <c r="AJ193" s="115">
        <v>0</v>
      </c>
      <c r="AK193" s="115">
        <v>0</v>
      </c>
      <c r="AL193" s="115">
        <v>0</v>
      </c>
      <c r="AM193" s="115">
        <v>0</v>
      </c>
      <c r="AN193" s="115">
        <v>0</v>
      </c>
      <c r="AO193" s="115">
        <v>0</v>
      </c>
      <c r="AP193" s="115">
        <v>0</v>
      </c>
      <c r="AQ193" s="115">
        <f t="shared" si="124"/>
        <v>0</v>
      </c>
      <c r="AR193" s="115">
        <f t="shared" si="125"/>
        <v>0</v>
      </c>
      <c r="AS193" s="116">
        <f t="shared" si="126"/>
        <v>0</v>
      </c>
      <c r="AT193" s="881">
        <f t="shared" si="156"/>
        <v>1411413</v>
      </c>
      <c r="AU193" s="535">
        <f t="shared" si="157"/>
        <v>1039332</v>
      </c>
      <c r="AV193" s="113">
        <f t="shared" si="158"/>
        <v>0</v>
      </c>
      <c r="AW193" s="535">
        <f t="shared" si="159"/>
        <v>351294</v>
      </c>
      <c r="AX193" s="535">
        <f t="shared" si="159"/>
        <v>20787</v>
      </c>
      <c r="AY193" s="535">
        <f t="shared" si="160"/>
        <v>0</v>
      </c>
      <c r="AZ193" s="556">
        <f t="shared" si="161"/>
        <v>3</v>
      </c>
      <c r="BA193" s="556">
        <f t="shared" si="162"/>
        <v>3</v>
      </c>
      <c r="BB193" s="557">
        <f t="shared" si="162"/>
        <v>0</v>
      </c>
      <c r="BC193" s="636"/>
    </row>
    <row r="194" spans="1:55" ht="12.95" customHeight="1" x14ac:dyDescent="0.25">
      <c r="A194" s="548">
        <v>38</v>
      </c>
      <c r="B194" s="383">
        <v>5470</v>
      </c>
      <c r="C194" s="383">
        <v>600099091</v>
      </c>
      <c r="D194" s="549">
        <v>70695822</v>
      </c>
      <c r="E194" s="743" t="s">
        <v>561</v>
      </c>
      <c r="F194" s="767">
        <v>3141</v>
      </c>
      <c r="G194" s="746" t="s">
        <v>319</v>
      </c>
      <c r="H194" s="553" t="s">
        <v>282</v>
      </c>
      <c r="I194" s="529">
        <v>905494</v>
      </c>
      <c r="J194" s="554">
        <v>662777</v>
      </c>
      <c r="K194" s="554">
        <v>0</v>
      </c>
      <c r="L194" s="344">
        <v>224019</v>
      </c>
      <c r="M194" s="344">
        <v>13256</v>
      </c>
      <c r="N194" s="554">
        <v>5442</v>
      </c>
      <c r="O194" s="555">
        <v>2.25</v>
      </c>
      <c r="P194" s="744">
        <v>0</v>
      </c>
      <c r="Q194" s="837">
        <v>2.25</v>
      </c>
      <c r="R194" s="112">
        <f t="shared" si="116"/>
        <v>0</v>
      </c>
      <c r="S194" s="113">
        <v>0</v>
      </c>
      <c r="T194" s="113">
        <v>1052</v>
      </c>
      <c r="U194" s="113">
        <v>0</v>
      </c>
      <c r="V194" s="113">
        <v>0</v>
      </c>
      <c r="W194" s="113">
        <f t="shared" si="117"/>
        <v>1052</v>
      </c>
      <c r="X194" s="113">
        <v>0</v>
      </c>
      <c r="Y194" s="113">
        <v>0</v>
      </c>
      <c r="Z194" s="113">
        <v>0</v>
      </c>
      <c r="AA194" s="113">
        <f t="shared" si="118"/>
        <v>0</v>
      </c>
      <c r="AB194" s="113">
        <f t="shared" si="119"/>
        <v>1052</v>
      </c>
      <c r="AC194" s="114">
        <f t="shared" si="120"/>
        <v>356</v>
      </c>
      <c r="AD194" s="114">
        <f t="shared" si="121"/>
        <v>21</v>
      </c>
      <c r="AE194" s="113">
        <v>0</v>
      </c>
      <c r="AF194" s="113">
        <v>0</v>
      </c>
      <c r="AG194" s="113">
        <f t="shared" si="122"/>
        <v>0</v>
      </c>
      <c r="AH194" s="113">
        <f t="shared" si="123"/>
        <v>1429</v>
      </c>
      <c r="AI194" s="115">
        <v>0</v>
      </c>
      <c r="AJ194" s="115"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f t="shared" si="124"/>
        <v>0</v>
      </c>
      <c r="AR194" s="115">
        <f t="shared" si="125"/>
        <v>0</v>
      </c>
      <c r="AS194" s="116">
        <f t="shared" si="126"/>
        <v>0</v>
      </c>
      <c r="AT194" s="881">
        <f t="shared" si="156"/>
        <v>906923</v>
      </c>
      <c r="AU194" s="535">
        <f t="shared" si="157"/>
        <v>663829</v>
      </c>
      <c r="AV194" s="113">
        <f t="shared" si="158"/>
        <v>0</v>
      </c>
      <c r="AW194" s="535">
        <f t="shared" si="159"/>
        <v>224375</v>
      </c>
      <c r="AX194" s="535">
        <f t="shared" si="159"/>
        <v>13277</v>
      </c>
      <c r="AY194" s="535">
        <f t="shared" si="160"/>
        <v>5442</v>
      </c>
      <c r="AZ194" s="556">
        <f t="shared" si="161"/>
        <v>2.25</v>
      </c>
      <c r="BA194" s="556">
        <f t="shared" si="162"/>
        <v>0</v>
      </c>
      <c r="BB194" s="557">
        <f t="shared" si="162"/>
        <v>2.25</v>
      </c>
      <c r="BC194" s="636"/>
    </row>
    <row r="195" spans="1:55" ht="12.95" customHeight="1" x14ac:dyDescent="0.25">
      <c r="A195" s="548">
        <v>38</v>
      </c>
      <c r="B195" s="754">
        <v>5470</v>
      </c>
      <c r="C195" s="754">
        <v>600099091</v>
      </c>
      <c r="D195" s="549">
        <v>70695822</v>
      </c>
      <c r="E195" s="745" t="s">
        <v>561</v>
      </c>
      <c r="F195" s="383">
        <v>3143</v>
      </c>
      <c r="G195" s="651" t="s">
        <v>633</v>
      </c>
      <c r="H195" s="553" t="s">
        <v>281</v>
      </c>
      <c r="I195" s="529">
        <v>586076</v>
      </c>
      <c r="J195" s="554">
        <v>431573</v>
      </c>
      <c r="K195" s="554">
        <v>0</v>
      </c>
      <c r="L195" s="344">
        <v>145872</v>
      </c>
      <c r="M195" s="344">
        <v>8631</v>
      </c>
      <c r="N195" s="554">
        <v>0</v>
      </c>
      <c r="O195" s="555">
        <v>1</v>
      </c>
      <c r="P195" s="744">
        <v>1</v>
      </c>
      <c r="Q195" s="837">
        <v>0</v>
      </c>
      <c r="R195" s="112">
        <f t="shared" si="116"/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f t="shared" si="117"/>
        <v>0</v>
      </c>
      <c r="X195" s="113">
        <v>0</v>
      </c>
      <c r="Y195" s="113">
        <v>0</v>
      </c>
      <c r="Z195" s="113">
        <v>0</v>
      </c>
      <c r="AA195" s="113">
        <f t="shared" si="118"/>
        <v>0</v>
      </c>
      <c r="AB195" s="113">
        <f t="shared" si="119"/>
        <v>0</v>
      </c>
      <c r="AC195" s="114">
        <f t="shared" si="120"/>
        <v>0</v>
      </c>
      <c r="AD195" s="114">
        <f t="shared" si="121"/>
        <v>0</v>
      </c>
      <c r="AE195" s="113">
        <v>0</v>
      </c>
      <c r="AF195" s="113">
        <v>0</v>
      </c>
      <c r="AG195" s="113">
        <f t="shared" si="122"/>
        <v>0</v>
      </c>
      <c r="AH195" s="113">
        <f t="shared" si="123"/>
        <v>0</v>
      </c>
      <c r="AI195" s="115">
        <v>0</v>
      </c>
      <c r="AJ195" s="115"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f t="shared" si="124"/>
        <v>0</v>
      </c>
      <c r="AR195" s="115">
        <f t="shared" si="125"/>
        <v>0</v>
      </c>
      <c r="AS195" s="116">
        <f t="shared" si="126"/>
        <v>0</v>
      </c>
      <c r="AT195" s="881">
        <f t="shared" si="156"/>
        <v>586076</v>
      </c>
      <c r="AU195" s="535">
        <f t="shared" si="157"/>
        <v>431573</v>
      </c>
      <c r="AV195" s="113">
        <f t="shared" si="158"/>
        <v>0</v>
      </c>
      <c r="AW195" s="535">
        <f t="shared" si="159"/>
        <v>145872</v>
      </c>
      <c r="AX195" s="535">
        <f t="shared" si="159"/>
        <v>8631</v>
      </c>
      <c r="AY195" s="535">
        <f t="shared" si="160"/>
        <v>0</v>
      </c>
      <c r="AZ195" s="556">
        <f t="shared" si="161"/>
        <v>1</v>
      </c>
      <c r="BA195" s="556">
        <f t="shared" si="162"/>
        <v>1</v>
      </c>
      <c r="BB195" s="557">
        <f t="shared" si="162"/>
        <v>0</v>
      </c>
      <c r="BC195" s="636"/>
    </row>
    <row r="196" spans="1:55" ht="12.95" customHeight="1" x14ac:dyDescent="0.25">
      <c r="A196" s="548">
        <v>38</v>
      </c>
      <c r="B196" s="754">
        <v>5470</v>
      </c>
      <c r="C196" s="754">
        <v>600099091</v>
      </c>
      <c r="D196" s="549">
        <v>70695822</v>
      </c>
      <c r="E196" s="745" t="s">
        <v>561</v>
      </c>
      <c r="F196" s="383">
        <v>3143</v>
      </c>
      <c r="G196" s="651" t="s">
        <v>634</v>
      </c>
      <c r="H196" s="553" t="s">
        <v>282</v>
      </c>
      <c r="I196" s="529">
        <v>23173</v>
      </c>
      <c r="J196" s="554">
        <v>16335</v>
      </c>
      <c r="K196" s="554">
        <v>0</v>
      </c>
      <c r="L196" s="344">
        <v>5521</v>
      </c>
      <c r="M196" s="344">
        <v>327</v>
      </c>
      <c r="N196" s="554">
        <v>990</v>
      </c>
      <c r="O196" s="555">
        <v>7.0000000000000007E-2</v>
      </c>
      <c r="P196" s="744">
        <v>0</v>
      </c>
      <c r="Q196" s="837">
        <v>7.0000000000000007E-2</v>
      </c>
      <c r="R196" s="112">
        <f t="shared" si="116"/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f t="shared" si="117"/>
        <v>0</v>
      </c>
      <c r="X196" s="113">
        <v>0</v>
      </c>
      <c r="Y196" s="113">
        <v>0</v>
      </c>
      <c r="Z196" s="113">
        <v>0</v>
      </c>
      <c r="AA196" s="113">
        <f t="shared" si="118"/>
        <v>0</v>
      </c>
      <c r="AB196" s="113">
        <f t="shared" si="119"/>
        <v>0</v>
      </c>
      <c r="AC196" s="114">
        <f t="shared" si="120"/>
        <v>0</v>
      </c>
      <c r="AD196" s="114">
        <f t="shared" si="121"/>
        <v>0</v>
      </c>
      <c r="AE196" s="113">
        <v>0</v>
      </c>
      <c r="AF196" s="113">
        <v>0</v>
      </c>
      <c r="AG196" s="113">
        <f t="shared" si="122"/>
        <v>0</v>
      </c>
      <c r="AH196" s="113">
        <f t="shared" si="123"/>
        <v>0</v>
      </c>
      <c r="AI196" s="115">
        <v>0</v>
      </c>
      <c r="AJ196" s="115">
        <v>0</v>
      </c>
      <c r="AK196" s="115"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f t="shared" si="124"/>
        <v>0</v>
      </c>
      <c r="AR196" s="115">
        <f t="shared" si="125"/>
        <v>0</v>
      </c>
      <c r="AS196" s="116">
        <f t="shared" si="126"/>
        <v>0</v>
      </c>
      <c r="AT196" s="881">
        <f t="shared" si="156"/>
        <v>23173</v>
      </c>
      <c r="AU196" s="535">
        <f t="shared" si="157"/>
        <v>16335</v>
      </c>
      <c r="AV196" s="113">
        <f t="shared" si="158"/>
        <v>0</v>
      </c>
      <c r="AW196" s="535">
        <f t="shared" si="159"/>
        <v>5521</v>
      </c>
      <c r="AX196" s="535">
        <f t="shared" si="159"/>
        <v>327</v>
      </c>
      <c r="AY196" s="535">
        <f t="shared" si="160"/>
        <v>990</v>
      </c>
      <c r="AZ196" s="556">
        <f t="shared" si="161"/>
        <v>7.0000000000000007E-2</v>
      </c>
      <c r="BA196" s="556">
        <f t="shared" si="162"/>
        <v>0</v>
      </c>
      <c r="BB196" s="557">
        <f t="shared" si="162"/>
        <v>7.0000000000000007E-2</v>
      </c>
      <c r="BC196" s="636"/>
    </row>
    <row r="197" spans="1:55" ht="12.95" customHeight="1" thickBot="1" x14ac:dyDescent="0.3">
      <c r="A197" s="386">
        <v>38</v>
      </c>
      <c r="B197" s="248">
        <v>5470</v>
      </c>
      <c r="C197" s="248">
        <v>600099091</v>
      </c>
      <c r="D197" s="248">
        <v>70695822</v>
      </c>
      <c r="E197" s="777" t="s">
        <v>562</v>
      </c>
      <c r="F197" s="88"/>
      <c r="G197" s="777"/>
      <c r="H197" s="331"/>
      <c r="I197" s="778">
        <v>10200268</v>
      </c>
      <c r="J197" s="779">
        <v>7432080</v>
      </c>
      <c r="K197" s="779">
        <v>0</v>
      </c>
      <c r="L197" s="779">
        <v>2512043</v>
      </c>
      <c r="M197" s="779">
        <v>148643</v>
      </c>
      <c r="N197" s="779">
        <v>107502</v>
      </c>
      <c r="O197" s="780">
        <v>17.978099999999998</v>
      </c>
      <c r="P197" s="780">
        <v>12.357699999999999</v>
      </c>
      <c r="Q197" s="851">
        <v>5.6204000000000001</v>
      </c>
      <c r="R197" s="778">
        <f t="shared" ref="R197:BB197" si="163">SUM(R191:R196)</f>
        <v>0</v>
      </c>
      <c r="S197" s="844">
        <f t="shared" si="163"/>
        <v>0</v>
      </c>
      <c r="T197" s="844">
        <f t="shared" si="163"/>
        <v>1052</v>
      </c>
      <c r="U197" s="844">
        <f t="shared" si="163"/>
        <v>0</v>
      </c>
      <c r="V197" s="844">
        <f t="shared" si="163"/>
        <v>0</v>
      </c>
      <c r="W197" s="844">
        <f t="shared" si="163"/>
        <v>1052</v>
      </c>
      <c r="X197" s="844">
        <f t="shared" si="163"/>
        <v>0</v>
      </c>
      <c r="Y197" s="844">
        <f t="shared" si="163"/>
        <v>0</v>
      </c>
      <c r="Z197" s="844">
        <f t="shared" si="163"/>
        <v>0</v>
      </c>
      <c r="AA197" s="844">
        <f t="shared" si="163"/>
        <v>0</v>
      </c>
      <c r="AB197" s="844">
        <f t="shared" si="163"/>
        <v>1052</v>
      </c>
      <c r="AC197" s="844">
        <f t="shared" si="163"/>
        <v>356</v>
      </c>
      <c r="AD197" s="844">
        <f t="shared" si="163"/>
        <v>21</v>
      </c>
      <c r="AE197" s="844">
        <f t="shared" si="163"/>
        <v>0</v>
      </c>
      <c r="AF197" s="844">
        <f t="shared" si="163"/>
        <v>0</v>
      </c>
      <c r="AG197" s="844">
        <f t="shared" si="163"/>
        <v>0</v>
      </c>
      <c r="AH197" s="844">
        <f t="shared" si="163"/>
        <v>1429</v>
      </c>
      <c r="AI197" s="845">
        <f t="shared" si="163"/>
        <v>0</v>
      </c>
      <c r="AJ197" s="845">
        <f t="shared" si="163"/>
        <v>0</v>
      </c>
      <c r="AK197" s="845">
        <f t="shared" si="163"/>
        <v>0</v>
      </c>
      <c r="AL197" s="845">
        <f t="shared" si="163"/>
        <v>0</v>
      </c>
      <c r="AM197" s="845">
        <f t="shared" si="163"/>
        <v>0</v>
      </c>
      <c r="AN197" s="845">
        <f t="shared" si="163"/>
        <v>0</v>
      </c>
      <c r="AO197" s="845">
        <f t="shared" si="163"/>
        <v>0</v>
      </c>
      <c r="AP197" s="845">
        <f t="shared" si="163"/>
        <v>0</v>
      </c>
      <c r="AQ197" s="845">
        <f t="shared" si="163"/>
        <v>0</v>
      </c>
      <c r="AR197" s="845">
        <f t="shared" si="163"/>
        <v>0</v>
      </c>
      <c r="AS197" s="846">
        <f t="shared" si="163"/>
        <v>0</v>
      </c>
      <c r="AT197" s="779">
        <f t="shared" si="163"/>
        <v>10201697</v>
      </c>
      <c r="AU197" s="844">
        <f t="shared" si="163"/>
        <v>7433132</v>
      </c>
      <c r="AV197" s="844">
        <f t="shared" si="163"/>
        <v>0</v>
      </c>
      <c r="AW197" s="844">
        <f t="shared" si="163"/>
        <v>2512399</v>
      </c>
      <c r="AX197" s="844">
        <f t="shared" si="163"/>
        <v>148664</v>
      </c>
      <c r="AY197" s="844">
        <f t="shared" si="163"/>
        <v>107502</v>
      </c>
      <c r="AZ197" s="845">
        <f t="shared" si="163"/>
        <v>17.978099999999998</v>
      </c>
      <c r="BA197" s="845">
        <f t="shared" si="163"/>
        <v>12.357699999999999</v>
      </c>
      <c r="BB197" s="846">
        <f t="shared" si="163"/>
        <v>5.6204000000000001</v>
      </c>
      <c r="BC197" s="636"/>
    </row>
    <row r="198" spans="1:55" ht="12.75" customHeight="1" thickBot="1" x14ac:dyDescent="0.3">
      <c r="A198" s="782"/>
      <c r="B198" s="783"/>
      <c r="C198" s="783"/>
      <c r="D198" s="783"/>
      <c r="E198" s="583" t="s">
        <v>804</v>
      </c>
      <c r="F198" s="783"/>
      <c r="G198" s="784"/>
      <c r="H198" s="785"/>
      <c r="I198" s="786">
        <f t="shared" ref="I198:BB198" si="164">I197+I190+I184+I178+I171+I165+I161+I155+I152+I147+I144+I137+I134+I131+I125+I121+I115+I112+I105+I99+I95+I89+I85+I78+I76+I69+I64+I58+I52+I46+I44+I41+I38+I34+I30+I26+I22+I18</f>
        <v>420138118</v>
      </c>
      <c r="J198" s="787">
        <f t="shared" si="164"/>
        <v>302796245</v>
      </c>
      <c r="K198" s="787">
        <f t="shared" si="164"/>
        <v>2217756</v>
      </c>
      <c r="L198" s="787">
        <f t="shared" si="164"/>
        <v>103047411</v>
      </c>
      <c r="M198" s="787">
        <f t="shared" si="164"/>
        <v>6055936</v>
      </c>
      <c r="N198" s="787">
        <f t="shared" si="164"/>
        <v>6020770</v>
      </c>
      <c r="O198" s="788">
        <f t="shared" si="164"/>
        <v>663.22700000000009</v>
      </c>
      <c r="P198" s="788">
        <f t="shared" si="164"/>
        <v>455.9939</v>
      </c>
      <c r="Q198" s="789">
        <f t="shared" si="164"/>
        <v>207.23309999999998</v>
      </c>
      <c r="R198" s="843">
        <f t="shared" si="164"/>
        <v>0</v>
      </c>
      <c r="S198" s="787">
        <f t="shared" si="164"/>
        <v>279593</v>
      </c>
      <c r="T198" s="787">
        <f t="shared" si="164"/>
        <v>191293</v>
      </c>
      <c r="U198" s="787">
        <f t="shared" si="164"/>
        <v>0</v>
      </c>
      <c r="V198" s="787">
        <f t="shared" si="164"/>
        <v>0</v>
      </c>
      <c r="W198" s="787">
        <f t="shared" si="164"/>
        <v>470886</v>
      </c>
      <c r="X198" s="787">
        <f t="shared" si="164"/>
        <v>0</v>
      </c>
      <c r="Y198" s="787">
        <f t="shared" si="164"/>
        <v>0</v>
      </c>
      <c r="Z198" s="787">
        <f t="shared" si="164"/>
        <v>0</v>
      </c>
      <c r="AA198" s="787">
        <f t="shared" si="164"/>
        <v>0</v>
      </c>
      <c r="AB198" s="787">
        <f t="shared" si="164"/>
        <v>470886</v>
      </c>
      <c r="AC198" s="787">
        <f t="shared" si="164"/>
        <v>159160</v>
      </c>
      <c r="AD198" s="787">
        <f t="shared" si="164"/>
        <v>9417</v>
      </c>
      <c r="AE198" s="787">
        <f t="shared" si="164"/>
        <v>2500</v>
      </c>
      <c r="AF198" s="787">
        <f t="shared" si="164"/>
        <v>0</v>
      </c>
      <c r="AG198" s="787">
        <f t="shared" si="164"/>
        <v>2500</v>
      </c>
      <c r="AH198" s="787">
        <f t="shared" si="164"/>
        <v>641963</v>
      </c>
      <c r="AI198" s="788">
        <f t="shared" si="164"/>
        <v>0</v>
      </c>
      <c r="AJ198" s="788">
        <f t="shared" si="164"/>
        <v>0</v>
      </c>
      <c r="AK198" s="788">
        <f t="shared" si="164"/>
        <v>0.8</v>
      </c>
      <c r="AL198" s="788">
        <f t="shared" si="164"/>
        <v>0</v>
      </c>
      <c r="AM198" s="788">
        <f t="shared" si="164"/>
        <v>0.68000000000000016</v>
      </c>
      <c r="AN198" s="788">
        <f t="shared" si="164"/>
        <v>0</v>
      </c>
      <c r="AO198" s="788">
        <f t="shared" si="164"/>
        <v>0</v>
      </c>
      <c r="AP198" s="788">
        <f t="shared" si="164"/>
        <v>0</v>
      </c>
      <c r="AQ198" s="788">
        <f t="shared" si="164"/>
        <v>0.8</v>
      </c>
      <c r="AR198" s="788">
        <f t="shared" si="164"/>
        <v>0.68000000000000016</v>
      </c>
      <c r="AS198" s="852">
        <f t="shared" si="164"/>
        <v>1.4800000000000004</v>
      </c>
      <c r="AT198" s="786">
        <f t="shared" si="164"/>
        <v>420780081</v>
      </c>
      <c r="AU198" s="787">
        <f t="shared" si="164"/>
        <v>303267131</v>
      </c>
      <c r="AV198" s="787">
        <f t="shared" si="164"/>
        <v>2217756</v>
      </c>
      <c r="AW198" s="787">
        <f t="shared" si="164"/>
        <v>103206571</v>
      </c>
      <c r="AX198" s="787">
        <f t="shared" si="164"/>
        <v>6065353</v>
      </c>
      <c r="AY198" s="787">
        <f t="shared" si="164"/>
        <v>6023270</v>
      </c>
      <c r="AZ198" s="788">
        <f t="shared" si="164"/>
        <v>664.70700000000011</v>
      </c>
      <c r="BA198" s="788">
        <f t="shared" si="164"/>
        <v>456.79390000000001</v>
      </c>
      <c r="BB198" s="789">
        <f t="shared" si="164"/>
        <v>207.9130999999999</v>
      </c>
      <c r="BC198" s="636"/>
    </row>
    <row r="199" spans="1:55" s="636" customFormat="1" ht="12.75" customHeight="1" x14ac:dyDescent="0.25">
      <c r="A199" s="790"/>
      <c r="B199" s="487"/>
      <c r="C199" s="487"/>
      <c r="D199" s="487"/>
      <c r="E199" s="592"/>
      <c r="F199" s="591"/>
      <c r="G199" s="487"/>
      <c r="H199" s="791"/>
      <c r="I199" s="593">
        <f>SUM(J198:N198)</f>
        <v>420138118</v>
      </c>
      <c r="J199" s="593"/>
      <c r="K199" s="593"/>
      <c r="L199" s="593"/>
      <c r="M199" s="593"/>
      <c r="N199" s="593"/>
      <c r="O199" s="594">
        <f>SUM(P198:Q198)</f>
        <v>663.22699999999998</v>
      </c>
      <c r="P199" s="594"/>
      <c r="Q199" s="594"/>
      <c r="R199" s="594"/>
      <c r="S199" s="594"/>
      <c r="T199" s="594"/>
      <c r="U199" s="594"/>
      <c r="V199" s="594"/>
      <c r="W199" s="595">
        <f>SUM(R198:V198)</f>
        <v>470886</v>
      </c>
      <c r="X199" s="596"/>
      <c r="Y199" s="596"/>
      <c r="Z199" s="596"/>
      <c r="AA199" s="595">
        <f>SUM(X198:Z198)</f>
        <v>0</v>
      </c>
      <c r="AB199" s="595">
        <f>W198+AA198</f>
        <v>470886</v>
      </c>
      <c r="AC199" s="597"/>
      <c r="AD199" s="597"/>
      <c r="AE199" s="596"/>
      <c r="AF199" s="596"/>
      <c r="AG199" s="595">
        <f>SUM(AE198:AF198)</f>
        <v>2500</v>
      </c>
      <c r="AH199" s="595">
        <f>AB198+AC198+AD198+AG198</f>
        <v>641963</v>
      </c>
      <c r="AI199" s="598"/>
      <c r="AJ199" s="598"/>
      <c r="AK199" s="598"/>
      <c r="AL199" s="598"/>
      <c r="AM199" s="598"/>
      <c r="AN199" s="598"/>
      <c r="AO199" s="598"/>
      <c r="AP199" s="598"/>
      <c r="AQ199" s="138">
        <f>AI198+AK198+AL198+AN198+AO198</f>
        <v>0.8</v>
      </c>
      <c r="AR199" s="138">
        <f>AJ198+AM198+AP198</f>
        <v>0.68000000000000016</v>
      </c>
      <c r="AS199" s="138">
        <f>SUM(AQ198:AR198)</f>
        <v>1.4800000000000002</v>
      </c>
      <c r="AT199" s="593">
        <f>SUM(AU198:AY198)</f>
        <v>420780081</v>
      </c>
      <c r="AU199" s="599"/>
      <c r="AV199" s="599"/>
      <c r="AW199" s="599"/>
      <c r="AX199" s="599"/>
      <c r="AY199" s="599"/>
      <c r="AZ199" s="594">
        <f>SUM(BA198:BB198)</f>
        <v>664.70699999999988</v>
      </c>
      <c r="BA199" s="806"/>
      <c r="BB199" s="806"/>
    </row>
    <row r="200" spans="1:55" s="636" customFormat="1" ht="12.75" customHeight="1" thickBot="1" x14ac:dyDescent="0.3">
      <c r="A200" s="790"/>
      <c r="B200" s="487"/>
      <c r="C200" s="487"/>
      <c r="D200" s="487"/>
      <c r="E200" s="487"/>
      <c r="F200" s="591"/>
      <c r="G200" s="487"/>
      <c r="H200" s="791"/>
      <c r="I200" s="600">
        <f ca="1">SUM(J201:N201)</f>
        <v>420138118</v>
      </c>
      <c r="J200" s="495"/>
      <c r="K200" s="495"/>
      <c r="L200" s="495"/>
      <c r="M200" s="495"/>
      <c r="N200" s="495"/>
      <c r="O200" s="601">
        <f ca="1">SUM(P201:Q201)</f>
        <v>663.22699999999998</v>
      </c>
      <c r="P200" s="792"/>
      <c r="Q200" s="792"/>
      <c r="R200" s="594"/>
      <c r="S200" s="594"/>
      <c r="T200" s="594"/>
      <c r="U200" s="594"/>
      <c r="V200" s="594"/>
      <c r="W200" s="595">
        <f ca="1">SUM(R201:V201)</f>
        <v>470886</v>
      </c>
      <c r="X200" s="596"/>
      <c r="Y200" s="596"/>
      <c r="Z200" s="596"/>
      <c r="AA200" s="595">
        <f ca="1">SUM(X201:Z201)</f>
        <v>0</v>
      </c>
      <c r="AB200" s="595">
        <f ca="1">W201+AA201</f>
        <v>470886</v>
      </c>
      <c r="AC200" s="597"/>
      <c r="AD200" s="597"/>
      <c r="AE200" s="596"/>
      <c r="AF200" s="596"/>
      <c r="AG200" s="595">
        <f ca="1">SUM(AE201:AF201)</f>
        <v>2500</v>
      </c>
      <c r="AH200" s="595">
        <f ca="1">AB201+AC201+AD201+AG201</f>
        <v>641963</v>
      </c>
      <c r="AI200" s="598"/>
      <c r="AJ200" s="598"/>
      <c r="AK200" s="598"/>
      <c r="AL200" s="598"/>
      <c r="AM200" s="598"/>
      <c r="AN200" s="598"/>
      <c r="AO200" s="598"/>
      <c r="AP200" s="598"/>
      <c r="AQ200" s="307">
        <f ca="1">AI201+AK201+AL201+AN201+AO201</f>
        <v>0.8</v>
      </c>
      <c r="AR200" s="307">
        <f ca="1">AJ201+AM201+AP201</f>
        <v>0.67999999999999994</v>
      </c>
      <c r="AS200" s="307">
        <f ca="1">SUM(AQ201:AR201)</f>
        <v>1.48</v>
      </c>
      <c r="AT200" s="593">
        <f ca="1">SUM(AU201:AY201)</f>
        <v>420780081</v>
      </c>
      <c r="AU200" s="599"/>
      <c r="AV200" s="599"/>
      <c r="AW200" s="599"/>
      <c r="AX200" s="599"/>
      <c r="AY200" s="599"/>
      <c r="AZ200" s="594">
        <f ca="1">SUM(BA201:BB201)</f>
        <v>664.70699999999999</v>
      </c>
      <c r="BA200" s="806"/>
      <c r="BB200" s="806"/>
    </row>
    <row r="201" spans="1:55" s="143" customFormat="1" ht="12.95" customHeight="1" thickBot="1" x14ac:dyDescent="0.3">
      <c r="A201" s="609"/>
      <c r="D201" s="609"/>
      <c r="E201" s="610"/>
      <c r="F201" s="609"/>
      <c r="G201" s="611"/>
      <c r="H201" s="793" t="s">
        <v>0</v>
      </c>
      <c r="I201" s="616">
        <f t="shared" ref="I201:BB201" ca="1" si="165">SUM(I202:I211)</f>
        <v>420138118</v>
      </c>
      <c r="J201" s="614">
        <f t="shared" ca="1" si="165"/>
        <v>302796245</v>
      </c>
      <c r="K201" s="614">
        <f ca="1">SUM(K202:K211)</f>
        <v>2217756</v>
      </c>
      <c r="L201" s="614">
        <f t="shared" ca="1" si="165"/>
        <v>103047411</v>
      </c>
      <c r="M201" s="614">
        <f t="shared" ca="1" si="165"/>
        <v>6055936</v>
      </c>
      <c r="N201" s="614">
        <f t="shared" ca="1" si="165"/>
        <v>6020770</v>
      </c>
      <c r="O201" s="615">
        <f t="shared" ca="1" si="165"/>
        <v>663.22699999999986</v>
      </c>
      <c r="P201" s="615">
        <f t="shared" ca="1" si="165"/>
        <v>455.9939</v>
      </c>
      <c r="Q201" s="729">
        <f t="shared" ca="1" si="165"/>
        <v>207.23309999999995</v>
      </c>
      <c r="R201" s="613">
        <f t="shared" ca="1" si="165"/>
        <v>0</v>
      </c>
      <c r="S201" s="614">
        <f t="shared" ca="1" si="165"/>
        <v>279593</v>
      </c>
      <c r="T201" s="614">
        <f t="shared" ca="1" si="165"/>
        <v>191293</v>
      </c>
      <c r="U201" s="614">
        <f t="shared" ca="1" si="165"/>
        <v>0</v>
      </c>
      <c r="V201" s="614">
        <f t="shared" ca="1" si="165"/>
        <v>0</v>
      </c>
      <c r="W201" s="614">
        <f t="shared" ca="1" si="165"/>
        <v>470886</v>
      </c>
      <c r="X201" s="614">
        <f t="shared" ca="1" si="165"/>
        <v>0</v>
      </c>
      <c r="Y201" s="614">
        <f t="shared" ca="1" si="165"/>
        <v>0</v>
      </c>
      <c r="Z201" s="614">
        <f t="shared" ca="1" si="165"/>
        <v>0</v>
      </c>
      <c r="AA201" s="614">
        <f t="shared" ca="1" si="165"/>
        <v>0</v>
      </c>
      <c r="AB201" s="614">
        <f t="shared" ca="1" si="165"/>
        <v>470886</v>
      </c>
      <c r="AC201" s="614">
        <f t="shared" ca="1" si="165"/>
        <v>159160</v>
      </c>
      <c r="AD201" s="614">
        <f t="shared" ca="1" si="165"/>
        <v>9417</v>
      </c>
      <c r="AE201" s="614">
        <f t="shared" ca="1" si="165"/>
        <v>2500</v>
      </c>
      <c r="AF201" s="614">
        <f t="shared" ca="1" si="165"/>
        <v>0</v>
      </c>
      <c r="AG201" s="614">
        <f t="shared" ca="1" si="165"/>
        <v>2500</v>
      </c>
      <c r="AH201" s="614">
        <f t="shared" ca="1" si="165"/>
        <v>641963</v>
      </c>
      <c r="AI201" s="615">
        <f t="shared" ca="1" si="165"/>
        <v>0</v>
      </c>
      <c r="AJ201" s="615">
        <f t="shared" ca="1" si="165"/>
        <v>0</v>
      </c>
      <c r="AK201" s="615">
        <f t="shared" ca="1" si="165"/>
        <v>0.8</v>
      </c>
      <c r="AL201" s="615">
        <f t="shared" ca="1" si="165"/>
        <v>0</v>
      </c>
      <c r="AM201" s="615">
        <f t="shared" ca="1" si="165"/>
        <v>0.67999999999999994</v>
      </c>
      <c r="AN201" s="615">
        <f t="shared" ca="1" si="165"/>
        <v>0</v>
      </c>
      <c r="AO201" s="615">
        <f t="shared" ca="1" si="165"/>
        <v>0</v>
      </c>
      <c r="AP201" s="615">
        <f t="shared" ca="1" si="165"/>
        <v>0</v>
      </c>
      <c r="AQ201" s="615">
        <f t="shared" ca="1" si="165"/>
        <v>0.8</v>
      </c>
      <c r="AR201" s="615">
        <f t="shared" ca="1" si="165"/>
        <v>0.67999999999999994</v>
      </c>
      <c r="AS201" s="729">
        <f t="shared" ca="1" si="165"/>
        <v>1.48</v>
      </c>
      <c r="AT201" s="613">
        <f t="shared" ca="1" si="165"/>
        <v>420780081</v>
      </c>
      <c r="AU201" s="614">
        <f t="shared" ca="1" si="165"/>
        <v>303267131</v>
      </c>
      <c r="AV201" s="614">
        <f t="shared" ca="1" si="165"/>
        <v>2217756</v>
      </c>
      <c r="AW201" s="614">
        <f t="shared" ca="1" si="165"/>
        <v>103206571</v>
      </c>
      <c r="AX201" s="614">
        <f t="shared" ca="1" si="165"/>
        <v>6065353</v>
      </c>
      <c r="AY201" s="614">
        <f t="shared" ca="1" si="165"/>
        <v>6023270</v>
      </c>
      <c r="AZ201" s="615">
        <f t="shared" ca="1" si="165"/>
        <v>664.70699999999988</v>
      </c>
      <c r="BA201" s="615">
        <f t="shared" ca="1" si="165"/>
        <v>456.79390000000001</v>
      </c>
      <c r="BB201" s="690">
        <f t="shared" ca="1" si="165"/>
        <v>207.91309999999996</v>
      </c>
    </row>
    <row r="202" spans="1:55" s="143" customFormat="1" ht="12.95" customHeight="1" x14ac:dyDescent="0.25">
      <c r="A202" s="609"/>
      <c r="D202" s="609"/>
      <c r="E202" s="794"/>
      <c r="F202" s="609"/>
      <c r="G202" s="611"/>
      <c r="H202" s="795">
        <v>3111</v>
      </c>
      <c r="I202" s="423">
        <f t="shared" ref="I202:BB202" ca="1" si="166">SUMIF($F$12:$F$335,"=3111",I$12:I$291)</f>
        <v>95887021</v>
      </c>
      <c r="J202" s="412">
        <f t="shared" ca="1" si="166"/>
        <v>69576700</v>
      </c>
      <c r="K202" s="412">
        <f t="shared" ca="1" si="166"/>
        <v>241000</v>
      </c>
      <c r="L202" s="412">
        <f t="shared" ca="1" si="166"/>
        <v>23598384</v>
      </c>
      <c r="M202" s="412">
        <f t="shared" ca="1" si="166"/>
        <v>1391540</v>
      </c>
      <c r="N202" s="412">
        <f t="shared" ca="1" si="166"/>
        <v>1079397</v>
      </c>
      <c r="O202" s="414">
        <f t="shared" ca="1" si="166"/>
        <v>164.16569999999996</v>
      </c>
      <c r="P202" s="414">
        <f t="shared" ca="1" si="166"/>
        <v>125.1498</v>
      </c>
      <c r="Q202" s="424">
        <f t="shared" ca="1" si="166"/>
        <v>39.015899999999995</v>
      </c>
      <c r="R202" s="413">
        <f t="shared" ca="1" si="166"/>
        <v>0</v>
      </c>
      <c r="S202" s="412">
        <f t="shared" ca="1" si="166"/>
        <v>86611</v>
      </c>
      <c r="T202" s="412">
        <f t="shared" ca="1" si="166"/>
        <v>0</v>
      </c>
      <c r="U202" s="412">
        <f t="shared" ca="1" si="166"/>
        <v>0</v>
      </c>
      <c r="V202" s="412">
        <f t="shared" ca="1" si="166"/>
        <v>0</v>
      </c>
      <c r="W202" s="412">
        <f t="shared" ca="1" si="166"/>
        <v>86611</v>
      </c>
      <c r="X202" s="412">
        <f t="shared" ca="1" si="166"/>
        <v>0</v>
      </c>
      <c r="Y202" s="412">
        <f t="shared" ca="1" si="166"/>
        <v>0</v>
      </c>
      <c r="Z202" s="412">
        <f t="shared" ca="1" si="166"/>
        <v>0</v>
      </c>
      <c r="AA202" s="412">
        <f t="shared" ca="1" si="166"/>
        <v>0</v>
      </c>
      <c r="AB202" s="412">
        <f t="shared" ca="1" si="166"/>
        <v>86611</v>
      </c>
      <c r="AC202" s="412">
        <f t="shared" ca="1" si="166"/>
        <v>29275</v>
      </c>
      <c r="AD202" s="412">
        <f t="shared" ca="1" si="166"/>
        <v>1732</v>
      </c>
      <c r="AE202" s="412">
        <f t="shared" ca="1" si="166"/>
        <v>0</v>
      </c>
      <c r="AF202" s="412">
        <f t="shared" ca="1" si="166"/>
        <v>0</v>
      </c>
      <c r="AG202" s="412">
        <f t="shared" ca="1" si="166"/>
        <v>0</v>
      </c>
      <c r="AH202" s="412">
        <f t="shared" ca="1" si="166"/>
        <v>117618</v>
      </c>
      <c r="AI202" s="414">
        <f t="shared" ca="1" si="166"/>
        <v>0</v>
      </c>
      <c r="AJ202" s="414">
        <f t="shared" ca="1" si="166"/>
        <v>0</v>
      </c>
      <c r="AK202" s="414">
        <f t="shared" ca="1" si="166"/>
        <v>0.25</v>
      </c>
      <c r="AL202" s="414">
        <f t="shared" ca="1" si="166"/>
        <v>0</v>
      </c>
      <c r="AM202" s="414">
        <f t="shared" ca="1" si="166"/>
        <v>0</v>
      </c>
      <c r="AN202" s="414">
        <f t="shared" ca="1" si="166"/>
        <v>0</v>
      </c>
      <c r="AO202" s="414">
        <f t="shared" ca="1" si="166"/>
        <v>0</v>
      </c>
      <c r="AP202" s="414">
        <f t="shared" ca="1" si="166"/>
        <v>0</v>
      </c>
      <c r="AQ202" s="414">
        <f t="shared" ca="1" si="166"/>
        <v>0.25</v>
      </c>
      <c r="AR202" s="414">
        <f t="shared" ca="1" si="166"/>
        <v>0</v>
      </c>
      <c r="AS202" s="424">
        <f t="shared" ca="1" si="166"/>
        <v>0.25</v>
      </c>
      <c r="AT202" s="413">
        <f t="shared" ca="1" si="166"/>
        <v>96004639</v>
      </c>
      <c r="AU202" s="412">
        <f t="shared" ca="1" si="166"/>
        <v>69663311</v>
      </c>
      <c r="AV202" s="412">
        <f t="shared" ca="1" si="166"/>
        <v>241000</v>
      </c>
      <c r="AW202" s="412">
        <f t="shared" ca="1" si="166"/>
        <v>23627659</v>
      </c>
      <c r="AX202" s="412">
        <f t="shared" ca="1" si="166"/>
        <v>1393272</v>
      </c>
      <c r="AY202" s="412">
        <f t="shared" ca="1" si="166"/>
        <v>1079397</v>
      </c>
      <c r="AZ202" s="414">
        <f t="shared" ca="1" si="166"/>
        <v>164.41569999999996</v>
      </c>
      <c r="BA202" s="414">
        <f t="shared" ca="1" si="166"/>
        <v>125.3998</v>
      </c>
      <c r="BB202" s="415">
        <f t="shared" ca="1" si="166"/>
        <v>39.015899999999995</v>
      </c>
    </row>
    <row r="203" spans="1:55" s="143" customFormat="1" ht="12.95" customHeight="1" x14ac:dyDescent="0.25">
      <c r="A203" s="609"/>
      <c r="D203" s="609"/>
      <c r="E203" s="794"/>
      <c r="F203" s="609"/>
      <c r="G203" s="611"/>
      <c r="H203" s="796">
        <v>3113</v>
      </c>
      <c r="I203" s="351">
        <f t="shared" ref="I203:BB203" si="167">SUMIF($F$12:$F$335,"=3113",I$12:I$335)</f>
        <v>173823040</v>
      </c>
      <c r="J203" s="113">
        <f t="shared" si="167"/>
        <v>123904749</v>
      </c>
      <c r="K203" s="113">
        <f t="shared" si="167"/>
        <v>1589456</v>
      </c>
      <c r="L203" s="113">
        <f t="shared" si="167"/>
        <v>42369720</v>
      </c>
      <c r="M203" s="113">
        <f t="shared" si="167"/>
        <v>2478095</v>
      </c>
      <c r="N203" s="113">
        <f t="shared" si="167"/>
        <v>3481020</v>
      </c>
      <c r="O203" s="115">
        <f t="shared" si="167"/>
        <v>244.11360000000002</v>
      </c>
      <c r="P203" s="115">
        <f t="shared" si="167"/>
        <v>193.2227</v>
      </c>
      <c r="Q203" s="377">
        <f t="shared" si="167"/>
        <v>50.890899999999995</v>
      </c>
      <c r="R203" s="112">
        <f t="shared" si="167"/>
        <v>0</v>
      </c>
      <c r="S203" s="113">
        <f t="shared" si="167"/>
        <v>192982</v>
      </c>
      <c r="T203" s="113">
        <f t="shared" si="167"/>
        <v>0</v>
      </c>
      <c r="U203" s="113">
        <f t="shared" si="167"/>
        <v>0</v>
      </c>
      <c r="V203" s="113">
        <f t="shared" si="167"/>
        <v>0</v>
      </c>
      <c r="W203" s="113">
        <f t="shared" si="167"/>
        <v>192982</v>
      </c>
      <c r="X203" s="113">
        <f t="shared" si="167"/>
        <v>0</v>
      </c>
      <c r="Y203" s="113">
        <f t="shared" si="167"/>
        <v>0</v>
      </c>
      <c r="Z203" s="113">
        <f t="shared" si="167"/>
        <v>0</v>
      </c>
      <c r="AA203" s="113">
        <f t="shared" si="167"/>
        <v>0</v>
      </c>
      <c r="AB203" s="113">
        <f t="shared" si="167"/>
        <v>192982</v>
      </c>
      <c r="AC203" s="113">
        <f t="shared" si="167"/>
        <v>65228</v>
      </c>
      <c r="AD203" s="113">
        <f t="shared" si="167"/>
        <v>3860</v>
      </c>
      <c r="AE203" s="113">
        <f t="shared" si="167"/>
        <v>2500</v>
      </c>
      <c r="AF203" s="113">
        <f t="shared" si="167"/>
        <v>0</v>
      </c>
      <c r="AG203" s="113">
        <f t="shared" si="167"/>
        <v>2500</v>
      </c>
      <c r="AH203" s="113">
        <f t="shared" si="167"/>
        <v>264570</v>
      </c>
      <c r="AI203" s="115">
        <f t="shared" si="167"/>
        <v>0</v>
      </c>
      <c r="AJ203" s="115">
        <f t="shared" si="167"/>
        <v>0</v>
      </c>
      <c r="AK203" s="115">
        <f t="shared" si="167"/>
        <v>0.55000000000000004</v>
      </c>
      <c r="AL203" s="115">
        <f t="shared" si="167"/>
        <v>0</v>
      </c>
      <c r="AM203" s="115">
        <f t="shared" si="167"/>
        <v>0</v>
      </c>
      <c r="AN203" s="115">
        <f t="shared" si="167"/>
        <v>0</v>
      </c>
      <c r="AO203" s="115">
        <f t="shared" si="167"/>
        <v>0</v>
      </c>
      <c r="AP203" s="115">
        <f t="shared" si="167"/>
        <v>0</v>
      </c>
      <c r="AQ203" s="115">
        <f t="shared" si="167"/>
        <v>0.55000000000000004</v>
      </c>
      <c r="AR203" s="115">
        <f t="shared" si="167"/>
        <v>0</v>
      </c>
      <c r="AS203" s="377">
        <f t="shared" si="167"/>
        <v>0.55000000000000004</v>
      </c>
      <c r="AT203" s="112">
        <f t="shared" si="167"/>
        <v>174087610</v>
      </c>
      <c r="AU203" s="113">
        <f t="shared" si="167"/>
        <v>124097731</v>
      </c>
      <c r="AV203" s="113">
        <f t="shared" si="167"/>
        <v>1589456</v>
      </c>
      <c r="AW203" s="113">
        <f t="shared" si="167"/>
        <v>42434948</v>
      </c>
      <c r="AX203" s="113">
        <f t="shared" si="167"/>
        <v>2481955</v>
      </c>
      <c r="AY203" s="113">
        <f t="shared" si="167"/>
        <v>3483520</v>
      </c>
      <c r="AZ203" s="115">
        <f t="shared" si="167"/>
        <v>244.6636</v>
      </c>
      <c r="BA203" s="115">
        <f t="shared" si="167"/>
        <v>193.77269999999999</v>
      </c>
      <c r="BB203" s="116">
        <f t="shared" si="167"/>
        <v>50.890899999999995</v>
      </c>
    </row>
    <row r="204" spans="1:55" s="143" customFormat="1" ht="12.95" customHeight="1" x14ac:dyDescent="0.25">
      <c r="A204" s="609"/>
      <c r="D204" s="609"/>
      <c r="E204" s="794"/>
      <c r="F204" s="609"/>
      <c r="G204" s="611"/>
      <c r="H204" s="796">
        <v>3114</v>
      </c>
      <c r="I204" s="351">
        <f t="shared" ref="I204:BB204" si="168">SUMIF($F$12:$F$335,"=3114",I$12:I$335)</f>
        <v>21661120</v>
      </c>
      <c r="J204" s="113">
        <f t="shared" si="168"/>
        <v>15721105</v>
      </c>
      <c r="K204" s="113">
        <f t="shared" si="168"/>
        <v>120000</v>
      </c>
      <c r="L204" s="113">
        <f t="shared" si="168"/>
        <v>5354293</v>
      </c>
      <c r="M204" s="113">
        <f t="shared" si="168"/>
        <v>314422</v>
      </c>
      <c r="N204" s="113">
        <f t="shared" si="168"/>
        <v>151300</v>
      </c>
      <c r="O204" s="115">
        <f t="shared" si="168"/>
        <v>31.837899999999998</v>
      </c>
      <c r="P204" s="115">
        <f t="shared" si="168"/>
        <v>24.995199999999997</v>
      </c>
      <c r="Q204" s="377">
        <f t="shared" si="168"/>
        <v>6.8426999999999998</v>
      </c>
      <c r="R204" s="112">
        <f t="shared" si="168"/>
        <v>0</v>
      </c>
      <c r="S204" s="113">
        <f t="shared" si="168"/>
        <v>0</v>
      </c>
      <c r="T204" s="113">
        <f t="shared" si="168"/>
        <v>0</v>
      </c>
      <c r="U204" s="113">
        <f t="shared" si="168"/>
        <v>0</v>
      </c>
      <c r="V204" s="113">
        <f t="shared" si="168"/>
        <v>0</v>
      </c>
      <c r="W204" s="113">
        <f t="shared" si="168"/>
        <v>0</v>
      </c>
      <c r="X204" s="113">
        <f t="shared" si="168"/>
        <v>0</v>
      </c>
      <c r="Y204" s="113">
        <f t="shared" si="168"/>
        <v>0</v>
      </c>
      <c r="Z204" s="113">
        <f t="shared" si="168"/>
        <v>0</v>
      </c>
      <c r="AA204" s="113">
        <f t="shared" si="168"/>
        <v>0</v>
      </c>
      <c r="AB204" s="113">
        <f t="shared" si="168"/>
        <v>0</v>
      </c>
      <c r="AC204" s="113">
        <f t="shared" si="168"/>
        <v>0</v>
      </c>
      <c r="AD204" s="113">
        <f t="shared" si="168"/>
        <v>0</v>
      </c>
      <c r="AE204" s="113">
        <f t="shared" si="168"/>
        <v>0</v>
      </c>
      <c r="AF204" s="113">
        <f t="shared" si="168"/>
        <v>0</v>
      </c>
      <c r="AG204" s="113">
        <f t="shared" si="168"/>
        <v>0</v>
      </c>
      <c r="AH204" s="113">
        <f t="shared" si="168"/>
        <v>0</v>
      </c>
      <c r="AI204" s="115">
        <f t="shared" si="168"/>
        <v>0</v>
      </c>
      <c r="AJ204" s="115">
        <f t="shared" si="168"/>
        <v>0</v>
      </c>
      <c r="AK204" s="115">
        <f t="shared" si="168"/>
        <v>0</v>
      </c>
      <c r="AL204" s="115">
        <f t="shared" si="168"/>
        <v>0</v>
      </c>
      <c r="AM204" s="115">
        <f t="shared" si="168"/>
        <v>0</v>
      </c>
      <c r="AN204" s="115">
        <f t="shared" si="168"/>
        <v>0</v>
      </c>
      <c r="AO204" s="115">
        <f t="shared" si="168"/>
        <v>0</v>
      </c>
      <c r="AP204" s="115">
        <f t="shared" si="168"/>
        <v>0</v>
      </c>
      <c r="AQ204" s="115">
        <f t="shared" si="168"/>
        <v>0</v>
      </c>
      <c r="AR204" s="115">
        <f t="shared" si="168"/>
        <v>0</v>
      </c>
      <c r="AS204" s="377">
        <f t="shared" si="168"/>
        <v>0</v>
      </c>
      <c r="AT204" s="112">
        <f t="shared" si="168"/>
        <v>21661120</v>
      </c>
      <c r="AU204" s="113">
        <f t="shared" si="168"/>
        <v>15721105</v>
      </c>
      <c r="AV204" s="113">
        <f t="shared" si="168"/>
        <v>120000</v>
      </c>
      <c r="AW204" s="113">
        <f t="shared" si="168"/>
        <v>5354293</v>
      </c>
      <c r="AX204" s="113">
        <f t="shared" si="168"/>
        <v>314422</v>
      </c>
      <c r="AY204" s="113">
        <f t="shared" si="168"/>
        <v>151300</v>
      </c>
      <c r="AZ204" s="115">
        <f t="shared" si="168"/>
        <v>31.837899999999998</v>
      </c>
      <c r="BA204" s="115">
        <f t="shared" si="168"/>
        <v>24.995199999999997</v>
      </c>
      <c r="BB204" s="116">
        <f t="shared" si="168"/>
        <v>6.8426999999999998</v>
      </c>
    </row>
    <row r="205" spans="1:55" s="143" customFormat="1" ht="12.95" customHeight="1" x14ac:dyDescent="0.25">
      <c r="A205" s="609"/>
      <c r="D205" s="609"/>
      <c r="E205" s="794"/>
      <c r="F205" s="609"/>
      <c r="G205" s="611"/>
      <c r="H205" s="796">
        <v>3117</v>
      </c>
      <c r="I205" s="351">
        <f t="shared" ref="I205:BB205" si="169">SUMIF($F$12:$F$335,"=3117",I$12:I$335)</f>
        <v>49466813</v>
      </c>
      <c r="J205" s="113">
        <f t="shared" si="169"/>
        <v>35622766</v>
      </c>
      <c r="K205" s="113">
        <f t="shared" si="169"/>
        <v>122000</v>
      </c>
      <c r="L205" s="113">
        <f t="shared" si="169"/>
        <v>12081730</v>
      </c>
      <c r="M205" s="113">
        <f t="shared" si="169"/>
        <v>712457</v>
      </c>
      <c r="N205" s="113">
        <f t="shared" si="169"/>
        <v>927860</v>
      </c>
      <c r="O205" s="115">
        <f t="shared" si="169"/>
        <v>70.495999999999995</v>
      </c>
      <c r="P205" s="115">
        <f t="shared" si="169"/>
        <v>50.123699999999999</v>
      </c>
      <c r="Q205" s="377">
        <f t="shared" si="169"/>
        <v>20.372299999999999</v>
      </c>
      <c r="R205" s="112">
        <f t="shared" si="169"/>
        <v>0</v>
      </c>
      <c r="S205" s="113">
        <f t="shared" si="169"/>
        <v>0</v>
      </c>
      <c r="T205" s="113">
        <f t="shared" si="169"/>
        <v>0</v>
      </c>
      <c r="U205" s="113">
        <f t="shared" si="169"/>
        <v>0</v>
      </c>
      <c r="V205" s="113">
        <f t="shared" si="169"/>
        <v>0</v>
      </c>
      <c r="W205" s="113">
        <f t="shared" si="169"/>
        <v>0</v>
      </c>
      <c r="X205" s="113">
        <f t="shared" si="169"/>
        <v>0</v>
      </c>
      <c r="Y205" s="113">
        <f t="shared" si="169"/>
        <v>0</v>
      </c>
      <c r="Z205" s="113">
        <f t="shared" si="169"/>
        <v>0</v>
      </c>
      <c r="AA205" s="113">
        <f t="shared" si="169"/>
        <v>0</v>
      </c>
      <c r="AB205" s="113">
        <f t="shared" si="169"/>
        <v>0</v>
      </c>
      <c r="AC205" s="113">
        <f t="shared" si="169"/>
        <v>0</v>
      </c>
      <c r="AD205" s="113">
        <f t="shared" si="169"/>
        <v>0</v>
      </c>
      <c r="AE205" s="113">
        <f t="shared" si="169"/>
        <v>0</v>
      </c>
      <c r="AF205" s="113">
        <f t="shared" si="169"/>
        <v>0</v>
      </c>
      <c r="AG205" s="113">
        <f t="shared" si="169"/>
        <v>0</v>
      </c>
      <c r="AH205" s="113">
        <f t="shared" si="169"/>
        <v>0</v>
      </c>
      <c r="AI205" s="115">
        <f t="shared" si="169"/>
        <v>0</v>
      </c>
      <c r="AJ205" s="115">
        <f t="shared" si="169"/>
        <v>0</v>
      </c>
      <c r="AK205" s="115">
        <f t="shared" si="169"/>
        <v>0</v>
      </c>
      <c r="AL205" s="115">
        <f t="shared" si="169"/>
        <v>0</v>
      </c>
      <c r="AM205" s="115">
        <f t="shared" si="169"/>
        <v>0</v>
      </c>
      <c r="AN205" s="115">
        <f t="shared" si="169"/>
        <v>0</v>
      </c>
      <c r="AO205" s="115">
        <f t="shared" si="169"/>
        <v>0</v>
      </c>
      <c r="AP205" s="115">
        <f t="shared" si="169"/>
        <v>0</v>
      </c>
      <c r="AQ205" s="115">
        <f t="shared" si="169"/>
        <v>0</v>
      </c>
      <c r="AR205" s="115">
        <f t="shared" si="169"/>
        <v>0</v>
      </c>
      <c r="AS205" s="377">
        <f t="shared" si="169"/>
        <v>0</v>
      </c>
      <c r="AT205" s="112">
        <f t="shared" si="169"/>
        <v>49466813</v>
      </c>
      <c r="AU205" s="113">
        <f t="shared" si="169"/>
        <v>35622766</v>
      </c>
      <c r="AV205" s="113">
        <f t="shared" si="169"/>
        <v>122000</v>
      </c>
      <c r="AW205" s="113">
        <f t="shared" si="169"/>
        <v>12081730</v>
      </c>
      <c r="AX205" s="113">
        <f t="shared" si="169"/>
        <v>712457</v>
      </c>
      <c r="AY205" s="113">
        <f t="shared" si="169"/>
        <v>927860</v>
      </c>
      <c r="AZ205" s="115">
        <f t="shared" si="169"/>
        <v>70.495999999999995</v>
      </c>
      <c r="BA205" s="115">
        <f t="shared" si="169"/>
        <v>50.123699999999999</v>
      </c>
      <c r="BB205" s="116">
        <f t="shared" si="169"/>
        <v>20.372299999999999</v>
      </c>
    </row>
    <row r="206" spans="1:55" s="143" customFormat="1" ht="12.95" customHeight="1" x14ac:dyDescent="0.25">
      <c r="A206" s="609"/>
      <c r="D206" s="609"/>
      <c r="E206" s="794"/>
      <c r="F206" s="609"/>
      <c r="G206" s="611"/>
      <c r="H206" s="796">
        <v>3122</v>
      </c>
      <c r="I206" s="351">
        <f t="shared" ref="I206:BB206" si="170">SUMIF($F$12:$F$291,"=3122",I$12:I$291)</f>
        <v>0</v>
      </c>
      <c r="J206" s="113">
        <f t="shared" si="170"/>
        <v>0</v>
      </c>
      <c r="K206" s="113">
        <f t="shared" si="170"/>
        <v>0</v>
      </c>
      <c r="L206" s="113">
        <f t="shared" si="170"/>
        <v>0</v>
      </c>
      <c r="M206" s="113">
        <f t="shared" si="170"/>
        <v>0</v>
      </c>
      <c r="N206" s="113">
        <f t="shared" si="170"/>
        <v>0</v>
      </c>
      <c r="O206" s="115">
        <f t="shared" si="170"/>
        <v>0</v>
      </c>
      <c r="P206" s="115">
        <f t="shared" si="170"/>
        <v>0</v>
      </c>
      <c r="Q206" s="377">
        <f t="shared" si="170"/>
        <v>0</v>
      </c>
      <c r="R206" s="112">
        <f t="shared" si="170"/>
        <v>0</v>
      </c>
      <c r="S206" s="113">
        <f t="shared" si="170"/>
        <v>0</v>
      </c>
      <c r="T206" s="113">
        <f t="shared" si="170"/>
        <v>0</v>
      </c>
      <c r="U206" s="113">
        <f t="shared" si="170"/>
        <v>0</v>
      </c>
      <c r="V206" s="113">
        <f t="shared" si="170"/>
        <v>0</v>
      </c>
      <c r="W206" s="113">
        <f t="shared" si="170"/>
        <v>0</v>
      </c>
      <c r="X206" s="113">
        <f t="shared" si="170"/>
        <v>0</v>
      </c>
      <c r="Y206" s="113">
        <f t="shared" si="170"/>
        <v>0</v>
      </c>
      <c r="Z206" s="113">
        <f t="shared" si="170"/>
        <v>0</v>
      </c>
      <c r="AA206" s="113">
        <f t="shared" si="170"/>
        <v>0</v>
      </c>
      <c r="AB206" s="113">
        <f t="shared" si="170"/>
        <v>0</v>
      </c>
      <c r="AC206" s="113">
        <f t="shared" si="170"/>
        <v>0</v>
      </c>
      <c r="AD206" s="113">
        <f t="shared" si="170"/>
        <v>0</v>
      </c>
      <c r="AE206" s="113">
        <f t="shared" si="170"/>
        <v>0</v>
      </c>
      <c r="AF206" s="113">
        <f t="shared" si="170"/>
        <v>0</v>
      </c>
      <c r="AG206" s="113">
        <f t="shared" si="170"/>
        <v>0</v>
      </c>
      <c r="AH206" s="113">
        <f t="shared" si="170"/>
        <v>0</v>
      </c>
      <c r="AI206" s="115">
        <f t="shared" si="170"/>
        <v>0</v>
      </c>
      <c r="AJ206" s="115">
        <f t="shared" si="170"/>
        <v>0</v>
      </c>
      <c r="AK206" s="115">
        <f t="shared" si="170"/>
        <v>0</v>
      </c>
      <c r="AL206" s="115">
        <f t="shared" si="170"/>
        <v>0</v>
      </c>
      <c r="AM206" s="115">
        <f t="shared" si="170"/>
        <v>0</v>
      </c>
      <c r="AN206" s="115">
        <f t="shared" si="170"/>
        <v>0</v>
      </c>
      <c r="AO206" s="115">
        <f t="shared" si="170"/>
        <v>0</v>
      </c>
      <c r="AP206" s="115">
        <f t="shared" si="170"/>
        <v>0</v>
      </c>
      <c r="AQ206" s="115">
        <f t="shared" si="170"/>
        <v>0</v>
      </c>
      <c r="AR206" s="115">
        <f t="shared" si="170"/>
        <v>0</v>
      </c>
      <c r="AS206" s="377">
        <f t="shared" si="170"/>
        <v>0</v>
      </c>
      <c r="AT206" s="112">
        <f t="shared" si="170"/>
        <v>0</v>
      </c>
      <c r="AU206" s="113">
        <f t="shared" si="170"/>
        <v>0</v>
      </c>
      <c r="AV206" s="113">
        <f t="shared" si="170"/>
        <v>0</v>
      </c>
      <c r="AW206" s="113">
        <f t="shared" si="170"/>
        <v>0</v>
      </c>
      <c r="AX206" s="113">
        <f t="shared" si="170"/>
        <v>0</v>
      </c>
      <c r="AY206" s="113">
        <f t="shared" si="170"/>
        <v>0</v>
      </c>
      <c r="AZ206" s="115">
        <f t="shared" si="170"/>
        <v>0</v>
      </c>
      <c r="BA206" s="115">
        <f t="shared" si="170"/>
        <v>0</v>
      </c>
      <c r="BB206" s="116">
        <f t="shared" si="170"/>
        <v>0</v>
      </c>
    </row>
    <row r="207" spans="1:55" s="143" customFormat="1" ht="12.95" customHeight="1" x14ac:dyDescent="0.25">
      <c r="A207" s="609"/>
      <c r="D207" s="609"/>
      <c r="E207" s="794"/>
      <c r="F207" s="609"/>
      <c r="G207" s="611"/>
      <c r="H207" s="796">
        <v>3124</v>
      </c>
      <c r="I207" s="351">
        <f t="shared" ref="I207:BB207" si="171">SUMIF($F$12:$F$291,"=3124",I$12:I$291)</f>
        <v>0</v>
      </c>
      <c r="J207" s="113">
        <f t="shared" si="171"/>
        <v>0</v>
      </c>
      <c r="K207" s="113">
        <f t="shared" si="171"/>
        <v>0</v>
      </c>
      <c r="L207" s="113">
        <f t="shared" si="171"/>
        <v>0</v>
      </c>
      <c r="M207" s="113">
        <f t="shared" si="171"/>
        <v>0</v>
      </c>
      <c r="N207" s="113">
        <f t="shared" si="171"/>
        <v>0</v>
      </c>
      <c r="O207" s="115">
        <f t="shared" si="171"/>
        <v>0</v>
      </c>
      <c r="P207" s="115">
        <f t="shared" si="171"/>
        <v>0</v>
      </c>
      <c r="Q207" s="377">
        <f t="shared" si="171"/>
        <v>0</v>
      </c>
      <c r="R207" s="112">
        <f t="shared" si="171"/>
        <v>0</v>
      </c>
      <c r="S207" s="113">
        <f t="shared" si="171"/>
        <v>0</v>
      </c>
      <c r="T207" s="113">
        <f t="shared" si="171"/>
        <v>0</v>
      </c>
      <c r="U207" s="113">
        <f t="shared" si="171"/>
        <v>0</v>
      </c>
      <c r="V207" s="113">
        <f t="shared" si="171"/>
        <v>0</v>
      </c>
      <c r="W207" s="113">
        <f t="shared" si="171"/>
        <v>0</v>
      </c>
      <c r="X207" s="113">
        <f t="shared" si="171"/>
        <v>0</v>
      </c>
      <c r="Y207" s="113">
        <f t="shared" si="171"/>
        <v>0</v>
      </c>
      <c r="Z207" s="113">
        <f t="shared" si="171"/>
        <v>0</v>
      </c>
      <c r="AA207" s="113">
        <f t="shared" si="171"/>
        <v>0</v>
      </c>
      <c r="AB207" s="113">
        <f t="shared" si="171"/>
        <v>0</v>
      </c>
      <c r="AC207" s="113">
        <f t="shared" si="171"/>
        <v>0</v>
      </c>
      <c r="AD207" s="113">
        <f t="shared" si="171"/>
        <v>0</v>
      </c>
      <c r="AE207" s="113">
        <f t="shared" si="171"/>
        <v>0</v>
      </c>
      <c r="AF207" s="113">
        <f t="shared" si="171"/>
        <v>0</v>
      </c>
      <c r="AG207" s="113">
        <f t="shared" si="171"/>
        <v>0</v>
      </c>
      <c r="AH207" s="113">
        <f t="shared" si="171"/>
        <v>0</v>
      </c>
      <c r="AI207" s="115">
        <f t="shared" si="171"/>
        <v>0</v>
      </c>
      <c r="AJ207" s="115">
        <f t="shared" si="171"/>
        <v>0</v>
      </c>
      <c r="AK207" s="115">
        <f t="shared" si="171"/>
        <v>0</v>
      </c>
      <c r="AL207" s="115">
        <f t="shared" si="171"/>
        <v>0</v>
      </c>
      <c r="AM207" s="115">
        <f t="shared" si="171"/>
        <v>0</v>
      </c>
      <c r="AN207" s="115">
        <f t="shared" si="171"/>
        <v>0</v>
      </c>
      <c r="AO207" s="115">
        <f t="shared" si="171"/>
        <v>0</v>
      </c>
      <c r="AP207" s="115">
        <f t="shared" si="171"/>
        <v>0</v>
      </c>
      <c r="AQ207" s="115">
        <f t="shared" si="171"/>
        <v>0</v>
      </c>
      <c r="AR207" s="115">
        <f t="shared" si="171"/>
        <v>0</v>
      </c>
      <c r="AS207" s="377">
        <f t="shared" si="171"/>
        <v>0</v>
      </c>
      <c r="AT207" s="112">
        <f t="shared" si="171"/>
        <v>0</v>
      </c>
      <c r="AU207" s="113">
        <f t="shared" si="171"/>
        <v>0</v>
      </c>
      <c r="AV207" s="113">
        <f t="shared" si="171"/>
        <v>0</v>
      </c>
      <c r="AW207" s="113">
        <f t="shared" si="171"/>
        <v>0</v>
      </c>
      <c r="AX207" s="113">
        <f t="shared" si="171"/>
        <v>0</v>
      </c>
      <c r="AY207" s="113">
        <f t="shared" si="171"/>
        <v>0</v>
      </c>
      <c r="AZ207" s="115">
        <f t="shared" si="171"/>
        <v>0</v>
      </c>
      <c r="BA207" s="115">
        <f t="shared" si="171"/>
        <v>0</v>
      </c>
      <c r="BB207" s="116">
        <f t="shared" si="171"/>
        <v>0</v>
      </c>
    </row>
    <row r="208" spans="1:55" s="143" customFormat="1" ht="12.95" customHeight="1" x14ac:dyDescent="0.25">
      <c r="A208" s="609"/>
      <c r="D208" s="609"/>
      <c r="E208" s="794"/>
      <c r="F208" s="609"/>
      <c r="G208" s="611"/>
      <c r="H208" s="796">
        <v>3141</v>
      </c>
      <c r="I208" s="351">
        <f t="shared" ref="I208:BB208" si="172">SUMIF($F$12:$F$335,"=3141",I$12:I$335)</f>
        <v>33180695</v>
      </c>
      <c r="J208" s="113">
        <f t="shared" si="172"/>
        <v>24140985</v>
      </c>
      <c r="K208" s="113">
        <f t="shared" si="172"/>
        <v>115000</v>
      </c>
      <c r="L208" s="113">
        <f t="shared" si="172"/>
        <v>8198523</v>
      </c>
      <c r="M208" s="113">
        <f t="shared" si="172"/>
        <v>482821</v>
      </c>
      <c r="N208" s="113">
        <f t="shared" si="172"/>
        <v>243366</v>
      </c>
      <c r="O208" s="115">
        <f t="shared" si="172"/>
        <v>82.359999999999971</v>
      </c>
      <c r="P208" s="115">
        <f t="shared" si="172"/>
        <v>0</v>
      </c>
      <c r="Q208" s="377">
        <f t="shared" si="172"/>
        <v>82.359999999999971</v>
      </c>
      <c r="R208" s="112">
        <f t="shared" si="172"/>
        <v>0</v>
      </c>
      <c r="S208" s="113">
        <f t="shared" si="172"/>
        <v>0</v>
      </c>
      <c r="T208" s="113">
        <f t="shared" si="172"/>
        <v>191293</v>
      </c>
      <c r="U208" s="113">
        <f t="shared" si="172"/>
        <v>0</v>
      </c>
      <c r="V208" s="113">
        <f t="shared" si="172"/>
        <v>0</v>
      </c>
      <c r="W208" s="113">
        <f t="shared" si="172"/>
        <v>191293</v>
      </c>
      <c r="X208" s="113">
        <f t="shared" si="172"/>
        <v>0</v>
      </c>
      <c r="Y208" s="113">
        <f t="shared" si="172"/>
        <v>0</v>
      </c>
      <c r="Z208" s="113">
        <f t="shared" si="172"/>
        <v>0</v>
      </c>
      <c r="AA208" s="113">
        <f t="shared" si="172"/>
        <v>0</v>
      </c>
      <c r="AB208" s="113">
        <f t="shared" si="172"/>
        <v>191293</v>
      </c>
      <c r="AC208" s="113">
        <f t="shared" si="172"/>
        <v>64657</v>
      </c>
      <c r="AD208" s="113">
        <f t="shared" si="172"/>
        <v>3825</v>
      </c>
      <c r="AE208" s="113">
        <f t="shared" si="172"/>
        <v>0</v>
      </c>
      <c r="AF208" s="113">
        <f t="shared" si="172"/>
        <v>0</v>
      </c>
      <c r="AG208" s="113">
        <f t="shared" si="172"/>
        <v>0</v>
      </c>
      <c r="AH208" s="113">
        <f t="shared" si="172"/>
        <v>259775</v>
      </c>
      <c r="AI208" s="115">
        <f t="shared" si="172"/>
        <v>0</v>
      </c>
      <c r="AJ208" s="115">
        <f t="shared" si="172"/>
        <v>0</v>
      </c>
      <c r="AK208" s="115">
        <f t="shared" si="172"/>
        <v>0</v>
      </c>
      <c r="AL208" s="115">
        <f t="shared" si="172"/>
        <v>0</v>
      </c>
      <c r="AM208" s="115">
        <f t="shared" si="172"/>
        <v>0.67999999999999994</v>
      </c>
      <c r="AN208" s="115">
        <f t="shared" si="172"/>
        <v>0</v>
      </c>
      <c r="AO208" s="115">
        <f t="shared" si="172"/>
        <v>0</v>
      </c>
      <c r="AP208" s="115">
        <f t="shared" si="172"/>
        <v>0</v>
      </c>
      <c r="AQ208" s="115">
        <f t="shared" si="172"/>
        <v>0</v>
      </c>
      <c r="AR208" s="115">
        <f t="shared" si="172"/>
        <v>0.67999999999999994</v>
      </c>
      <c r="AS208" s="377">
        <f t="shared" si="172"/>
        <v>0.67999999999999994</v>
      </c>
      <c r="AT208" s="112">
        <f t="shared" si="172"/>
        <v>33440470</v>
      </c>
      <c r="AU208" s="113">
        <f t="shared" si="172"/>
        <v>24332278</v>
      </c>
      <c r="AV208" s="113">
        <f t="shared" si="172"/>
        <v>115000</v>
      </c>
      <c r="AW208" s="113">
        <f t="shared" si="172"/>
        <v>8263180</v>
      </c>
      <c r="AX208" s="113">
        <f t="shared" si="172"/>
        <v>486646</v>
      </c>
      <c r="AY208" s="113">
        <f t="shared" si="172"/>
        <v>243366</v>
      </c>
      <c r="AZ208" s="115">
        <f t="shared" si="172"/>
        <v>83.039999999999992</v>
      </c>
      <c r="BA208" s="115">
        <f t="shared" si="172"/>
        <v>0</v>
      </c>
      <c r="BB208" s="116">
        <f t="shared" si="172"/>
        <v>83.039999999999992</v>
      </c>
    </row>
    <row r="209" spans="1:54" s="143" customFormat="1" ht="12.95" customHeight="1" x14ac:dyDescent="0.25">
      <c r="A209" s="609"/>
      <c r="D209" s="609"/>
      <c r="E209" s="794"/>
      <c r="F209" s="609"/>
      <c r="G209" s="611"/>
      <c r="H209" s="796">
        <v>3143</v>
      </c>
      <c r="I209" s="351">
        <f t="shared" ref="I209:BB209" si="173">SUMIF($F$12:$F$335,"=3143",I$12:I$335)</f>
        <v>21570147</v>
      </c>
      <c r="J209" s="113">
        <f t="shared" si="173"/>
        <v>15829671</v>
      </c>
      <c r="K209" s="113">
        <f t="shared" si="173"/>
        <v>30300</v>
      </c>
      <c r="L209" s="113">
        <f t="shared" si="173"/>
        <v>5360671</v>
      </c>
      <c r="M209" s="113">
        <f t="shared" si="173"/>
        <v>316595</v>
      </c>
      <c r="N209" s="113">
        <f t="shared" si="173"/>
        <v>32910</v>
      </c>
      <c r="O209" s="115">
        <f t="shared" si="173"/>
        <v>34.370099999999994</v>
      </c>
      <c r="P209" s="115">
        <f t="shared" si="173"/>
        <v>32.1601</v>
      </c>
      <c r="Q209" s="377">
        <f t="shared" si="173"/>
        <v>2.21</v>
      </c>
      <c r="R209" s="112">
        <f t="shared" si="173"/>
        <v>0</v>
      </c>
      <c r="S209" s="113">
        <f t="shared" si="173"/>
        <v>0</v>
      </c>
      <c r="T209" s="113">
        <f t="shared" si="173"/>
        <v>0</v>
      </c>
      <c r="U209" s="113">
        <f t="shared" si="173"/>
        <v>0</v>
      </c>
      <c r="V209" s="113">
        <f t="shared" si="173"/>
        <v>0</v>
      </c>
      <c r="W209" s="113">
        <f t="shared" si="173"/>
        <v>0</v>
      </c>
      <c r="X209" s="113">
        <f t="shared" si="173"/>
        <v>0</v>
      </c>
      <c r="Y209" s="113">
        <f t="shared" si="173"/>
        <v>0</v>
      </c>
      <c r="Z209" s="113">
        <f t="shared" si="173"/>
        <v>0</v>
      </c>
      <c r="AA209" s="113">
        <f t="shared" si="173"/>
        <v>0</v>
      </c>
      <c r="AB209" s="113">
        <f t="shared" si="173"/>
        <v>0</v>
      </c>
      <c r="AC209" s="113">
        <f t="shared" si="173"/>
        <v>0</v>
      </c>
      <c r="AD209" s="113">
        <f t="shared" si="173"/>
        <v>0</v>
      </c>
      <c r="AE209" s="113">
        <f t="shared" si="173"/>
        <v>0</v>
      </c>
      <c r="AF209" s="113">
        <f t="shared" si="173"/>
        <v>0</v>
      </c>
      <c r="AG209" s="113">
        <f t="shared" si="173"/>
        <v>0</v>
      </c>
      <c r="AH209" s="113">
        <f t="shared" si="173"/>
        <v>0</v>
      </c>
      <c r="AI209" s="115">
        <f t="shared" si="173"/>
        <v>0</v>
      </c>
      <c r="AJ209" s="115">
        <f t="shared" si="173"/>
        <v>0</v>
      </c>
      <c r="AK209" s="115">
        <f t="shared" si="173"/>
        <v>0</v>
      </c>
      <c r="AL209" s="115">
        <f t="shared" si="173"/>
        <v>0</v>
      </c>
      <c r="AM209" s="115">
        <f t="shared" si="173"/>
        <v>0</v>
      </c>
      <c r="AN209" s="115">
        <f t="shared" si="173"/>
        <v>0</v>
      </c>
      <c r="AO209" s="115">
        <f t="shared" si="173"/>
        <v>0</v>
      </c>
      <c r="AP209" s="115">
        <f t="shared" si="173"/>
        <v>0</v>
      </c>
      <c r="AQ209" s="115">
        <f t="shared" si="173"/>
        <v>0</v>
      </c>
      <c r="AR209" s="115">
        <f t="shared" si="173"/>
        <v>0</v>
      </c>
      <c r="AS209" s="377">
        <f t="shared" si="173"/>
        <v>0</v>
      </c>
      <c r="AT209" s="112">
        <f t="shared" si="173"/>
        <v>21570147</v>
      </c>
      <c r="AU209" s="113">
        <f t="shared" si="173"/>
        <v>15829671</v>
      </c>
      <c r="AV209" s="113">
        <f t="shared" si="173"/>
        <v>30300</v>
      </c>
      <c r="AW209" s="113">
        <f t="shared" si="173"/>
        <v>5360671</v>
      </c>
      <c r="AX209" s="113">
        <f t="shared" si="173"/>
        <v>316595</v>
      </c>
      <c r="AY209" s="113">
        <f t="shared" si="173"/>
        <v>32910</v>
      </c>
      <c r="AZ209" s="115">
        <f t="shared" si="173"/>
        <v>34.370099999999994</v>
      </c>
      <c r="BA209" s="115">
        <f t="shared" si="173"/>
        <v>32.1601</v>
      </c>
      <c r="BB209" s="116">
        <f t="shared" si="173"/>
        <v>2.21</v>
      </c>
    </row>
    <row r="210" spans="1:54" s="143" customFormat="1" ht="12.95" customHeight="1" x14ac:dyDescent="0.25">
      <c r="A210" s="609"/>
      <c r="D210" s="609"/>
      <c r="E210" s="794"/>
      <c r="F210" s="609"/>
      <c r="G210" s="611"/>
      <c r="H210" s="796">
        <v>3231</v>
      </c>
      <c r="I210" s="351">
        <f t="shared" ref="I210:BB210" si="174">SUMIF($F$12:$F$335,"=3231",I$12:I$335)</f>
        <v>20852522</v>
      </c>
      <c r="J210" s="113">
        <f t="shared" si="174"/>
        <v>15304593</v>
      </c>
      <c r="K210" s="113">
        <f t="shared" si="174"/>
        <v>0</v>
      </c>
      <c r="L210" s="113">
        <f t="shared" si="174"/>
        <v>5172952</v>
      </c>
      <c r="M210" s="113">
        <f t="shared" si="174"/>
        <v>306092</v>
      </c>
      <c r="N210" s="113">
        <f t="shared" si="174"/>
        <v>68885</v>
      </c>
      <c r="O210" s="115">
        <f t="shared" si="174"/>
        <v>29.643699999999999</v>
      </c>
      <c r="P210" s="115">
        <f t="shared" si="174"/>
        <v>26.3324</v>
      </c>
      <c r="Q210" s="377">
        <f t="shared" si="174"/>
        <v>3.3113000000000001</v>
      </c>
      <c r="R210" s="112">
        <f t="shared" si="174"/>
        <v>0</v>
      </c>
      <c r="S210" s="113">
        <f t="shared" si="174"/>
        <v>0</v>
      </c>
      <c r="T210" s="113">
        <f t="shared" si="174"/>
        <v>0</v>
      </c>
      <c r="U210" s="113">
        <f t="shared" si="174"/>
        <v>0</v>
      </c>
      <c r="V210" s="113">
        <f t="shared" si="174"/>
        <v>0</v>
      </c>
      <c r="W210" s="113">
        <f t="shared" si="174"/>
        <v>0</v>
      </c>
      <c r="X210" s="113">
        <f t="shared" si="174"/>
        <v>0</v>
      </c>
      <c r="Y210" s="113">
        <f t="shared" si="174"/>
        <v>0</v>
      </c>
      <c r="Z210" s="113">
        <f t="shared" si="174"/>
        <v>0</v>
      </c>
      <c r="AA210" s="113">
        <f t="shared" si="174"/>
        <v>0</v>
      </c>
      <c r="AB210" s="113">
        <f t="shared" si="174"/>
        <v>0</v>
      </c>
      <c r="AC210" s="113">
        <f t="shared" si="174"/>
        <v>0</v>
      </c>
      <c r="AD210" s="113">
        <f t="shared" si="174"/>
        <v>0</v>
      </c>
      <c r="AE210" s="113">
        <f t="shared" si="174"/>
        <v>0</v>
      </c>
      <c r="AF210" s="113">
        <f t="shared" si="174"/>
        <v>0</v>
      </c>
      <c r="AG210" s="113">
        <f t="shared" si="174"/>
        <v>0</v>
      </c>
      <c r="AH210" s="113">
        <f t="shared" si="174"/>
        <v>0</v>
      </c>
      <c r="AI210" s="115">
        <f t="shared" si="174"/>
        <v>0</v>
      </c>
      <c r="AJ210" s="115">
        <f t="shared" si="174"/>
        <v>0</v>
      </c>
      <c r="AK210" s="115">
        <f t="shared" si="174"/>
        <v>0</v>
      </c>
      <c r="AL210" s="115">
        <f t="shared" si="174"/>
        <v>0</v>
      </c>
      <c r="AM210" s="115">
        <f t="shared" si="174"/>
        <v>0</v>
      </c>
      <c r="AN210" s="115">
        <f t="shared" si="174"/>
        <v>0</v>
      </c>
      <c r="AO210" s="115">
        <f t="shared" si="174"/>
        <v>0</v>
      </c>
      <c r="AP210" s="115">
        <f t="shared" si="174"/>
        <v>0</v>
      </c>
      <c r="AQ210" s="115">
        <f t="shared" si="174"/>
        <v>0</v>
      </c>
      <c r="AR210" s="115">
        <f t="shared" si="174"/>
        <v>0</v>
      </c>
      <c r="AS210" s="377">
        <f t="shared" si="174"/>
        <v>0</v>
      </c>
      <c r="AT210" s="112">
        <f t="shared" si="174"/>
        <v>20852522</v>
      </c>
      <c r="AU210" s="113">
        <f t="shared" si="174"/>
        <v>15304593</v>
      </c>
      <c r="AV210" s="113">
        <f t="shared" si="174"/>
        <v>0</v>
      </c>
      <c r="AW210" s="113">
        <f t="shared" si="174"/>
        <v>5172952</v>
      </c>
      <c r="AX210" s="113">
        <f t="shared" si="174"/>
        <v>306092</v>
      </c>
      <c r="AY210" s="113">
        <f t="shared" si="174"/>
        <v>68885</v>
      </c>
      <c r="AZ210" s="115">
        <f t="shared" si="174"/>
        <v>29.643699999999999</v>
      </c>
      <c r="BA210" s="115">
        <f t="shared" si="174"/>
        <v>26.3324</v>
      </c>
      <c r="BB210" s="116">
        <f t="shared" si="174"/>
        <v>3.3113000000000001</v>
      </c>
    </row>
    <row r="211" spans="1:54" s="143" customFormat="1" ht="12.95" customHeight="1" thickBot="1" x14ac:dyDescent="0.3">
      <c r="A211" s="609"/>
      <c r="D211" s="609"/>
      <c r="E211" s="794"/>
      <c r="F211" s="609"/>
      <c r="G211" s="611"/>
      <c r="H211" s="797">
        <v>3233</v>
      </c>
      <c r="I211" s="632">
        <f t="shared" ref="I211:BB211" si="175">SUMIF($F$12:$F$335,"=3233",I$12:I$335)</f>
        <v>3696760</v>
      </c>
      <c r="J211" s="630">
        <f t="shared" si="175"/>
        <v>2695676</v>
      </c>
      <c r="K211" s="630">
        <f t="shared" si="175"/>
        <v>0</v>
      </c>
      <c r="L211" s="630">
        <f t="shared" si="175"/>
        <v>911138</v>
      </c>
      <c r="M211" s="630">
        <f t="shared" si="175"/>
        <v>53914</v>
      </c>
      <c r="N211" s="630">
        <f t="shared" si="175"/>
        <v>36032</v>
      </c>
      <c r="O211" s="631">
        <f t="shared" si="175"/>
        <v>6.24</v>
      </c>
      <c r="P211" s="631">
        <f t="shared" si="175"/>
        <v>4.01</v>
      </c>
      <c r="Q211" s="730">
        <f t="shared" si="175"/>
        <v>2.23</v>
      </c>
      <c r="R211" s="629">
        <f t="shared" si="175"/>
        <v>0</v>
      </c>
      <c r="S211" s="630">
        <f t="shared" si="175"/>
        <v>0</v>
      </c>
      <c r="T211" s="630">
        <f t="shared" si="175"/>
        <v>0</v>
      </c>
      <c r="U211" s="630">
        <f t="shared" si="175"/>
        <v>0</v>
      </c>
      <c r="V211" s="630">
        <f t="shared" si="175"/>
        <v>0</v>
      </c>
      <c r="W211" s="630">
        <f t="shared" si="175"/>
        <v>0</v>
      </c>
      <c r="X211" s="630">
        <f t="shared" si="175"/>
        <v>0</v>
      </c>
      <c r="Y211" s="630">
        <f t="shared" si="175"/>
        <v>0</v>
      </c>
      <c r="Z211" s="630">
        <f t="shared" si="175"/>
        <v>0</v>
      </c>
      <c r="AA211" s="630">
        <f t="shared" si="175"/>
        <v>0</v>
      </c>
      <c r="AB211" s="630">
        <f t="shared" si="175"/>
        <v>0</v>
      </c>
      <c r="AC211" s="630">
        <f t="shared" si="175"/>
        <v>0</v>
      </c>
      <c r="AD211" s="630">
        <f t="shared" si="175"/>
        <v>0</v>
      </c>
      <c r="AE211" s="630">
        <f t="shared" si="175"/>
        <v>0</v>
      </c>
      <c r="AF211" s="630">
        <f t="shared" si="175"/>
        <v>0</v>
      </c>
      <c r="AG211" s="630">
        <f t="shared" si="175"/>
        <v>0</v>
      </c>
      <c r="AH211" s="630">
        <f t="shared" si="175"/>
        <v>0</v>
      </c>
      <c r="AI211" s="631">
        <f t="shared" si="175"/>
        <v>0</v>
      </c>
      <c r="AJ211" s="631">
        <f t="shared" si="175"/>
        <v>0</v>
      </c>
      <c r="AK211" s="631">
        <f t="shared" si="175"/>
        <v>0</v>
      </c>
      <c r="AL211" s="631">
        <f t="shared" si="175"/>
        <v>0</v>
      </c>
      <c r="AM211" s="631">
        <f t="shared" si="175"/>
        <v>0</v>
      </c>
      <c r="AN211" s="631">
        <f t="shared" si="175"/>
        <v>0</v>
      </c>
      <c r="AO211" s="631">
        <f t="shared" si="175"/>
        <v>0</v>
      </c>
      <c r="AP211" s="631">
        <f t="shared" si="175"/>
        <v>0</v>
      </c>
      <c r="AQ211" s="631">
        <f t="shared" si="175"/>
        <v>0</v>
      </c>
      <c r="AR211" s="631">
        <f t="shared" si="175"/>
        <v>0</v>
      </c>
      <c r="AS211" s="730">
        <f t="shared" si="175"/>
        <v>0</v>
      </c>
      <c r="AT211" s="629">
        <f t="shared" si="175"/>
        <v>3696760</v>
      </c>
      <c r="AU211" s="630">
        <f t="shared" si="175"/>
        <v>2695676</v>
      </c>
      <c r="AV211" s="630">
        <f t="shared" si="175"/>
        <v>0</v>
      </c>
      <c r="AW211" s="630">
        <f t="shared" si="175"/>
        <v>911138</v>
      </c>
      <c r="AX211" s="630">
        <f t="shared" si="175"/>
        <v>53914</v>
      </c>
      <c r="AY211" s="630">
        <f t="shared" si="175"/>
        <v>36032</v>
      </c>
      <c r="AZ211" s="631">
        <f t="shared" si="175"/>
        <v>6.24</v>
      </c>
      <c r="BA211" s="631">
        <f t="shared" si="175"/>
        <v>4.01</v>
      </c>
      <c r="BB211" s="693">
        <f t="shared" si="175"/>
        <v>2.23</v>
      </c>
    </row>
    <row r="212" spans="1:54" s="636" customFormat="1" ht="12.95" customHeight="1" x14ac:dyDescent="0.25">
      <c r="A212" s="790"/>
      <c r="B212" s="487"/>
      <c r="C212" s="487"/>
      <c r="D212" s="487"/>
      <c r="E212" s="487"/>
      <c r="F212" s="487"/>
      <c r="G212" s="487"/>
      <c r="H212" s="791"/>
      <c r="I212" s="487"/>
      <c r="J212" s="487"/>
      <c r="K212" s="487"/>
      <c r="L212" s="487"/>
      <c r="M212" s="487"/>
      <c r="N212" s="487"/>
      <c r="O212" s="637"/>
      <c r="P212" s="637"/>
      <c r="Q212" s="637"/>
      <c r="AI212" s="637"/>
      <c r="AJ212" s="637"/>
      <c r="AK212" s="637"/>
      <c r="AL212" s="637"/>
      <c r="AM212" s="637"/>
      <c r="AN212" s="637"/>
      <c r="AO212" s="637"/>
      <c r="AP212" s="637"/>
      <c r="AQ212" s="637"/>
      <c r="AR212" s="637"/>
      <c r="AS212" s="637"/>
      <c r="AZ212" s="637"/>
      <c r="BA212" s="637"/>
      <c r="BB212" s="637"/>
    </row>
    <row r="213" spans="1:54" s="636" customFormat="1" ht="12.95" customHeight="1" x14ac:dyDescent="0.25">
      <c r="A213" s="790"/>
      <c r="B213" s="487"/>
      <c r="C213" s="487"/>
      <c r="D213" s="487"/>
      <c r="E213" s="487"/>
      <c r="F213" s="591"/>
      <c r="G213" s="487"/>
      <c r="H213" s="791"/>
      <c r="I213" s="487"/>
      <c r="J213" s="487"/>
      <c r="K213" s="487"/>
      <c r="L213" s="487"/>
      <c r="M213" s="487"/>
      <c r="N213" s="487"/>
      <c r="O213" s="637"/>
      <c r="P213" s="637"/>
      <c r="Q213" s="637"/>
      <c r="AI213" s="637"/>
      <c r="AJ213" s="637"/>
      <c r="AK213" s="637"/>
      <c r="AL213" s="637"/>
      <c r="AM213" s="637"/>
      <c r="AN213" s="637"/>
      <c r="AO213" s="637"/>
      <c r="AP213" s="637"/>
      <c r="AQ213" s="637"/>
      <c r="AR213" s="637"/>
      <c r="AS213" s="637"/>
      <c r="AZ213" s="637"/>
      <c r="BA213" s="637"/>
      <c r="BB213" s="637"/>
    </row>
    <row r="214" spans="1:54" s="636" customFormat="1" ht="12.95" customHeight="1" x14ac:dyDescent="0.25">
      <c r="A214" s="790"/>
      <c r="B214" s="487"/>
      <c r="C214" s="487"/>
      <c r="D214" s="487"/>
      <c r="E214" s="487"/>
      <c r="F214" s="591"/>
      <c r="G214" s="487"/>
      <c r="H214" s="791"/>
      <c r="I214" s="487"/>
      <c r="J214" s="487"/>
      <c r="K214" s="487"/>
      <c r="L214" s="487"/>
      <c r="M214" s="487"/>
      <c r="N214" s="487"/>
      <c r="O214" s="637"/>
      <c r="P214" s="637"/>
      <c r="Q214" s="637"/>
      <c r="AI214" s="637"/>
      <c r="AJ214" s="637"/>
      <c r="AK214" s="637"/>
      <c r="AL214" s="637"/>
      <c r="AM214" s="637"/>
      <c r="AN214" s="637"/>
      <c r="AO214" s="637"/>
      <c r="AP214" s="637"/>
      <c r="AQ214" s="637"/>
      <c r="AR214" s="637"/>
      <c r="AS214" s="637"/>
      <c r="AZ214" s="637"/>
      <c r="BA214" s="637"/>
      <c r="BB214" s="637"/>
    </row>
    <row r="215" spans="1:54" s="636" customFormat="1" x14ac:dyDescent="0.25">
      <c r="A215" s="790"/>
      <c r="B215" s="487"/>
      <c r="C215" s="487"/>
      <c r="D215" s="487"/>
      <c r="E215" s="487"/>
      <c r="F215" s="591"/>
      <c r="G215" s="487"/>
      <c r="H215" s="791"/>
      <c r="I215" s="487"/>
      <c r="J215" s="487"/>
      <c r="K215" s="487"/>
      <c r="L215" s="487"/>
      <c r="M215" s="487"/>
      <c r="N215" s="487"/>
      <c r="O215" s="637"/>
      <c r="P215" s="637"/>
      <c r="Q215" s="637"/>
      <c r="AI215" s="637"/>
      <c r="AJ215" s="637"/>
      <c r="AK215" s="637"/>
      <c r="AL215" s="637"/>
      <c r="AM215" s="637"/>
      <c r="AN215" s="637"/>
      <c r="AO215" s="637"/>
      <c r="AP215" s="637"/>
      <c r="AQ215" s="637"/>
      <c r="AR215" s="637"/>
      <c r="AS215" s="637"/>
      <c r="AZ215" s="637"/>
      <c r="BA215" s="637"/>
      <c r="BB215" s="637"/>
    </row>
    <row r="216" spans="1:54" s="636" customFormat="1" x14ac:dyDescent="0.25">
      <c r="A216" s="790"/>
      <c r="B216" s="487"/>
      <c r="C216" s="487"/>
      <c r="D216" s="487"/>
      <c r="E216" s="487"/>
      <c r="F216" s="591"/>
      <c r="G216" s="487"/>
      <c r="H216" s="791"/>
      <c r="I216" s="487"/>
      <c r="J216" s="487"/>
      <c r="K216" s="487"/>
      <c r="L216" s="487"/>
      <c r="M216" s="487"/>
      <c r="N216" s="487"/>
      <c r="O216" s="637"/>
      <c r="P216" s="637"/>
      <c r="Q216" s="637"/>
      <c r="AI216" s="637"/>
      <c r="AJ216" s="637"/>
      <c r="AK216" s="637"/>
      <c r="AL216" s="637"/>
      <c r="AM216" s="637"/>
      <c r="AN216" s="637"/>
      <c r="AO216" s="637"/>
      <c r="AP216" s="637"/>
      <c r="AQ216" s="637"/>
      <c r="AR216" s="637"/>
      <c r="AS216" s="637"/>
      <c r="AZ216" s="637"/>
      <c r="BA216" s="637"/>
      <c r="BB216" s="637"/>
    </row>
    <row r="217" spans="1:54" s="636" customFormat="1" x14ac:dyDescent="0.25">
      <c r="A217" s="790"/>
      <c r="B217" s="487"/>
      <c r="C217" s="487"/>
      <c r="D217" s="487"/>
      <c r="E217" s="487"/>
      <c r="F217" s="591"/>
      <c r="G217" s="487"/>
      <c r="H217" s="791"/>
      <c r="I217" s="487"/>
      <c r="J217" s="487"/>
      <c r="K217" s="487"/>
      <c r="L217" s="487"/>
      <c r="M217" s="487"/>
      <c r="N217" s="487"/>
      <c r="O217" s="637"/>
      <c r="P217" s="637"/>
      <c r="Q217" s="637"/>
      <c r="AI217" s="637"/>
      <c r="AJ217" s="637"/>
      <c r="AK217" s="637"/>
      <c r="AL217" s="637"/>
      <c r="AM217" s="637"/>
      <c r="AN217" s="637"/>
      <c r="AO217" s="637"/>
      <c r="AP217" s="637"/>
      <c r="AQ217" s="637"/>
      <c r="AR217" s="637"/>
      <c r="AS217" s="637"/>
      <c r="AZ217" s="637"/>
      <c r="BA217" s="637"/>
      <c r="BB217" s="637"/>
    </row>
    <row r="218" spans="1:54" s="636" customFormat="1" x14ac:dyDescent="0.25">
      <c r="A218" s="790"/>
      <c r="B218" s="487"/>
      <c r="C218" s="487"/>
      <c r="D218" s="487"/>
      <c r="E218" s="487"/>
      <c r="F218" s="591"/>
      <c r="G218" s="487"/>
      <c r="H218" s="791"/>
      <c r="I218" s="487"/>
      <c r="J218" s="487"/>
      <c r="K218" s="487"/>
      <c r="L218" s="487"/>
      <c r="M218" s="487"/>
      <c r="N218" s="487"/>
      <c r="O218" s="637"/>
      <c r="P218" s="637"/>
      <c r="Q218" s="637"/>
      <c r="AI218" s="637"/>
      <c r="AJ218" s="637"/>
      <c r="AK218" s="637"/>
      <c r="AL218" s="637"/>
      <c r="AM218" s="637"/>
      <c r="AN218" s="637"/>
      <c r="AO218" s="637"/>
      <c r="AP218" s="637"/>
      <c r="AQ218" s="637"/>
      <c r="AR218" s="637"/>
      <c r="AS218" s="637"/>
      <c r="AZ218" s="637"/>
      <c r="BA218" s="637"/>
      <c r="BB218" s="637"/>
    </row>
    <row r="224" spans="1:54" x14ac:dyDescent="0.25">
      <c r="I224" s="636"/>
      <c r="J224" s="636"/>
      <c r="K224" s="636"/>
      <c r="L224" s="636"/>
      <c r="M224" s="636"/>
      <c r="N224" s="636"/>
      <c r="R224" s="637"/>
      <c r="S224" s="637"/>
      <c r="T224" s="637"/>
      <c r="U224" s="637"/>
      <c r="V224" s="637"/>
      <c r="W224" s="637"/>
      <c r="X224" s="637"/>
      <c r="Y224" s="637"/>
      <c r="Z224" s="637"/>
      <c r="AA224" s="637"/>
      <c r="AB224" s="637"/>
      <c r="AC224" s="637"/>
      <c r="AD224" s="637"/>
      <c r="AE224" s="637"/>
      <c r="AF224" s="637"/>
      <c r="AG224" s="637"/>
      <c r="AH224" s="637"/>
      <c r="AT224" s="636"/>
      <c r="AU224" s="636"/>
      <c r="AV224" s="636"/>
      <c r="AW224" s="636"/>
      <c r="AX224" s="636"/>
      <c r="AY224" s="636"/>
    </row>
    <row r="225" spans="15:17" x14ac:dyDescent="0.25">
      <c r="O225" s="487"/>
      <c r="P225" s="487"/>
      <c r="Q225" s="487"/>
    </row>
    <row r="226" spans="15:17" x14ac:dyDescent="0.25">
      <c r="O226" s="487"/>
      <c r="P226" s="487"/>
      <c r="Q226" s="487"/>
    </row>
    <row r="227" spans="15:17" x14ac:dyDescent="0.25">
      <c r="O227" s="487"/>
      <c r="P227" s="487"/>
      <c r="Q227" s="487"/>
    </row>
  </sheetData>
  <mergeCells count="51">
    <mergeCell ref="Y9:Y10"/>
    <mergeCell ref="Z9:Z10"/>
    <mergeCell ref="T9:T10"/>
    <mergeCell ref="U9:U10"/>
    <mergeCell ref="V9:V10"/>
    <mergeCell ref="W9:W10"/>
    <mergeCell ref="X9:X10"/>
    <mergeCell ref="A3:E3"/>
    <mergeCell ref="AC7:AC10"/>
    <mergeCell ref="AB7:AB10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Z8:AZ10"/>
    <mergeCell ref="BA8:BB8"/>
    <mergeCell ref="AA9:AA10"/>
    <mergeCell ref="AG9:AG10"/>
    <mergeCell ref="AU9:AV9"/>
    <mergeCell ref="AX9:AX10"/>
    <mergeCell ref="BA9:BA10"/>
    <mergeCell ref="BB9:BB10"/>
    <mergeCell ref="AE9:AE10"/>
    <mergeCell ref="AF9:AF10"/>
    <mergeCell ref="AW9:AW10"/>
    <mergeCell ref="AY9:AY1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54"/>
  <sheetViews>
    <sheetView workbookViewId="0">
      <pane xSplit="1" ySplit="12" topLeftCell="B13" activePane="bottomRight" state="frozen"/>
      <selection activeCell="E469" sqref="E469"/>
      <selection pane="topRight" activeCell="E469" sqref="E469"/>
      <selection pane="bottomLeft" activeCell="E469" sqref="E469"/>
      <selection pane="bottomRight" activeCell="J43" sqref="J43"/>
    </sheetView>
  </sheetViews>
  <sheetFormatPr defaultRowHeight="12.75" x14ac:dyDescent="0.2"/>
  <cols>
    <col min="1" max="1" width="7.85546875" style="42" customWidth="1"/>
    <col min="2" max="2" width="12.28515625" customWidth="1"/>
    <col min="3" max="5" width="11.85546875" customWidth="1"/>
    <col min="6" max="6" width="11.28515625" customWidth="1"/>
    <col min="7" max="7" width="11.5703125" customWidth="1"/>
    <col min="8" max="8" width="11.5703125" style="14" customWidth="1"/>
    <col min="9" max="9" width="9.5703125" style="14" customWidth="1"/>
    <col min="10" max="10" width="9" style="14" customWidth="1"/>
    <col min="11" max="11" width="9.7109375" style="27" customWidth="1"/>
    <col min="12" max="12" width="9.5703125" bestFit="1" customWidth="1"/>
    <col min="13" max="14" width="9.7109375" customWidth="1"/>
    <col min="15" max="15" width="10.85546875" customWidth="1"/>
    <col min="16" max="16" width="9.5703125" bestFit="1" customWidth="1"/>
    <col min="21" max="21" width="9.85546875" customWidth="1"/>
    <col min="23" max="23" width="10.85546875" bestFit="1" customWidth="1"/>
    <col min="26" max="26" width="10.85546875" bestFit="1" customWidth="1"/>
    <col min="27" max="27" width="11.85546875" customWidth="1"/>
    <col min="28" max="35" width="9.140625" style="14"/>
    <col min="36" max="36" width="10" style="14" bestFit="1" customWidth="1"/>
    <col min="37" max="38" width="9.140625" style="14"/>
    <col min="39" max="41" width="10.85546875" bestFit="1" customWidth="1"/>
    <col min="42" max="42" width="12.42578125" bestFit="1" customWidth="1"/>
    <col min="44" max="44" width="10.140625" bestFit="1" customWidth="1"/>
    <col min="45" max="45" width="11.85546875" style="14" customWidth="1"/>
    <col min="46" max="46" width="9.140625" style="14"/>
    <col min="47" max="47" width="9.140625" style="14" customWidth="1"/>
    <col min="275" max="275" width="7.42578125" customWidth="1"/>
    <col min="276" max="277" width="10.85546875" bestFit="1" customWidth="1"/>
    <col min="278" max="279" width="10.85546875" customWidth="1"/>
    <col min="280" max="284" width="10" customWidth="1"/>
    <col min="288" max="289" width="10.85546875" bestFit="1" customWidth="1"/>
    <col min="290" max="290" width="10" bestFit="1" customWidth="1"/>
    <col min="291" max="292" width="9.28515625" bestFit="1" customWidth="1"/>
    <col min="531" max="531" width="7.42578125" customWidth="1"/>
    <col min="532" max="533" width="10.85546875" bestFit="1" customWidth="1"/>
    <col min="534" max="535" width="10.85546875" customWidth="1"/>
    <col min="536" max="540" width="10" customWidth="1"/>
    <col min="544" max="545" width="10.85546875" bestFit="1" customWidth="1"/>
    <col min="546" max="546" width="10" bestFit="1" customWidth="1"/>
    <col min="547" max="548" width="9.28515625" bestFit="1" customWidth="1"/>
    <col min="787" max="787" width="7.42578125" customWidth="1"/>
    <col min="788" max="789" width="10.85546875" bestFit="1" customWidth="1"/>
    <col min="790" max="791" width="10.85546875" customWidth="1"/>
    <col min="792" max="796" width="10" customWidth="1"/>
    <col min="800" max="801" width="10.85546875" bestFit="1" customWidth="1"/>
    <col min="802" max="802" width="10" bestFit="1" customWidth="1"/>
    <col min="803" max="804" width="9.28515625" bestFit="1" customWidth="1"/>
    <col min="1043" max="1043" width="7.42578125" customWidth="1"/>
    <col min="1044" max="1045" width="10.85546875" bestFit="1" customWidth="1"/>
    <col min="1046" max="1047" width="10.85546875" customWidth="1"/>
    <col min="1048" max="1052" width="10" customWidth="1"/>
    <col min="1056" max="1057" width="10.85546875" bestFit="1" customWidth="1"/>
    <col min="1058" max="1058" width="10" bestFit="1" customWidth="1"/>
    <col min="1059" max="1060" width="9.28515625" bestFit="1" customWidth="1"/>
    <col min="1299" max="1299" width="7.42578125" customWidth="1"/>
    <col min="1300" max="1301" width="10.85546875" bestFit="1" customWidth="1"/>
    <col min="1302" max="1303" width="10.85546875" customWidth="1"/>
    <col min="1304" max="1308" width="10" customWidth="1"/>
    <col min="1312" max="1313" width="10.85546875" bestFit="1" customWidth="1"/>
    <col min="1314" max="1314" width="10" bestFit="1" customWidth="1"/>
    <col min="1315" max="1316" width="9.28515625" bestFit="1" customWidth="1"/>
    <col min="1555" max="1555" width="7.42578125" customWidth="1"/>
    <col min="1556" max="1557" width="10.85546875" bestFit="1" customWidth="1"/>
    <col min="1558" max="1559" width="10.85546875" customWidth="1"/>
    <col min="1560" max="1564" width="10" customWidth="1"/>
    <col min="1568" max="1569" width="10.85546875" bestFit="1" customWidth="1"/>
    <col min="1570" max="1570" width="10" bestFit="1" customWidth="1"/>
    <col min="1571" max="1572" width="9.28515625" bestFit="1" customWidth="1"/>
    <col min="1811" max="1811" width="7.42578125" customWidth="1"/>
    <col min="1812" max="1813" width="10.85546875" bestFit="1" customWidth="1"/>
    <col min="1814" max="1815" width="10.85546875" customWidth="1"/>
    <col min="1816" max="1820" width="10" customWidth="1"/>
    <col min="1824" max="1825" width="10.85546875" bestFit="1" customWidth="1"/>
    <col min="1826" max="1826" width="10" bestFit="1" customWidth="1"/>
    <col min="1827" max="1828" width="9.28515625" bestFit="1" customWidth="1"/>
    <col min="2067" max="2067" width="7.42578125" customWidth="1"/>
    <col min="2068" max="2069" width="10.85546875" bestFit="1" customWidth="1"/>
    <col min="2070" max="2071" width="10.85546875" customWidth="1"/>
    <col min="2072" max="2076" width="10" customWidth="1"/>
    <col min="2080" max="2081" width="10.85546875" bestFit="1" customWidth="1"/>
    <col min="2082" max="2082" width="10" bestFit="1" customWidth="1"/>
    <col min="2083" max="2084" width="9.28515625" bestFit="1" customWidth="1"/>
    <col min="2323" max="2323" width="7.42578125" customWidth="1"/>
    <col min="2324" max="2325" width="10.85546875" bestFit="1" customWidth="1"/>
    <col min="2326" max="2327" width="10.85546875" customWidth="1"/>
    <col min="2328" max="2332" width="10" customWidth="1"/>
    <col min="2336" max="2337" width="10.85546875" bestFit="1" customWidth="1"/>
    <col min="2338" max="2338" width="10" bestFit="1" customWidth="1"/>
    <col min="2339" max="2340" width="9.28515625" bestFit="1" customWidth="1"/>
    <col min="2579" max="2579" width="7.42578125" customWidth="1"/>
    <col min="2580" max="2581" width="10.85546875" bestFit="1" customWidth="1"/>
    <col min="2582" max="2583" width="10.85546875" customWidth="1"/>
    <col min="2584" max="2588" width="10" customWidth="1"/>
    <col min="2592" max="2593" width="10.85546875" bestFit="1" customWidth="1"/>
    <col min="2594" max="2594" width="10" bestFit="1" customWidth="1"/>
    <col min="2595" max="2596" width="9.28515625" bestFit="1" customWidth="1"/>
    <col min="2835" max="2835" width="7.42578125" customWidth="1"/>
    <col min="2836" max="2837" width="10.85546875" bestFit="1" customWidth="1"/>
    <col min="2838" max="2839" width="10.85546875" customWidth="1"/>
    <col min="2840" max="2844" width="10" customWidth="1"/>
    <col min="2848" max="2849" width="10.85546875" bestFit="1" customWidth="1"/>
    <col min="2850" max="2850" width="10" bestFit="1" customWidth="1"/>
    <col min="2851" max="2852" width="9.28515625" bestFit="1" customWidth="1"/>
    <col min="3091" max="3091" width="7.42578125" customWidth="1"/>
    <col min="3092" max="3093" width="10.85546875" bestFit="1" customWidth="1"/>
    <col min="3094" max="3095" width="10.85546875" customWidth="1"/>
    <col min="3096" max="3100" width="10" customWidth="1"/>
    <col min="3104" max="3105" width="10.85546875" bestFit="1" customWidth="1"/>
    <col min="3106" max="3106" width="10" bestFit="1" customWidth="1"/>
    <col min="3107" max="3108" width="9.28515625" bestFit="1" customWidth="1"/>
    <col min="3347" max="3347" width="7.42578125" customWidth="1"/>
    <col min="3348" max="3349" width="10.85546875" bestFit="1" customWidth="1"/>
    <col min="3350" max="3351" width="10.85546875" customWidth="1"/>
    <col min="3352" max="3356" width="10" customWidth="1"/>
    <col min="3360" max="3361" width="10.85546875" bestFit="1" customWidth="1"/>
    <col min="3362" max="3362" width="10" bestFit="1" customWidth="1"/>
    <col min="3363" max="3364" width="9.28515625" bestFit="1" customWidth="1"/>
    <col min="3603" max="3603" width="7.42578125" customWidth="1"/>
    <col min="3604" max="3605" width="10.85546875" bestFit="1" customWidth="1"/>
    <col min="3606" max="3607" width="10.85546875" customWidth="1"/>
    <col min="3608" max="3612" width="10" customWidth="1"/>
    <col min="3616" max="3617" width="10.85546875" bestFit="1" customWidth="1"/>
    <col min="3618" max="3618" width="10" bestFit="1" customWidth="1"/>
    <col min="3619" max="3620" width="9.28515625" bestFit="1" customWidth="1"/>
    <col min="3859" max="3859" width="7.42578125" customWidth="1"/>
    <col min="3860" max="3861" width="10.85546875" bestFit="1" customWidth="1"/>
    <col min="3862" max="3863" width="10.85546875" customWidth="1"/>
    <col min="3864" max="3868" width="10" customWidth="1"/>
    <col min="3872" max="3873" width="10.85546875" bestFit="1" customWidth="1"/>
    <col min="3874" max="3874" width="10" bestFit="1" customWidth="1"/>
    <col min="3875" max="3876" width="9.28515625" bestFit="1" customWidth="1"/>
    <col min="4115" max="4115" width="7.42578125" customWidth="1"/>
    <col min="4116" max="4117" width="10.85546875" bestFit="1" customWidth="1"/>
    <col min="4118" max="4119" width="10.85546875" customWidth="1"/>
    <col min="4120" max="4124" width="10" customWidth="1"/>
    <col min="4128" max="4129" width="10.85546875" bestFit="1" customWidth="1"/>
    <col min="4130" max="4130" width="10" bestFit="1" customWidth="1"/>
    <col min="4131" max="4132" width="9.28515625" bestFit="1" customWidth="1"/>
    <col min="4371" max="4371" width="7.42578125" customWidth="1"/>
    <col min="4372" max="4373" width="10.85546875" bestFit="1" customWidth="1"/>
    <col min="4374" max="4375" width="10.85546875" customWidth="1"/>
    <col min="4376" max="4380" width="10" customWidth="1"/>
    <col min="4384" max="4385" width="10.85546875" bestFit="1" customWidth="1"/>
    <col min="4386" max="4386" width="10" bestFit="1" customWidth="1"/>
    <col min="4387" max="4388" width="9.28515625" bestFit="1" customWidth="1"/>
    <col min="4627" max="4627" width="7.42578125" customWidth="1"/>
    <col min="4628" max="4629" width="10.85546875" bestFit="1" customWidth="1"/>
    <col min="4630" max="4631" width="10.85546875" customWidth="1"/>
    <col min="4632" max="4636" width="10" customWidth="1"/>
    <col min="4640" max="4641" width="10.85546875" bestFit="1" customWidth="1"/>
    <col min="4642" max="4642" width="10" bestFit="1" customWidth="1"/>
    <col min="4643" max="4644" width="9.28515625" bestFit="1" customWidth="1"/>
    <col min="4883" max="4883" width="7.42578125" customWidth="1"/>
    <col min="4884" max="4885" width="10.85546875" bestFit="1" customWidth="1"/>
    <col min="4886" max="4887" width="10.85546875" customWidth="1"/>
    <col min="4888" max="4892" width="10" customWidth="1"/>
    <col min="4896" max="4897" width="10.85546875" bestFit="1" customWidth="1"/>
    <col min="4898" max="4898" width="10" bestFit="1" customWidth="1"/>
    <col min="4899" max="4900" width="9.28515625" bestFit="1" customWidth="1"/>
    <col min="5139" max="5139" width="7.42578125" customWidth="1"/>
    <col min="5140" max="5141" width="10.85546875" bestFit="1" customWidth="1"/>
    <col min="5142" max="5143" width="10.85546875" customWidth="1"/>
    <col min="5144" max="5148" width="10" customWidth="1"/>
    <col min="5152" max="5153" width="10.85546875" bestFit="1" customWidth="1"/>
    <col min="5154" max="5154" width="10" bestFit="1" customWidth="1"/>
    <col min="5155" max="5156" width="9.28515625" bestFit="1" customWidth="1"/>
    <col min="5395" max="5395" width="7.42578125" customWidth="1"/>
    <col min="5396" max="5397" width="10.85546875" bestFit="1" customWidth="1"/>
    <col min="5398" max="5399" width="10.85546875" customWidth="1"/>
    <col min="5400" max="5404" width="10" customWidth="1"/>
    <col min="5408" max="5409" width="10.85546875" bestFit="1" customWidth="1"/>
    <col min="5410" max="5410" width="10" bestFit="1" customWidth="1"/>
    <col min="5411" max="5412" width="9.28515625" bestFit="1" customWidth="1"/>
    <col min="5651" max="5651" width="7.42578125" customWidth="1"/>
    <col min="5652" max="5653" width="10.85546875" bestFit="1" customWidth="1"/>
    <col min="5654" max="5655" width="10.85546875" customWidth="1"/>
    <col min="5656" max="5660" width="10" customWidth="1"/>
    <col min="5664" max="5665" width="10.85546875" bestFit="1" customWidth="1"/>
    <col min="5666" max="5666" width="10" bestFit="1" customWidth="1"/>
    <col min="5667" max="5668" width="9.28515625" bestFit="1" customWidth="1"/>
    <col min="5907" max="5907" width="7.42578125" customWidth="1"/>
    <col min="5908" max="5909" width="10.85546875" bestFit="1" customWidth="1"/>
    <col min="5910" max="5911" width="10.85546875" customWidth="1"/>
    <col min="5912" max="5916" width="10" customWidth="1"/>
    <col min="5920" max="5921" width="10.85546875" bestFit="1" customWidth="1"/>
    <col min="5922" max="5922" width="10" bestFit="1" customWidth="1"/>
    <col min="5923" max="5924" width="9.28515625" bestFit="1" customWidth="1"/>
    <col min="6163" max="6163" width="7.42578125" customWidth="1"/>
    <col min="6164" max="6165" width="10.85546875" bestFit="1" customWidth="1"/>
    <col min="6166" max="6167" width="10.85546875" customWidth="1"/>
    <col min="6168" max="6172" width="10" customWidth="1"/>
    <col min="6176" max="6177" width="10.85546875" bestFit="1" customWidth="1"/>
    <col min="6178" max="6178" width="10" bestFit="1" customWidth="1"/>
    <col min="6179" max="6180" width="9.28515625" bestFit="1" customWidth="1"/>
    <col min="6419" max="6419" width="7.42578125" customWidth="1"/>
    <col min="6420" max="6421" width="10.85546875" bestFit="1" customWidth="1"/>
    <col min="6422" max="6423" width="10.85546875" customWidth="1"/>
    <col min="6424" max="6428" width="10" customWidth="1"/>
    <col min="6432" max="6433" width="10.85546875" bestFit="1" customWidth="1"/>
    <col min="6434" max="6434" width="10" bestFit="1" customWidth="1"/>
    <col min="6435" max="6436" width="9.28515625" bestFit="1" customWidth="1"/>
    <col min="6675" max="6675" width="7.42578125" customWidth="1"/>
    <col min="6676" max="6677" width="10.85546875" bestFit="1" customWidth="1"/>
    <col min="6678" max="6679" width="10.85546875" customWidth="1"/>
    <col min="6680" max="6684" width="10" customWidth="1"/>
    <col min="6688" max="6689" width="10.85546875" bestFit="1" customWidth="1"/>
    <col min="6690" max="6690" width="10" bestFit="1" customWidth="1"/>
    <col min="6691" max="6692" width="9.28515625" bestFit="1" customWidth="1"/>
    <col min="6931" max="6931" width="7.42578125" customWidth="1"/>
    <col min="6932" max="6933" width="10.85546875" bestFit="1" customWidth="1"/>
    <col min="6934" max="6935" width="10.85546875" customWidth="1"/>
    <col min="6936" max="6940" width="10" customWidth="1"/>
    <col min="6944" max="6945" width="10.85546875" bestFit="1" customWidth="1"/>
    <col min="6946" max="6946" width="10" bestFit="1" customWidth="1"/>
    <col min="6947" max="6948" width="9.28515625" bestFit="1" customWidth="1"/>
    <col min="7187" max="7187" width="7.42578125" customWidth="1"/>
    <col min="7188" max="7189" width="10.85546875" bestFit="1" customWidth="1"/>
    <col min="7190" max="7191" width="10.85546875" customWidth="1"/>
    <col min="7192" max="7196" width="10" customWidth="1"/>
    <col min="7200" max="7201" width="10.85546875" bestFit="1" customWidth="1"/>
    <col min="7202" max="7202" width="10" bestFit="1" customWidth="1"/>
    <col min="7203" max="7204" width="9.28515625" bestFit="1" customWidth="1"/>
    <col min="7443" max="7443" width="7.42578125" customWidth="1"/>
    <col min="7444" max="7445" width="10.85546875" bestFit="1" customWidth="1"/>
    <col min="7446" max="7447" width="10.85546875" customWidth="1"/>
    <col min="7448" max="7452" width="10" customWidth="1"/>
    <col min="7456" max="7457" width="10.85546875" bestFit="1" customWidth="1"/>
    <col min="7458" max="7458" width="10" bestFit="1" customWidth="1"/>
    <col min="7459" max="7460" width="9.28515625" bestFit="1" customWidth="1"/>
    <col min="7699" max="7699" width="7.42578125" customWidth="1"/>
    <col min="7700" max="7701" width="10.85546875" bestFit="1" customWidth="1"/>
    <col min="7702" max="7703" width="10.85546875" customWidth="1"/>
    <col min="7704" max="7708" width="10" customWidth="1"/>
    <col min="7712" max="7713" width="10.85546875" bestFit="1" customWidth="1"/>
    <col min="7714" max="7714" width="10" bestFit="1" customWidth="1"/>
    <col min="7715" max="7716" width="9.28515625" bestFit="1" customWidth="1"/>
    <col min="7955" max="7955" width="7.42578125" customWidth="1"/>
    <col min="7956" max="7957" width="10.85546875" bestFit="1" customWidth="1"/>
    <col min="7958" max="7959" width="10.85546875" customWidth="1"/>
    <col min="7960" max="7964" width="10" customWidth="1"/>
    <col min="7968" max="7969" width="10.85546875" bestFit="1" customWidth="1"/>
    <col min="7970" max="7970" width="10" bestFit="1" customWidth="1"/>
    <col min="7971" max="7972" width="9.28515625" bestFit="1" customWidth="1"/>
    <col min="8211" max="8211" width="7.42578125" customWidth="1"/>
    <col min="8212" max="8213" width="10.85546875" bestFit="1" customWidth="1"/>
    <col min="8214" max="8215" width="10.85546875" customWidth="1"/>
    <col min="8216" max="8220" width="10" customWidth="1"/>
    <col min="8224" max="8225" width="10.85546875" bestFit="1" customWidth="1"/>
    <col min="8226" max="8226" width="10" bestFit="1" customWidth="1"/>
    <col min="8227" max="8228" width="9.28515625" bestFit="1" customWidth="1"/>
    <col min="8467" max="8467" width="7.42578125" customWidth="1"/>
    <col min="8468" max="8469" width="10.85546875" bestFit="1" customWidth="1"/>
    <col min="8470" max="8471" width="10.85546875" customWidth="1"/>
    <col min="8472" max="8476" width="10" customWidth="1"/>
    <col min="8480" max="8481" width="10.85546875" bestFit="1" customWidth="1"/>
    <col min="8482" max="8482" width="10" bestFit="1" customWidth="1"/>
    <col min="8483" max="8484" width="9.28515625" bestFit="1" customWidth="1"/>
    <col min="8723" max="8723" width="7.42578125" customWidth="1"/>
    <col min="8724" max="8725" width="10.85546875" bestFit="1" customWidth="1"/>
    <col min="8726" max="8727" width="10.85546875" customWidth="1"/>
    <col min="8728" max="8732" width="10" customWidth="1"/>
    <col min="8736" max="8737" width="10.85546875" bestFit="1" customWidth="1"/>
    <col min="8738" max="8738" width="10" bestFit="1" customWidth="1"/>
    <col min="8739" max="8740" width="9.28515625" bestFit="1" customWidth="1"/>
    <col min="8979" max="8979" width="7.42578125" customWidth="1"/>
    <col min="8980" max="8981" width="10.85546875" bestFit="1" customWidth="1"/>
    <col min="8982" max="8983" width="10.85546875" customWidth="1"/>
    <col min="8984" max="8988" width="10" customWidth="1"/>
    <col min="8992" max="8993" width="10.85546875" bestFit="1" customWidth="1"/>
    <col min="8994" max="8994" width="10" bestFit="1" customWidth="1"/>
    <col min="8995" max="8996" width="9.28515625" bestFit="1" customWidth="1"/>
    <col min="9235" max="9235" width="7.42578125" customWidth="1"/>
    <col min="9236" max="9237" width="10.85546875" bestFit="1" customWidth="1"/>
    <col min="9238" max="9239" width="10.85546875" customWidth="1"/>
    <col min="9240" max="9244" width="10" customWidth="1"/>
    <col min="9248" max="9249" width="10.85546875" bestFit="1" customWidth="1"/>
    <col min="9250" max="9250" width="10" bestFit="1" customWidth="1"/>
    <col min="9251" max="9252" width="9.28515625" bestFit="1" customWidth="1"/>
    <col min="9491" max="9491" width="7.42578125" customWidth="1"/>
    <col min="9492" max="9493" width="10.85546875" bestFit="1" customWidth="1"/>
    <col min="9494" max="9495" width="10.85546875" customWidth="1"/>
    <col min="9496" max="9500" width="10" customWidth="1"/>
    <col min="9504" max="9505" width="10.85546875" bestFit="1" customWidth="1"/>
    <col min="9506" max="9506" width="10" bestFit="1" customWidth="1"/>
    <col min="9507" max="9508" width="9.28515625" bestFit="1" customWidth="1"/>
    <col min="9747" max="9747" width="7.42578125" customWidth="1"/>
    <col min="9748" max="9749" width="10.85546875" bestFit="1" customWidth="1"/>
    <col min="9750" max="9751" width="10.85546875" customWidth="1"/>
    <col min="9752" max="9756" width="10" customWidth="1"/>
    <col min="9760" max="9761" width="10.85546875" bestFit="1" customWidth="1"/>
    <col min="9762" max="9762" width="10" bestFit="1" customWidth="1"/>
    <col min="9763" max="9764" width="9.28515625" bestFit="1" customWidth="1"/>
    <col min="10003" max="10003" width="7.42578125" customWidth="1"/>
    <col min="10004" max="10005" width="10.85546875" bestFit="1" customWidth="1"/>
    <col min="10006" max="10007" width="10.85546875" customWidth="1"/>
    <col min="10008" max="10012" width="10" customWidth="1"/>
    <col min="10016" max="10017" width="10.85546875" bestFit="1" customWidth="1"/>
    <col min="10018" max="10018" width="10" bestFit="1" customWidth="1"/>
    <col min="10019" max="10020" width="9.28515625" bestFit="1" customWidth="1"/>
    <col min="10259" max="10259" width="7.42578125" customWidth="1"/>
    <col min="10260" max="10261" width="10.85546875" bestFit="1" customWidth="1"/>
    <col min="10262" max="10263" width="10.85546875" customWidth="1"/>
    <col min="10264" max="10268" width="10" customWidth="1"/>
    <col min="10272" max="10273" width="10.85546875" bestFit="1" customWidth="1"/>
    <col min="10274" max="10274" width="10" bestFit="1" customWidth="1"/>
    <col min="10275" max="10276" width="9.28515625" bestFit="1" customWidth="1"/>
    <col min="10515" max="10515" width="7.42578125" customWidth="1"/>
    <col min="10516" max="10517" width="10.85546875" bestFit="1" customWidth="1"/>
    <col min="10518" max="10519" width="10.85546875" customWidth="1"/>
    <col min="10520" max="10524" width="10" customWidth="1"/>
    <col min="10528" max="10529" width="10.85546875" bestFit="1" customWidth="1"/>
    <col min="10530" max="10530" width="10" bestFit="1" customWidth="1"/>
    <col min="10531" max="10532" width="9.28515625" bestFit="1" customWidth="1"/>
    <col min="10771" max="10771" width="7.42578125" customWidth="1"/>
    <col min="10772" max="10773" width="10.85546875" bestFit="1" customWidth="1"/>
    <col min="10774" max="10775" width="10.85546875" customWidth="1"/>
    <col min="10776" max="10780" width="10" customWidth="1"/>
    <col min="10784" max="10785" width="10.85546875" bestFit="1" customWidth="1"/>
    <col min="10786" max="10786" width="10" bestFit="1" customWidth="1"/>
    <col min="10787" max="10788" width="9.28515625" bestFit="1" customWidth="1"/>
    <col min="11027" max="11027" width="7.42578125" customWidth="1"/>
    <col min="11028" max="11029" width="10.85546875" bestFit="1" customWidth="1"/>
    <col min="11030" max="11031" width="10.85546875" customWidth="1"/>
    <col min="11032" max="11036" width="10" customWidth="1"/>
    <col min="11040" max="11041" width="10.85546875" bestFit="1" customWidth="1"/>
    <col min="11042" max="11042" width="10" bestFit="1" customWidth="1"/>
    <col min="11043" max="11044" width="9.28515625" bestFit="1" customWidth="1"/>
    <col min="11283" max="11283" width="7.42578125" customWidth="1"/>
    <col min="11284" max="11285" width="10.85546875" bestFit="1" customWidth="1"/>
    <col min="11286" max="11287" width="10.85546875" customWidth="1"/>
    <col min="11288" max="11292" width="10" customWidth="1"/>
    <col min="11296" max="11297" width="10.85546875" bestFit="1" customWidth="1"/>
    <col min="11298" max="11298" width="10" bestFit="1" customWidth="1"/>
    <col min="11299" max="11300" width="9.28515625" bestFit="1" customWidth="1"/>
    <col min="11539" max="11539" width="7.42578125" customWidth="1"/>
    <col min="11540" max="11541" width="10.85546875" bestFit="1" customWidth="1"/>
    <col min="11542" max="11543" width="10.85546875" customWidth="1"/>
    <col min="11544" max="11548" width="10" customWidth="1"/>
    <col min="11552" max="11553" width="10.85546875" bestFit="1" customWidth="1"/>
    <col min="11554" max="11554" width="10" bestFit="1" customWidth="1"/>
    <col min="11555" max="11556" width="9.28515625" bestFit="1" customWidth="1"/>
    <col min="11795" max="11795" width="7.42578125" customWidth="1"/>
    <col min="11796" max="11797" width="10.85546875" bestFit="1" customWidth="1"/>
    <col min="11798" max="11799" width="10.85546875" customWidth="1"/>
    <col min="11800" max="11804" width="10" customWidth="1"/>
    <col min="11808" max="11809" width="10.85546875" bestFit="1" customWidth="1"/>
    <col min="11810" max="11810" width="10" bestFit="1" customWidth="1"/>
    <col min="11811" max="11812" width="9.28515625" bestFit="1" customWidth="1"/>
    <col min="12051" max="12051" width="7.42578125" customWidth="1"/>
    <col min="12052" max="12053" width="10.85546875" bestFit="1" customWidth="1"/>
    <col min="12054" max="12055" width="10.85546875" customWidth="1"/>
    <col min="12056" max="12060" width="10" customWidth="1"/>
    <col min="12064" max="12065" width="10.85546875" bestFit="1" customWidth="1"/>
    <col min="12066" max="12066" width="10" bestFit="1" customWidth="1"/>
    <col min="12067" max="12068" width="9.28515625" bestFit="1" customWidth="1"/>
    <col min="12307" max="12307" width="7.42578125" customWidth="1"/>
    <col min="12308" max="12309" width="10.85546875" bestFit="1" customWidth="1"/>
    <col min="12310" max="12311" width="10.85546875" customWidth="1"/>
    <col min="12312" max="12316" width="10" customWidth="1"/>
    <col min="12320" max="12321" width="10.85546875" bestFit="1" customWidth="1"/>
    <col min="12322" max="12322" width="10" bestFit="1" customWidth="1"/>
    <col min="12323" max="12324" width="9.28515625" bestFit="1" customWidth="1"/>
    <col min="12563" max="12563" width="7.42578125" customWidth="1"/>
    <col min="12564" max="12565" width="10.85546875" bestFit="1" customWidth="1"/>
    <col min="12566" max="12567" width="10.85546875" customWidth="1"/>
    <col min="12568" max="12572" width="10" customWidth="1"/>
    <col min="12576" max="12577" width="10.85546875" bestFit="1" customWidth="1"/>
    <col min="12578" max="12578" width="10" bestFit="1" customWidth="1"/>
    <col min="12579" max="12580" width="9.28515625" bestFit="1" customWidth="1"/>
    <col min="12819" max="12819" width="7.42578125" customWidth="1"/>
    <col min="12820" max="12821" width="10.85546875" bestFit="1" customWidth="1"/>
    <col min="12822" max="12823" width="10.85546875" customWidth="1"/>
    <col min="12824" max="12828" width="10" customWidth="1"/>
    <col min="12832" max="12833" width="10.85546875" bestFit="1" customWidth="1"/>
    <col min="12834" max="12834" width="10" bestFit="1" customWidth="1"/>
    <col min="12835" max="12836" width="9.28515625" bestFit="1" customWidth="1"/>
    <col min="13075" max="13075" width="7.42578125" customWidth="1"/>
    <col min="13076" max="13077" width="10.85546875" bestFit="1" customWidth="1"/>
    <col min="13078" max="13079" width="10.85546875" customWidth="1"/>
    <col min="13080" max="13084" width="10" customWidth="1"/>
    <col min="13088" max="13089" width="10.85546875" bestFit="1" customWidth="1"/>
    <col min="13090" max="13090" width="10" bestFit="1" customWidth="1"/>
    <col min="13091" max="13092" width="9.28515625" bestFit="1" customWidth="1"/>
    <col min="13331" max="13331" width="7.42578125" customWidth="1"/>
    <col min="13332" max="13333" width="10.85546875" bestFit="1" customWidth="1"/>
    <col min="13334" max="13335" width="10.85546875" customWidth="1"/>
    <col min="13336" max="13340" width="10" customWidth="1"/>
    <col min="13344" max="13345" width="10.85546875" bestFit="1" customWidth="1"/>
    <col min="13346" max="13346" width="10" bestFit="1" customWidth="1"/>
    <col min="13347" max="13348" width="9.28515625" bestFit="1" customWidth="1"/>
    <col min="13587" max="13587" width="7.42578125" customWidth="1"/>
    <col min="13588" max="13589" width="10.85546875" bestFit="1" customWidth="1"/>
    <col min="13590" max="13591" width="10.85546875" customWidth="1"/>
    <col min="13592" max="13596" width="10" customWidth="1"/>
    <col min="13600" max="13601" width="10.85546875" bestFit="1" customWidth="1"/>
    <col min="13602" max="13602" width="10" bestFit="1" customWidth="1"/>
    <col min="13603" max="13604" width="9.28515625" bestFit="1" customWidth="1"/>
    <col min="13843" max="13843" width="7.42578125" customWidth="1"/>
    <col min="13844" max="13845" width="10.85546875" bestFit="1" customWidth="1"/>
    <col min="13846" max="13847" width="10.85546875" customWidth="1"/>
    <col min="13848" max="13852" width="10" customWidth="1"/>
    <col min="13856" max="13857" width="10.85546875" bestFit="1" customWidth="1"/>
    <col min="13858" max="13858" width="10" bestFit="1" customWidth="1"/>
    <col min="13859" max="13860" width="9.28515625" bestFit="1" customWidth="1"/>
    <col min="14099" max="14099" width="7.42578125" customWidth="1"/>
    <col min="14100" max="14101" width="10.85546875" bestFit="1" customWidth="1"/>
    <col min="14102" max="14103" width="10.85546875" customWidth="1"/>
    <col min="14104" max="14108" width="10" customWidth="1"/>
    <col min="14112" max="14113" width="10.85546875" bestFit="1" customWidth="1"/>
    <col min="14114" max="14114" width="10" bestFit="1" customWidth="1"/>
    <col min="14115" max="14116" width="9.28515625" bestFit="1" customWidth="1"/>
    <col min="14355" max="14355" width="7.42578125" customWidth="1"/>
    <col min="14356" max="14357" width="10.85546875" bestFit="1" customWidth="1"/>
    <col min="14358" max="14359" width="10.85546875" customWidth="1"/>
    <col min="14360" max="14364" width="10" customWidth="1"/>
    <col min="14368" max="14369" width="10.85546875" bestFit="1" customWidth="1"/>
    <col min="14370" max="14370" width="10" bestFit="1" customWidth="1"/>
    <col min="14371" max="14372" width="9.28515625" bestFit="1" customWidth="1"/>
    <col min="14611" max="14611" width="7.42578125" customWidth="1"/>
    <col min="14612" max="14613" width="10.85546875" bestFit="1" customWidth="1"/>
    <col min="14614" max="14615" width="10.85546875" customWidth="1"/>
    <col min="14616" max="14620" width="10" customWidth="1"/>
    <col min="14624" max="14625" width="10.85546875" bestFit="1" customWidth="1"/>
    <col min="14626" max="14626" width="10" bestFit="1" customWidth="1"/>
    <col min="14627" max="14628" width="9.28515625" bestFit="1" customWidth="1"/>
    <col min="14867" max="14867" width="7.42578125" customWidth="1"/>
    <col min="14868" max="14869" width="10.85546875" bestFit="1" customWidth="1"/>
    <col min="14870" max="14871" width="10.85546875" customWidth="1"/>
    <col min="14872" max="14876" width="10" customWidth="1"/>
    <col min="14880" max="14881" width="10.85546875" bestFit="1" customWidth="1"/>
    <col min="14882" max="14882" width="10" bestFit="1" customWidth="1"/>
    <col min="14883" max="14884" width="9.28515625" bestFit="1" customWidth="1"/>
    <col min="15123" max="15123" width="7.42578125" customWidth="1"/>
    <col min="15124" max="15125" width="10.85546875" bestFit="1" customWidth="1"/>
    <col min="15126" max="15127" width="10.85546875" customWidth="1"/>
    <col min="15128" max="15132" width="10" customWidth="1"/>
    <col min="15136" max="15137" width="10.85546875" bestFit="1" customWidth="1"/>
    <col min="15138" max="15138" width="10" bestFit="1" customWidth="1"/>
    <col min="15139" max="15140" width="9.28515625" bestFit="1" customWidth="1"/>
    <col min="15379" max="15379" width="7.42578125" customWidth="1"/>
    <col min="15380" max="15381" width="10.85546875" bestFit="1" customWidth="1"/>
    <col min="15382" max="15383" width="10.85546875" customWidth="1"/>
    <col min="15384" max="15388" width="10" customWidth="1"/>
    <col min="15392" max="15393" width="10.85546875" bestFit="1" customWidth="1"/>
    <col min="15394" max="15394" width="10" bestFit="1" customWidth="1"/>
    <col min="15395" max="15396" width="9.28515625" bestFit="1" customWidth="1"/>
    <col min="15635" max="15635" width="7.42578125" customWidth="1"/>
    <col min="15636" max="15637" width="10.85546875" bestFit="1" customWidth="1"/>
    <col min="15638" max="15639" width="10.85546875" customWidth="1"/>
    <col min="15640" max="15644" width="10" customWidth="1"/>
    <col min="15648" max="15649" width="10.85546875" bestFit="1" customWidth="1"/>
    <col min="15650" max="15650" width="10" bestFit="1" customWidth="1"/>
    <col min="15651" max="15652" width="9.28515625" bestFit="1" customWidth="1"/>
    <col min="15891" max="15891" width="7.42578125" customWidth="1"/>
    <col min="15892" max="15893" width="10.85546875" bestFit="1" customWidth="1"/>
    <col min="15894" max="15895" width="10.85546875" customWidth="1"/>
    <col min="15896" max="15900" width="10" customWidth="1"/>
    <col min="15904" max="15905" width="10.85546875" bestFit="1" customWidth="1"/>
    <col min="15906" max="15906" width="10" bestFit="1" customWidth="1"/>
    <col min="15907" max="15908" width="9.28515625" bestFit="1" customWidth="1"/>
  </cols>
  <sheetData>
    <row r="1" spans="1:47" x14ac:dyDescent="0.2">
      <c r="A1" s="83" t="s">
        <v>2</v>
      </c>
      <c r="B1" s="14"/>
      <c r="C1" s="15"/>
      <c r="D1" s="15"/>
      <c r="E1" s="15"/>
      <c r="F1" s="15"/>
      <c r="G1" s="15"/>
    </row>
    <row r="2" spans="1:47" x14ac:dyDescent="0.2">
      <c r="A2" s="83" t="s">
        <v>3</v>
      </c>
      <c r="B2" s="14"/>
      <c r="C2" s="15"/>
      <c r="D2" s="15"/>
      <c r="E2" s="15"/>
      <c r="F2" s="15"/>
      <c r="G2" s="15"/>
    </row>
    <row r="3" spans="1:47" x14ac:dyDescent="0.2">
      <c r="A3" s="1064" t="s">
        <v>4</v>
      </c>
      <c r="B3" s="1064"/>
      <c r="C3" s="1064"/>
      <c r="D3" s="1064"/>
      <c r="E3" s="1064"/>
      <c r="F3" s="1064"/>
      <c r="G3" s="1064"/>
      <c r="H3" s="1064"/>
    </row>
    <row r="4" spans="1:47" x14ac:dyDescent="0.2">
      <c r="A4" s="13"/>
      <c r="B4" s="14"/>
      <c r="C4" s="15"/>
      <c r="D4" s="15"/>
      <c r="E4" s="15"/>
      <c r="F4" s="15"/>
      <c r="G4" s="15"/>
      <c r="AM4" s="14"/>
      <c r="AN4" s="14"/>
      <c r="AO4" s="14"/>
      <c r="AP4" s="14"/>
      <c r="AQ4" s="14"/>
      <c r="AR4" s="14"/>
    </row>
    <row r="5" spans="1:47" ht="16.5" customHeight="1" x14ac:dyDescent="0.25">
      <c r="A5" s="291" t="s">
        <v>853</v>
      </c>
      <c r="B5" s="91"/>
      <c r="C5" s="91"/>
      <c r="D5" s="91"/>
      <c r="E5" s="92"/>
      <c r="F5" s="92"/>
      <c r="G5" s="92"/>
      <c r="H5" s="286"/>
      <c r="I5" s="272"/>
      <c r="J5" s="272"/>
      <c r="K5" s="184"/>
      <c r="AM5" s="14"/>
      <c r="AN5" s="14"/>
      <c r="AO5" s="14"/>
      <c r="AP5" s="14"/>
      <c r="AQ5" s="14"/>
      <c r="AR5" s="14"/>
    </row>
    <row r="6" spans="1:47" ht="16.5" customHeight="1" thickBot="1" x14ac:dyDescent="0.3">
      <c r="A6" s="89"/>
      <c r="B6" s="13"/>
      <c r="E6" s="17"/>
      <c r="F6" s="13"/>
      <c r="G6" s="19"/>
      <c r="H6" s="18"/>
    </row>
    <row r="7" spans="1:47" ht="15.75" x14ac:dyDescent="0.25">
      <c r="A7" s="17"/>
      <c r="B7" s="972" t="s">
        <v>851</v>
      </c>
      <c r="C7" s="973"/>
      <c r="D7" s="973"/>
      <c r="E7" s="973"/>
      <c r="F7" s="973"/>
      <c r="G7" s="973"/>
      <c r="H7" s="973"/>
      <c r="I7" s="973"/>
      <c r="J7" s="973"/>
      <c r="K7" s="988" t="s">
        <v>830</v>
      </c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  <c r="AB7" s="989"/>
      <c r="AC7" s="989"/>
      <c r="AD7" s="989"/>
      <c r="AE7" s="989"/>
      <c r="AF7" s="989"/>
      <c r="AG7" s="989"/>
      <c r="AH7" s="989"/>
      <c r="AI7" s="989"/>
      <c r="AJ7" s="989"/>
      <c r="AK7" s="989"/>
      <c r="AL7" s="990"/>
      <c r="AM7" s="1037" t="s">
        <v>854</v>
      </c>
      <c r="AN7" s="1037"/>
      <c r="AO7" s="1037"/>
      <c r="AP7" s="1037"/>
      <c r="AQ7" s="1037"/>
      <c r="AR7" s="1037"/>
      <c r="AS7" s="1037"/>
      <c r="AT7" s="1037"/>
      <c r="AU7" s="1038"/>
    </row>
    <row r="8" spans="1:47" ht="13.5" thickBot="1" x14ac:dyDescent="0.25">
      <c r="B8" s="975"/>
      <c r="C8" s="976"/>
      <c r="D8" s="976"/>
      <c r="E8" s="976"/>
      <c r="F8" s="976"/>
      <c r="G8" s="976"/>
      <c r="H8" s="976"/>
      <c r="I8" s="976"/>
      <c r="J8" s="976"/>
      <c r="K8" s="1016" t="s">
        <v>287</v>
      </c>
      <c r="L8" s="1017"/>
      <c r="M8" s="1017"/>
      <c r="N8" s="1017"/>
      <c r="O8" s="1017"/>
      <c r="P8" s="1018"/>
      <c r="Q8" s="1028" t="s">
        <v>288</v>
      </c>
      <c r="R8" s="1017"/>
      <c r="S8" s="1017"/>
      <c r="T8" s="1018"/>
      <c r="U8" s="979" t="s">
        <v>289</v>
      </c>
      <c r="V8" s="979" t="s">
        <v>5</v>
      </c>
      <c r="W8" s="979" t="s">
        <v>290</v>
      </c>
      <c r="X8" s="1030" t="s">
        <v>291</v>
      </c>
      <c r="Y8" s="1031"/>
      <c r="Z8" s="1032"/>
      <c r="AA8" s="979" t="s">
        <v>313</v>
      </c>
      <c r="AB8" s="1042" t="s">
        <v>292</v>
      </c>
      <c r="AC8" s="1043"/>
      <c r="AD8" s="1043"/>
      <c r="AE8" s="1043"/>
      <c r="AF8" s="1043"/>
      <c r="AG8" s="1043"/>
      <c r="AH8" s="1043"/>
      <c r="AI8" s="1043"/>
      <c r="AJ8" s="1043"/>
      <c r="AK8" s="1043"/>
      <c r="AL8" s="1044"/>
      <c r="AM8" s="1040"/>
      <c r="AN8" s="1040"/>
      <c r="AO8" s="1040"/>
      <c r="AP8" s="1040"/>
      <c r="AQ8" s="1040"/>
      <c r="AR8" s="1040"/>
      <c r="AS8" s="1040"/>
      <c r="AT8" s="1040"/>
      <c r="AU8" s="1041"/>
    </row>
    <row r="9" spans="1:47" ht="12.75" customHeight="1" x14ac:dyDescent="0.2">
      <c r="B9" s="982" t="s">
        <v>6</v>
      </c>
      <c r="C9" s="997" t="s">
        <v>824</v>
      </c>
      <c r="D9" s="998"/>
      <c r="E9" s="998"/>
      <c r="F9" s="998"/>
      <c r="G9" s="999"/>
      <c r="H9" s="985" t="s">
        <v>284</v>
      </c>
      <c r="I9" s="997" t="s">
        <v>825</v>
      </c>
      <c r="J9" s="998"/>
      <c r="K9" s="1019"/>
      <c r="L9" s="1020"/>
      <c r="M9" s="1020"/>
      <c r="N9" s="1020"/>
      <c r="O9" s="1020"/>
      <c r="P9" s="1021"/>
      <c r="Q9" s="1029"/>
      <c r="R9" s="1020"/>
      <c r="S9" s="1020"/>
      <c r="T9" s="1021"/>
      <c r="U9" s="980"/>
      <c r="V9" s="980"/>
      <c r="W9" s="980"/>
      <c r="X9" s="1033"/>
      <c r="Y9" s="1034"/>
      <c r="Z9" s="1035"/>
      <c r="AA9" s="980"/>
      <c r="AB9" s="1045" t="s">
        <v>293</v>
      </c>
      <c r="AC9" s="1046"/>
      <c r="AD9" s="1014" t="s">
        <v>294</v>
      </c>
      <c r="AE9" s="1009" t="s">
        <v>835</v>
      </c>
      <c r="AF9" s="1010"/>
      <c r="AG9" s="1014" t="s">
        <v>836</v>
      </c>
      <c r="AH9" s="1045" t="s">
        <v>295</v>
      </c>
      <c r="AI9" s="1046"/>
      <c r="AJ9" s="1049" t="s">
        <v>296</v>
      </c>
      <c r="AK9" s="1050"/>
      <c r="AL9" s="1051"/>
      <c r="AM9" s="1063" t="s">
        <v>6</v>
      </c>
      <c r="AN9" s="1011" t="s">
        <v>824</v>
      </c>
      <c r="AO9" s="1012"/>
      <c r="AP9" s="1012"/>
      <c r="AQ9" s="1012"/>
      <c r="AR9" s="1013"/>
      <c r="AS9" s="985" t="s">
        <v>284</v>
      </c>
      <c r="AT9" s="997" t="s">
        <v>826</v>
      </c>
      <c r="AU9" s="1004"/>
    </row>
    <row r="10" spans="1:47" ht="16.5" customHeight="1" thickBot="1" x14ac:dyDescent="0.25">
      <c r="A10" s="20" t="s">
        <v>254</v>
      </c>
      <c r="B10" s="983"/>
      <c r="C10" s="991" t="s">
        <v>831</v>
      </c>
      <c r="D10" s="992"/>
      <c r="E10" s="993" t="s">
        <v>5</v>
      </c>
      <c r="F10" s="993" t="s">
        <v>1</v>
      </c>
      <c r="G10" s="995" t="s">
        <v>7</v>
      </c>
      <c r="H10" s="986"/>
      <c r="I10" s="1000" t="s">
        <v>285</v>
      </c>
      <c r="J10" s="1065" t="s">
        <v>286</v>
      </c>
      <c r="K10" s="1026" t="s">
        <v>297</v>
      </c>
      <c r="L10" s="1024" t="s">
        <v>294</v>
      </c>
      <c r="M10" s="1024" t="s">
        <v>832</v>
      </c>
      <c r="N10" s="1024" t="s">
        <v>836</v>
      </c>
      <c r="O10" s="1024" t="s">
        <v>295</v>
      </c>
      <c r="P10" s="1024" t="s">
        <v>789</v>
      </c>
      <c r="Q10" s="1022" t="s">
        <v>298</v>
      </c>
      <c r="R10" s="1024" t="s">
        <v>823</v>
      </c>
      <c r="S10" s="1022" t="s">
        <v>299</v>
      </c>
      <c r="T10" s="1024" t="s">
        <v>790</v>
      </c>
      <c r="U10" s="980"/>
      <c r="V10" s="980"/>
      <c r="W10" s="980"/>
      <c r="X10" s="1024" t="s">
        <v>294</v>
      </c>
      <c r="Y10" s="1024" t="s">
        <v>300</v>
      </c>
      <c r="Z10" s="1024" t="s">
        <v>791</v>
      </c>
      <c r="AA10" s="980"/>
      <c r="AB10" s="1047"/>
      <c r="AC10" s="1048"/>
      <c r="AD10" s="1015"/>
      <c r="AE10" s="873" t="s">
        <v>833</v>
      </c>
      <c r="AF10" s="873" t="s">
        <v>834</v>
      </c>
      <c r="AG10" s="1015"/>
      <c r="AH10" s="1047"/>
      <c r="AI10" s="1048"/>
      <c r="AJ10" s="1052"/>
      <c r="AK10" s="1053"/>
      <c r="AL10" s="1054"/>
      <c r="AM10" s="995"/>
      <c r="AN10" s="1005" t="s">
        <v>831</v>
      </c>
      <c r="AO10" s="1006"/>
      <c r="AP10" s="1007" t="s">
        <v>5</v>
      </c>
      <c r="AQ10" s="1007" t="s">
        <v>1</v>
      </c>
      <c r="AR10" s="1007" t="s">
        <v>7</v>
      </c>
      <c r="AS10" s="986"/>
      <c r="AT10" s="1000" t="s">
        <v>285</v>
      </c>
      <c r="AU10" s="1002" t="s">
        <v>286</v>
      </c>
    </row>
    <row r="11" spans="1:47" s="12" customFormat="1" ht="16.5" customHeight="1" thickBot="1" x14ac:dyDescent="0.25">
      <c r="A11" s="39" t="s">
        <v>255</v>
      </c>
      <c r="B11" s="984"/>
      <c r="C11" s="72" t="s">
        <v>278</v>
      </c>
      <c r="D11" s="72" t="s">
        <v>288</v>
      </c>
      <c r="E11" s="994"/>
      <c r="F11" s="994"/>
      <c r="G11" s="996"/>
      <c r="H11" s="987"/>
      <c r="I11" s="1001"/>
      <c r="J11" s="1066"/>
      <c r="K11" s="1027"/>
      <c r="L11" s="1025"/>
      <c r="M11" s="1025"/>
      <c r="N11" s="1025"/>
      <c r="O11" s="1025"/>
      <c r="P11" s="1025"/>
      <c r="Q11" s="1023"/>
      <c r="R11" s="1025"/>
      <c r="S11" s="1023"/>
      <c r="T11" s="1025"/>
      <c r="U11" s="981"/>
      <c r="V11" s="981"/>
      <c r="W11" s="981"/>
      <c r="X11" s="1025"/>
      <c r="Y11" s="1025"/>
      <c r="Z11" s="1025"/>
      <c r="AA11" s="981"/>
      <c r="AB11" s="250" t="s">
        <v>285</v>
      </c>
      <c r="AC11" s="267" t="s">
        <v>286</v>
      </c>
      <c r="AD11" s="250" t="s">
        <v>285</v>
      </c>
      <c r="AE11" s="250" t="s">
        <v>285</v>
      </c>
      <c r="AF11" s="267" t="s">
        <v>286</v>
      </c>
      <c r="AG11" s="250" t="s">
        <v>285</v>
      </c>
      <c r="AH11" s="250" t="s">
        <v>285</v>
      </c>
      <c r="AI11" s="267" t="s">
        <v>286</v>
      </c>
      <c r="AJ11" s="250" t="s">
        <v>285</v>
      </c>
      <c r="AK11" s="267" t="s">
        <v>286</v>
      </c>
      <c r="AL11" s="271" t="s">
        <v>309</v>
      </c>
      <c r="AM11" s="996"/>
      <c r="AN11" s="73" t="s">
        <v>278</v>
      </c>
      <c r="AO11" s="814" t="s">
        <v>288</v>
      </c>
      <c r="AP11" s="1008"/>
      <c r="AQ11" s="1008"/>
      <c r="AR11" s="1008"/>
      <c r="AS11" s="987"/>
      <c r="AT11" s="1001"/>
      <c r="AU11" s="1003"/>
    </row>
    <row r="12" spans="1:47" s="12" customFormat="1" ht="12" customHeight="1" thickBot="1" x14ac:dyDescent="0.25">
      <c r="A12" s="889"/>
      <c r="B12" s="212" t="s">
        <v>272</v>
      </c>
      <c r="C12" s="213" t="s">
        <v>273</v>
      </c>
      <c r="D12" s="213" t="s">
        <v>279</v>
      </c>
      <c r="E12" s="213" t="s">
        <v>274</v>
      </c>
      <c r="F12" s="213" t="s">
        <v>275</v>
      </c>
      <c r="G12" s="213" t="s">
        <v>276</v>
      </c>
      <c r="H12" s="273" t="s">
        <v>277</v>
      </c>
      <c r="I12" s="214" t="s">
        <v>570</v>
      </c>
      <c r="J12" s="215" t="s">
        <v>571</v>
      </c>
      <c r="K12" s="212" t="s">
        <v>301</v>
      </c>
      <c r="L12" s="347" t="s">
        <v>301</v>
      </c>
      <c r="M12" s="213" t="s">
        <v>301</v>
      </c>
      <c r="N12" s="213" t="s">
        <v>301</v>
      </c>
      <c r="O12" s="213" t="s">
        <v>301</v>
      </c>
      <c r="P12" s="213" t="s">
        <v>301</v>
      </c>
      <c r="Q12" s="213" t="s">
        <v>302</v>
      </c>
      <c r="R12" s="213" t="s">
        <v>302</v>
      </c>
      <c r="S12" s="213" t="s">
        <v>303</v>
      </c>
      <c r="T12" s="213" t="s">
        <v>302</v>
      </c>
      <c r="U12" s="213" t="s">
        <v>304</v>
      </c>
      <c r="V12" s="213" t="s">
        <v>305</v>
      </c>
      <c r="W12" s="213" t="s">
        <v>306</v>
      </c>
      <c r="X12" s="213" t="s">
        <v>308</v>
      </c>
      <c r="Y12" s="213" t="s">
        <v>307</v>
      </c>
      <c r="Z12" s="213" t="s">
        <v>307</v>
      </c>
      <c r="AA12" s="213" t="s">
        <v>314</v>
      </c>
      <c r="AB12" s="214" t="s">
        <v>310</v>
      </c>
      <c r="AC12" s="214" t="s">
        <v>311</v>
      </c>
      <c r="AD12" s="214" t="s">
        <v>310</v>
      </c>
      <c r="AE12" s="214" t="s">
        <v>310</v>
      </c>
      <c r="AF12" s="214" t="s">
        <v>311</v>
      </c>
      <c r="AG12" s="214" t="s">
        <v>310</v>
      </c>
      <c r="AH12" s="214" t="s">
        <v>310</v>
      </c>
      <c r="AI12" s="214" t="s">
        <v>311</v>
      </c>
      <c r="AJ12" s="214" t="s">
        <v>310</v>
      </c>
      <c r="AK12" s="214" t="s">
        <v>311</v>
      </c>
      <c r="AL12" s="274" t="s">
        <v>312</v>
      </c>
      <c r="AM12" s="347" t="s">
        <v>272</v>
      </c>
      <c r="AN12" s="213" t="s">
        <v>273</v>
      </c>
      <c r="AO12" s="213" t="s">
        <v>279</v>
      </c>
      <c r="AP12" s="213" t="s">
        <v>274</v>
      </c>
      <c r="AQ12" s="213" t="s">
        <v>275</v>
      </c>
      <c r="AR12" s="213" t="s">
        <v>276</v>
      </c>
      <c r="AS12" s="214" t="s">
        <v>277</v>
      </c>
      <c r="AT12" s="214" t="s">
        <v>570</v>
      </c>
      <c r="AU12" s="274" t="s">
        <v>571</v>
      </c>
    </row>
    <row r="13" spans="1:47" x14ac:dyDescent="0.2">
      <c r="A13" s="268" t="s">
        <v>256</v>
      </c>
      <c r="B13" s="40">
        <f>LB!I461</f>
        <v>1684059488</v>
      </c>
      <c r="C13" s="888">
        <f>LB!J461</f>
        <v>1214496571</v>
      </c>
      <c r="D13" s="888">
        <f>LB!K461</f>
        <v>7431058</v>
      </c>
      <c r="E13" s="888">
        <f>LB!L461</f>
        <v>413001073</v>
      </c>
      <c r="F13" s="888">
        <f>LB!M461</f>
        <v>24289944</v>
      </c>
      <c r="G13" s="888">
        <f>LB!N461</f>
        <v>24840842</v>
      </c>
      <c r="H13" s="894">
        <f>LB!O461</f>
        <v>2627.8534000000013</v>
      </c>
      <c r="I13" s="894">
        <f>LB!P461</f>
        <v>1891.0128000000009</v>
      </c>
      <c r="J13" s="899">
        <f>LB!Q461</f>
        <v>736.84060000000045</v>
      </c>
      <c r="K13" s="40">
        <f>LB!R461</f>
        <v>0</v>
      </c>
      <c r="L13" s="888">
        <f>LB!S461</f>
        <v>602502</v>
      </c>
      <c r="M13" s="888">
        <f>LB!T461</f>
        <v>409443</v>
      </c>
      <c r="N13" s="888">
        <f>LB!U461</f>
        <v>286642</v>
      </c>
      <c r="O13" s="888">
        <f>LB!V461</f>
        <v>0</v>
      </c>
      <c r="P13" s="888">
        <f>LB!W461</f>
        <v>1298587</v>
      </c>
      <c r="Q13" s="888">
        <f>LB!X461</f>
        <v>0</v>
      </c>
      <c r="R13" s="888">
        <f>LB!Y461</f>
        <v>0</v>
      </c>
      <c r="S13" s="888">
        <f>LB!Z461</f>
        <v>0</v>
      </c>
      <c r="T13" s="888">
        <f>LB!AA461</f>
        <v>0</v>
      </c>
      <c r="U13" s="888">
        <f>LB!AB461</f>
        <v>1298587</v>
      </c>
      <c r="V13" s="888">
        <f>LB!AC461</f>
        <v>438920</v>
      </c>
      <c r="W13" s="888">
        <f>LB!AD461</f>
        <v>25968</v>
      </c>
      <c r="X13" s="888">
        <f>LB!AE461</f>
        <v>48200</v>
      </c>
      <c r="Y13" s="888">
        <f>LB!AF461</f>
        <v>500</v>
      </c>
      <c r="Z13" s="888">
        <f>LB!AG461</f>
        <v>48700</v>
      </c>
      <c r="AA13" s="888">
        <f>LB!AH461</f>
        <v>1812175</v>
      </c>
      <c r="AB13" s="894">
        <f>LB!AI461</f>
        <v>0</v>
      </c>
      <c r="AC13" s="894">
        <f>LB!AJ461</f>
        <v>0</v>
      </c>
      <c r="AD13" s="894">
        <f>LB!AK461</f>
        <v>1.6800000000000002</v>
      </c>
      <c r="AE13" s="894">
        <f>LB!AL461</f>
        <v>0</v>
      </c>
      <c r="AF13" s="894">
        <f>LB!AM461</f>
        <v>1.3100000000000005</v>
      </c>
      <c r="AG13" s="894">
        <f>LB!AN461</f>
        <v>0.47000000000000003</v>
      </c>
      <c r="AH13" s="894">
        <f>LB!AO461</f>
        <v>0</v>
      </c>
      <c r="AI13" s="894">
        <f>LB!AP461</f>
        <v>0</v>
      </c>
      <c r="AJ13" s="894">
        <f>LB!AQ461</f>
        <v>2.1500000000000004</v>
      </c>
      <c r="AK13" s="894">
        <f>LB!AR461</f>
        <v>1.3100000000000005</v>
      </c>
      <c r="AL13" s="895">
        <f>LB!AS461</f>
        <v>3.4599999999999986</v>
      </c>
      <c r="AM13" s="891">
        <f>LB!AT461</f>
        <v>1685871663</v>
      </c>
      <c r="AN13" s="888">
        <f>LB!AU461</f>
        <v>1215795158</v>
      </c>
      <c r="AO13" s="888">
        <f>LB!AV461</f>
        <v>7431058</v>
      </c>
      <c r="AP13" s="888">
        <f>LB!AW461</f>
        <v>413439993</v>
      </c>
      <c r="AQ13" s="888">
        <f>LB!AX461</f>
        <v>24315912</v>
      </c>
      <c r="AR13" s="888">
        <f>LB!AY461</f>
        <v>24889542</v>
      </c>
      <c r="AS13" s="894">
        <f>LB!AZ461</f>
        <v>2631.3133999999995</v>
      </c>
      <c r="AT13" s="894">
        <f>LB!BA461</f>
        <v>1893.162800000001</v>
      </c>
      <c r="AU13" s="895">
        <f>LB!BB461</f>
        <v>738.15059999999994</v>
      </c>
    </row>
    <row r="14" spans="1:47" x14ac:dyDescent="0.2">
      <c r="A14" s="269" t="s">
        <v>257</v>
      </c>
      <c r="B14" s="4">
        <f>FR!I131</f>
        <v>316131345</v>
      </c>
      <c r="C14" s="887">
        <f>FR!J131</f>
        <v>227477406</v>
      </c>
      <c r="D14" s="887">
        <f>FR!K131</f>
        <v>1410200</v>
      </c>
      <c r="E14" s="887">
        <f>FR!L131</f>
        <v>77364010</v>
      </c>
      <c r="F14" s="887">
        <f>FR!M131</f>
        <v>4549549</v>
      </c>
      <c r="G14" s="887">
        <f>FR!N131</f>
        <v>5330180</v>
      </c>
      <c r="H14" s="896">
        <f>FR!O131</f>
        <v>504.61070000000001</v>
      </c>
      <c r="I14" s="896">
        <f>FR!P131</f>
        <v>368.20490000000001</v>
      </c>
      <c r="J14" s="900">
        <f>FR!Q131</f>
        <v>136.4058</v>
      </c>
      <c r="K14" s="4">
        <f>FR!R131</f>
        <v>0</v>
      </c>
      <c r="L14" s="887">
        <f>FR!S131</f>
        <v>103155</v>
      </c>
      <c r="M14" s="887">
        <f>FR!T131</f>
        <v>-9280</v>
      </c>
      <c r="N14" s="887">
        <f>FR!U131</f>
        <v>0</v>
      </c>
      <c r="O14" s="887">
        <f>FR!V131</f>
        <v>0</v>
      </c>
      <c r="P14" s="887">
        <f>FR!W131</f>
        <v>93875</v>
      </c>
      <c r="Q14" s="887">
        <f>FR!X131</f>
        <v>0</v>
      </c>
      <c r="R14" s="887">
        <f>FR!Y131</f>
        <v>0</v>
      </c>
      <c r="S14" s="887">
        <f>FR!Z131</f>
        <v>0</v>
      </c>
      <c r="T14" s="887">
        <f>FR!AA131</f>
        <v>0</v>
      </c>
      <c r="U14" s="887">
        <f>FR!AB131</f>
        <v>93875</v>
      </c>
      <c r="V14" s="887">
        <f>FR!AC131</f>
        <v>31730</v>
      </c>
      <c r="W14" s="887">
        <f>FR!AD131</f>
        <v>1878</v>
      </c>
      <c r="X14" s="887">
        <f>FR!AE131</f>
        <v>24700</v>
      </c>
      <c r="Y14" s="887">
        <f>FR!AF131</f>
        <v>0</v>
      </c>
      <c r="Z14" s="887">
        <f>FR!AG131</f>
        <v>24700</v>
      </c>
      <c r="AA14" s="887">
        <f>FR!AH131</f>
        <v>152183</v>
      </c>
      <c r="AB14" s="896">
        <f>FR!AI131</f>
        <v>0</v>
      </c>
      <c r="AC14" s="896">
        <f>FR!AJ131</f>
        <v>0</v>
      </c>
      <c r="AD14" s="896">
        <f>FR!AK131</f>
        <v>0.37</v>
      </c>
      <c r="AE14" s="896">
        <f>FR!AL131</f>
        <v>0</v>
      </c>
      <c r="AF14" s="896">
        <f>FR!AM131</f>
        <v>-1.0000000000000037E-2</v>
      </c>
      <c r="AG14" s="896">
        <f>FR!AN131</f>
        <v>0</v>
      </c>
      <c r="AH14" s="896">
        <f>FR!AO131</f>
        <v>0</v>
      </c>
      <c r="AI14" s="896">
        <f>FR!AP131</f>
        <v>0</v>
      </c>
      <c r="AJ14" s="896">
        <f>FR!AQ131</f>
        <v>0.37</v>
      </c>
      <c r="AK14" s="896">
        <f>FR!AR131</f>
        <v>-1.0000000000000037E-2</v>
      </c>
      <c r="AL14" s="897">
        <f>FR!AS131</f>
        <v>0.36</v>
      </c>
      <c r="AM14" s="892">
        <f>FR!AT131</f>
        <v>316283528</v>
      </c>
      <c r="AN14" s="887">
        <f>FR!AU131</f>
        <v>227571281</v>
      </c>
      <c r="AO14" s="887">
        <f>FR!AV131</f>
        <v>1410200</v>
      </c>
      <c r="AP14" s="887">
        <f>FR!AW131</f>
        <v>77395740</v>
      </c>
      <c r="AQ14" s="887">
        <f>FR!AX131</f>
        <v>4551427</v>
      </c>
      <c r="AR14" s="887">
        <f>FR!AY131</f>
        <v>5354880</v>
      </c>
      <c r="AS14" s="896">
        <f>FR!AZ131</f>
        <v>504.97069999999997</v>
      </c>
      <c r="AT14" s="896">
        <f>FR!BA131</f>
        <v>368.57490000000001</v>
      </c>
      <c r="AU14" s="897">
        <f>FR!BB131</f>
        <v>136.39579999999998</v>
      </c>
    </row>
    <row r="15" spans="1:47" s="3" customFormat="1" x14ac:dyDescent="0.2">
      <c r="A15" s="269" t="s">
        <v>258</v>
      </c>
      <c r="B15" s="36">
        <f>JN!I186</f>
        <v>621107596</v>
      </c>
      <c r="C15" s="30">
        <f>JN!J186</f>
        <v>448693453</v>
      </c>
      <c r="D15" s="30">
        <f>JN!K186</f>
        <v>1891920</v>
      </c>
      <c r="E15" s="30">
        <f>JN!L186</f>
        <v>152297856</v>
      </c>
      <c r="F15" s="30">
        <f>JN!M186</f>
        <v>8973868</v>
      </c>
      <c r="G15" s="30">
        <f>JN!N186</f>
        <v>9250499</v>
      </c>
      <c r="H15" s="447">
        <f>JN!O186</f>
        <v>989.73599999999999</v>
      </c>
      <c r="I15" s="447">
        <f>JN!P186</f>
        <v>690.678</v>
      </c>
      <c r="J15" s="33">
        <f>JN!Q186</f>
        <v>299.05799999999999</v>
      </c>
      <c r="K15" s="36">
        <f>JN!R186</f>
        <v>0</v>
      </c>
      <c r="L15" s="30">
        <f>JN!S186</f>
        <v>217654</v>
      </c>
      <c r="M15" s="30">
        <f>JN!T186</f>
        <v>250284</v>
      </c>
      <c r="N15" s="30">
        <f>JN!U186</f>
        <v>0</v>
      </c>
      <c r="O15" s="30">
        <f>JN!V186</f>
        <v>0</v>
      </c>
      <c r="P15" s="30">
        <f>JN!W186</f>
        <v>467938</v>
      </c>
      <c r="Q15" s="30">
        <f>JN!X186</f>
        <v>0</v>
      </c>
      <c r="R15" s="30">
        <f>JN!Y186</f>
        <v>0</v>
      </c>
      <c r="S15" s="30">
        <f>JN!Z186</f>
        <v>0</v>
      </c>
      <c r="T15" s="30">
        <f>JN!AA186</f>
        <v>0</v>
      </c>
      <c r="U15" s="30">
        <f>JN!AB186</f>
        <v>467938</v>
      </c>
      <c r="V15" s="30">
        <f>JN!AC186</f>
        <v>158167</v>
      </c>
      <c r="W15" s="30">
        <f>JN!AD186</f>
        <v>9359</v>
      </c>
      <c r="X15" s="30">
        <f>JN!AE186</f>
        <v>6500</v>
      </c>
      <c r="Y15" s="30">
        <f>JN!AF186</f>
        <v>0</v>
      </c>
      <c r="Z15" s="30">
        <f>JN!AG186</f>
        <v>6500</v>
      </c>
      <c r="AA15" s="30">
        <f>JN!AH186</f>
        <v>641964</v>
      </c>
      <c r="AB15" s="447">
        <f>JN!AI186</f>
        <v>0</v>
      </c>
      <c r="AC15" s="447">
        <f>JN!AJ186</f>
        <v>0</v>
      </c>
      <c r="AD15" s="447">
        <f>JN!AK186</f>
        <v>0.62000000000000011</v>
      </c>
      <c r="AE15" s="447">
        <f>JN!AL186</f>
        <v>0</v>
      </c>
      <c r="AF15" s="447">
        <f>JN!AM186</f>
        <v>0.87</v>
      </c>
      <c r="AG15" s="447">
        <f>JN!AN186</f>
        <v>0</v>
      </c>
      <c r="AH15" s="447">
        <f>JN!AO186</f>
        <v>0</v>
      </c>
      <c r="AI15" s="447">
        <f>JN!AP186</f>
        <v>0</v>
      </c>
      <c r="AJ15" s="447">
        <f>JN!AQ186</f>
        <v>0.62000000000000011</v>
      </c>
      <c r="AK15" s="447">
        <f>JN!AR186</f>
        <v>0.87</v>
      </c>
      <c r="AL15" s="898">
        <f>JN!AS186</f>
        <v>1.4900000000000002</v>
      </c>
      <c r="AM15" s="893">
        <f>JN!AT186</f>
        <v>621749560</v>
      </c>
      <c r="AN15" s="30">
        <f>JN!AU186</f>
        <v>449161391</v>
      </c>
      <c r="AO15" s="30">
        <f>JN!AV186</f>
        <v>1891920</v>
      </c>
      <c r="AP15" s="30">
        <f>JN!AW186</f>
        <v>152456023</v>
      </c>
      <c r="AQ15" s="30">
        <f>JN!AX186</f>
        <v>8983227</v>
      </c>
      <c r="AR15" s="30">
        <f>JN!AY186</f>
        <v>9256999</v>
      </c>
      <c r="AS15" s="447">
        <f>JN!AZ186</f>
        <v>991.226</v>
      </c>
      <c r="AT15" s="447">
        <f>JN!BA186</f>
        <v>691.29800000000012</v>
      </c>
      <c r="AU15" s="898">
        <f>JN!BB186</f>
        <v>299.92799999999994</v>
      </c>
    </row>
    <row r="16" spans="1:47" x14ac:dyDescent="0.2">
      <c r="A16" s="269" t="s">
        <v>259</v>
      </c>
      <c r="B16" s="4">
        <f>TA!I100</f>
        <v>241694238</v>
      </c>
      <c r="C16" s="887">
        <f>TA!J100</f>
        <v>174260683</v>
      </c>
      <c r="D16" s="887">
        <f>TA!K100</f>
        <v>1075360</v>
      </c>
      <c r="E16" s="887">
        <f>TA!L100</f>
        <v>59263586</v>
      </c>
      <c r="F16" s="887">
        <f>TA!M100</f>
        <v>3485212</v>
      </c>
      <c r="G16" s="887">
        <f>TA!N100</f>
        <v>3609397</v>
      </c>
      <c r="H16" s="896">
        <f>TA!O100</f>
        <v>388.524</v>
      </c>
      <c r="I16" s="896">
        <f>TA!P100</f>
        <v>283.6977</v>
      </c>
      <c r="J16" s="900">
        <f>TA!Q100</f>
        <v>104.8263</v>
      </c>
      <c r="K16" s="4">
        <f>TA!R100</f>
        <v>0</v>
      </c>
      <c r="L16" s="887">
        <f>TA!S100</f>
        <v>-996671</v>
      </c>
      <c r="M16" s="887">
        <f>TA!T100</f>
        <v>75440</v>
      </c>
      <c r="N16" s="887">
        <f>TA!U100</f>
        <v>27408</v>
      </c>
      <c r="O16" s="887">
        <f>TA!V100</f>
        <v>0</v>
      </c>
      <c r="P16" s="887">
        <f>TA!W100</f>
        <v>-893823</v>
      </c>
      <c r="Q16" s="887">
        <f>TA!X100</f>
        <v>0</v>
      </c>
      <c r="R16" s="887">
        <f>TA!Y100</f>
        <v>0</v>
      </c>
      <c r="S16" s="887">
        <f>TA!Z100</f>
        <v>0</v>
      </c>
      <c r="T16" s="887">
        <f>TA!AA100</f>
        <v>0</v>
      </c>
      <c r="U16" s="887">
        <f>TA!AB100</f>
        <v>-893823</v>
      </c>
      <c r="V16" s="887">
        <f>TA!AC100</f>
        <v>-302113</v>
      </c>
      <c r="W16" s="887">
        <f>TA!AD100</f>
        <v>-17877</v>
      </c>
      <c r="X16" s="887">
        <f>TA!AE100</f>
        <v>32000</v>
      </c>
      <c r="Y16" s="887">
        <f>TA!AF100</f>
        <v>0</v>
      </c>
      <c r="Z16" s="887">
        <f>TA!AG100</f>
        <v>32000</v>
      </c>
      <c r="AA16" s="887">
        <f>TA!AH100</f>
        <v>-1181813</v>
      </c>
      <c r="AB16" s="896">
        <f>TA!AI100</f>
        <v>0</v>
      </c>
      <c r="AC16" s="896">
        <f>TA!AJ100</f>
        <v>0</v>
      </c>
      <c r="AD16" s="896">
        <f>TA!AK100</f>
        <v>-2.81</v>
      </c>
      <c r="AE16" s="896">
        <f>TA!AL100</f>
        <v>0</v>
      </c>
      <c r="AF16" s="896">
        <f>TA!AM100</f>
        <v>0.23</v>
      </c>
      <c r="AG16" s="896">
        <f>TA!AN100</f>
        <v>0.05</v>
      </c>
      <c r="AH16" s="896">
        <f>TA!AO100</f>
        <v>0</v>
      </c>
      <c r="AI16" s="896">
        <f>TA!AP100</f>
        <v>0</v>
      </c>
      <c r="AJ16" s="896">
        <f>TA!AQ100</f>
        <v>-2.76</v>
      </c>
      <c r="AK16" s="896">
        <f>TA!AR100</f>
        <v>0.23</v>
      </c>
      <c r="AL16" s="897">
        <f>TA!AS100</f>
        <v>-2.5299999999999998</v>
      </c>
      <c r="AM16" s="892">
        <f>TA!AT100</f>
        <v>240512425</v>
      </c>
      <c r="AN16" s="887">
        <f>TA!AU100</f>
        <v>173366860</v>
      </c>
      <c r="AO16" s="887">
        <f>TA!AV100</f>
        <v>1075360</v>
      </c>
      <c r="AP16" s="887">
        <f>TA!AW100</f>
        <v>58961473</v>
      </c>
      <c r="AQ16" s="887">
        <f>TA!AX100</f>
        <v>3467335</v>
      </c>
      <c r="AR16" s="887">
        <f>TA!AY100</f>
        <v>3641397</v>
      </c>
      <c r="AS16" s="896">
        <f>TA!AZ100</f>
        <v>385.99399999999997</v>
      </c>
      <c r="AT16" s="896">
        <f>TA!BA100</f>
        <v>280.93770000000001</v>
      </c>
      <c r="AU16" s="897">
        <f>TA!BB100</f>
        <v>105.05629999999999</v>
      </c>
    </row>
    <row r="17" spans="1:47" x14ac:dyDescent="0.2">
      <c r="A17" s="269" t="s">
        <v>260</v>
      </c>
      <c r="B17" s="4">
        <f>ŽB!I74</f>
        <v>140148315</v>
      </c>
      <c r="C17" s="887">
        <f>ŽB!J74</f>
        <v>100903705</v>
      </c>
      <c r="D17" s="887">
        <f>ŽB!K74</f>
        <v>704990</v>
      </c>
      <c r="E17" s="887">
        <f>ŽB!L74</f>
        <v>34343738</v>
      </c>
      <c r="F17" s="887">
        <f>ŽB!M74</f>
        <v>2018074</v>
      </c>
      <c r="G17" s="887">
        <f>ŽB!N74</f>
        <v>2177808</v>
      </c>
      <c r="H17" s="896">
        <f>ŽB!O74</f>
        <v>217.63379999999998</v>
      </c>
      <c r="I17" s="896">
        <f>ŽB!P74</f>
        <v>150.15459999999999</v>
      </c>
      <c r="J17" s="900">
        <f>ŽB!Q74</f>
        <v>67.479200000000006</v>
      </c>
      <c r="K17" s="4">
        <f>ŽB!R74</f>
        <v>0</v>
      </c>
      <c r="L17" s="887">
        <f>ŽB!S74</f>
        <v>71187</v>
      </c>
      <c r="M17" s="887">
        <f>ŽB!T74</f>
        <v>35609</v>
      </c>
      <c r="N17" s="887">
        <f>ŽB!U74</f>
        <v>-5217</v>
      </c>
      <c r="O17" s="887">
        <f>ŽB!V74</f>
        <v>0</v>
      </c>
      <c r="P17" s="887">
        <f>ŽB!W74</f>
        <v>101579</v>
      </c>
      <c r="Q17" s="887">
        <f>ŽB!X74</f>
        <v>0</v>
      </c>
      <c r="R17" s="887">
        <f>ŽB!Y74</f>
        <v>0</v>
      </c>
      <c r="S17" s="887">
        <f>ŽB!Z74</f>
        <v>0</v>
      </c>
      <c r="T17" s="887">
        <f>ŽB!AA74</f>
        <v>0</v>
      </c>
      <c r="U17" s="887">
        <f>ŽB!AB74</f>
        <v>101579</v>
      </c>
      <c r="V17" s="887">
        <f>ŽB!AC74</f>
        <v>34334</v>
      </c>
      <c r="W17" s="887">
        <f>ŽB!AD74</f>
        <v>2032</v>
      </c>
      <c r="X17" s="887">
        <f>ŽB!AE74</f>
        <v>0</v>
      </c>
      <c r="Y17" s="887">
        <f>ŽB!AF74</f>
        <v>0</v>
      </c>
      <c r="Z17" s="887">
        <f>ŽB!AG74</f>
        <v>0</v>
      </c>
      <c r="AA17" s="887">
        <f>ŽB!AH74</f>
        <v>137945</v>
      </c>
      <c r="AB17" s="896">
        <f>ŽB!AI74</f>
        <v>0</v>
      </c>
      <c r="AC17" s="896">
        <f>ŽB!AJ74</f>
        <v>0</v>
      </c>
      <c r="AD17" s="896">
        <f>ŽB!AK74</f>
        <v>0.21</v>
      </c>
      <c r="AE17" s="896">
        <f>ŽB!AL74</f>
        <v>0</v>
      </c>
      <c r="AF17" s="896">
        <f>ŽB!AM74</f>
        <v>0.15</v>
      </c>
      <c r="AG17" s="896">
        <f>ŽB!AN74</f>
        <v>-0.01</v>
      </c>
      <c r="AH17" s="896">
        <f>ŽB!AO74</f>
        <v>0</v>
      </c>
      <c r="AI17" s="896">
        <f>ŽB!AP74</f>
        <v>0</v>
      </c>
      <c r="AJ17" s="896">
        <f>ŽB!AQ74</f>
        <v>0.19999999999999998</v>
      </c>
      <c r="AK17" s="896">
        <f>ŽB!AR74</f>
        <v>0.15</v>
      </c>
      <c r="AL17" s="897">
        <f>ŽB!AS74</f>
        <v>0.35000000000000009</v>
      </c>
      <c r="AM17" s="892">
        <f>ŽB!AT74</f>
        <v>140286260</v>
      </c>
      <c r="AN17" s="887">
        <f>ŽB!AU74</f>
        <v>101005284</v>
      </c>
      <c r="AO17" s="887">
        <f>ŽB!AV74</f>
        <v>704990</v>
      </c>
      <c r="AP17" s="887">
        <f>ŽB!AW74</f>
        <v>34378072</v>
      </c>
      <c r="AQ17" s="887">
        <f>ŽB!AX74</f>
        <v>2020106</v>
      </c>
      <c r="AR17" s="887">
        <f>ŽB!AY74</f>
        <v>2177808</v>
      </c>
      <c r="AS17" s="896">
        <f>ŽB!AZ74</f>
        <v>217.98379999999997</v>
      </c>
      <c r="AT17" s="896">
        <f>ŽB!BA74</f>
        <v>150.35459999999998</v>
      </c>
      <c r="AU17" s="897">
        <f>ŽB!BB74</f>
        <v>67.629199999999997</v>
      </c>
    </row>
    <row r="18" spans="1:47" s="3" customFormat="1" x14ac:dyDescent="0.2">
      <c r="A18" s="269" t="s">
        <v>261</v>
      </c>
      <c r="B18" s="36">
        <f>ČL!I305</f>
        <v>963763785</v>
      </c>
      <c r="C18" s="30">
        <f>ČL!J305</f>
        <v>694272358</v>
      </c>
      <c r="D18" s="30">
        <f>ČL!K305</f>
        <v>3857970</v>
      </c>
      <c r="E18" s="30">
        <f>ČL!L305</f>
        <v>235968052</v>
      </c>
      <c r="F18" s="30">
        <f>ČL!M305</f>
        <v>13885452</v>
      </c>
      <c r="G18" s="30">
        <f>ČL!N305</f>
        <v>15779953</v>
      </c>
      <c r="H18" s="447">
        <f>ČL!O305</f>
        <v>1516.7890000000002</v>
      </c>
      <c r="I18" s="447">
        <f>ČL!P305</f>
        <v>1083.3708999999994</v>
      </c>
      <c r="J18" s="33">
        <f>ČL!Q305</f>
        <v>433.41809999999998</v>
      </c>
      <c r="K18" s="36">
        <f>ČL!R305</f>
        <v>0</v>
      </c>
      <c r="L18" s="30">
        <f>ČL!S305</f>
        <v>-47569</v>
      </c>
      <c r="M18" s="30">
        <f>ČL!T305</f>
        <v>293846</v>
      </c>
      <c r="N18" s="30">
        <f>ČL!U305</f>
        <v>44538</v>
      </c>
      <c r="O18" s="30">
        <f>ČL!V305</f>
        <v>0</v>
      </c>
      <c r="P18" s="30">
        <f>ČL!W305</f>
        <v>290815</v>
      </c>
      <c r="Q18" s="30">
        <f>ČL!X305</f>
        <v>0</v>
      </c>
      <c r="R18" s="30">
        <f>ČL!Y305</f>
        <v>0</v>
      </c>
      <c r="S18" s="30">
        <f>ČL!Z305</f>
        <v>0</v>
      </c>
      <c r="T18" s="30">
        <f>ČL!AA305</f>
        <v>0</v>
      </c>
      <c r="U18" s="30">
        <f>ČL!AB305</f>
        <v>290815</v>
      </c>
      <c r="V18" s="30">
        <f>ČL!AC305</f>
        <v>98296</v>
      </c>
      <c r="W18" s="30">
        <f>ČL!AD305</f>
        <v>5816</v>
      </c>
      <c r="X18" s="30">
        <f>ČL!AE305</f>
        <v>18250</v>
      </c>
      <c r="Y18" s="30">
        <f>ČL!AF305</f>
        <v>0</v>
      </c>
      <c r="Z18" s="30">
        <f>ČL!AG305</f>
        <v>18250</v>
      </c>
      <c r="AA18" s="30">
        <f>ČL!AH305</f>
        <v>413177</v>
      </c>
      <c r="AB18" s="447">
        <f>ČL!AI305</f>
        <v>0</v>
      </c>
      <c r="AC18" s="447">
        <f>ČL!AJ305</f>
        <v>0</v>
      </c>
      <c r="AD18" s="447">
        <f>ČL!AK305</f>
        <v>-9.0000000000000024E-2</v>
      </c>
      <c r="AE18" s="447">
        <f>ČL!AL305</f>
        <v>0</v>
      </c>
      <c r="AF18" s="447">
        <f>ČL!AM305</f>
        <v>0.99000000000000021</v>
      </c>
      <c r="AG18" s="447">
        <f>ČL!AN305</f>
        <v>7.0000000000000007E-2</v>
      </c>
      <c r="AH18" s="447">
        <f>ČL!AO305</f>
        <v>0</v>
      </c>
      <c r="AI18" s="447">
        <f>ČL!AP305</f>
        <v>0</v>
      </c>
      <c r="AJ18" s="447">
        <f>ČL!AQ305</f>
        <v>-2.0000000000000018E-2</v>
      </c>
      <c r="AK18" s="447">
        <f>ČL!AR305</f>
        <v>0.99000000000000021</v>
      </c>
      <c r="AL18" s="898">
        <f>ČL!AS305</f>
        <v>0.9700000000000002</v>
      </c>
      <c r="AM18" s="893">
        <f>ČL!AT305</f>
        <v>964176962</v>
      </c>
      <c r="AN18" s="30">
        <f>ČL!AU305</f>
        <v>694563173</v>
      </c>
      <c r="AO18" s="30">
        <f>ČL!AV305</f>
        <v>3857970</v>
      </c>
      <c r="AP18" s="30">
        <f>ČL!AW305</f>
        <v>236066348</v>
      </c>
      <c r="AQ18" s="30">
        <f>ČL!AX305</f>
        <v>13891268</v>
      </c>
      <c r="AR18" s="30">
        <f>ČL!AY305</f>
        <v>15798203</v>
      </c>
      <c r="AS18" s="447">
        <f>ČL!AZ305</f>
        <v>1517.7590000000007</v>
      </c>
      <c r="AT18" s="447">
        <f>ČL!BA305</f>
        <v>1083.3508999999997</v>
      </c>
      <c r="AU18" s="898">
        <f>ČL!BB305</f>
        <v>434.40809999999999</v>
      </c>
    </row>
    <row r="19" spans="1:47" x14ac:dyDescent="0.2">
      <c r="A19" s="269" t="s">
        <v>262</v>
      </c>
      <c r="B19" s="4">
        <f>NB!I123</f>
        <v>314493897</v>
      </c>
      <c r="C19" s="887">
        <f>NB!J123</f>
        <v>226853354</v>
      </c>
      <c r="D19" s="887">
        <f>NB!K123</f>
        <v>926750</v>
      </c>
      <c r="E19" s="887">
        <f>NB!L123</f>
        <v>76989673</v>
      </c>
      <c r="F19" s="887">
        <f>NB!M123</f>
        <v>4537076</v>
      </c>
      <c r="G19" s="887">
        <f>NB!N123</f>
        <v>5187044</v>
      </c>
      <c r="H19" s="896">
        <f>NB!O123</f>
        <v>496.38310000000007</v>
      </c>
      <c r="I19" s="896">
        <f>NB!P123</f>
        <v>346.488</v>
      </c>
      <c r="J19" s="900">
        <f>NB!Q123</f>
        <v>149.89509999999999</v>
      </c>
      <c r="K19" s="4">
        <f>NB!R123</f>
        <v>0</v>
      </c>
      <c r="L19" s="887">
        <f>NB!S123</f>
        <v>37536</v>
      </c>
      <c r="M19" s="887">
        <f>NB!T123</f>
        <v>-87099</v>
      </c>
      <c r="N19" s="887">
        <f>NB!U123</f>
        <v>0</v>
      </c>
      <c r="O19" s="887">
        <f>NB!V123</f>
        <v>0</v>
      </c>
      <c r="P19" s="887">
        <f>NB!W123</f>
        <v>-49563</v>
      </c>
      <c r="Q19" s="887">
        <f>NB!X123</f>
        <v>0</v>
      </c>
      <c r="R19" s="887">
        <f>NB!Y123</f>
        <v>0</v>
      </c>
      <c r="S19" s="887">
        <f>NB!Z123</f>
        <v>0</v>
      </c>
      <c r="T19" s="887">
        <f>NB!AA123</f>
        <v>0</v>
      </c>
      <c r="U19" s="887">
        <f>NB!AB123</f>
        <v>-49563</v>
      </c>
      <c r="V19" s="887">
        <f>NB!AC123</f>
        <v>-16752</v>
      </c>
      <c r="W19" s="887">
        <f>NB!AD123</f>
        <v>-993</v>
      </c>
      <c r="X19" s="887">
        <f>NB!AE123</f>
        <v>12500</v>
      </c>
      <c r="Y19" s="887">
        <f>NB!AF123</f>
        <v>0</v>
      </c>
      <c r="Z19" s="887">
        <f>NB!AG123</f>
        <v>12500</v>
      </c>
      <c r="AA19" s="887">
        <f>NB!AH123</f>
        <v>-54808</v>
      </c>
      <c r="AB19" s="896">
        <f>NB!AI123</f>
        <v>0</v>
      </c>
      <c r="AC19" s="896">
        <f>NB!AJ123</f>
        <v>0</v>
      </c>
      <c r="AD19" s="896">
        <f>NB!AK123</f>
        <v>0.11</v>
      </c>
      <c r="AE19" s="896">
        <f>NB!AL123</f>
        <v>0</v>
      </c>
      <c r="AF19" s="896">
        <f>NB!AM123</f>
        <v>-0.28000000000000003</v>
      </c>
      <c r="AG19" s="896">
        <f>NB!AN123</f>
        <v>0</v>
      </c>
      <c r="AH19" s="896">
        <f>NB!AO123</f>
        <v>0</v>
      </c>
      <c r="AI19" s="896">
        <f>NB!AP123</f>
        <v>0</v>
      </c>
      <c r="AJ19" s="896">
        <f>NB!AQ123</f>
        <v>0.11</v>
      </c>
      <c r="AK19" s="896">
        <f>NB!AR123</f>
        <v>-0.28000000000000003</v>
      </c>
      <c r="AL19" s="897">
        <f>NB!AS123</f>
        <v>-0.17</v>
      </c>
      <c r="AM19" s="892">
        <f>NB!AT123</f>
        <v>314439089</v>
      </c>
      <c r="AN19" s="887">
        <f>NB!AU123</f>
        <v>226803791</v>
      </c>
      <c r="AO19" s="887">
        <f>NB!AV123</f>
        <v>926750</v>
      </c>
      <c r="AP19" s="887">
        <f>NB!AW123</f>
        <v>76972921</v>
      </c>
      <c r="AQ19" s="887">
        <f>NB!AX123</f>
        <v>4536083</v>
      </c>
      <c r="AR19" s="887">
        <f>NB!AY123</f>
        <v>5199544</v>
      </c>
      <c r="AS19" s="896">
        <f>NB!AZ123</f>
        <v>496.21310000000005</v>
      </c>
      <c r="AT19" s="896">
        <f>NB!BA123</f>
        <v>346.59800000000001</v>
      </c>
      <c r="AU19" s="897">
        <f>NB!BB123</f>
        <v>149.61509999999998</v>
      </c>
    </row>
    <row r="20" spans="1:47" x14ac:dyDescent="0.2">
      <c r="A20" s="269" t="s">
        <v>263</v>
      </c>
      <c r="B20" s="4">
        <f>SM!I164</f>
        <v>332822247</v>
      </c>
      <c r="C20" s="887">
        <f>SM!J164</f>
        <v>239509078</v>
      </c>
      <c r="D20" s="887">
        <f>SM!K164</f>
        <v>1849432</v>
      </c>
      <c r="E20" s="887">
        <f>SM!L164</f>
        <v>81567594</v>
      </c>
      <c r="F20" s="887">
        <f>SM!M164</f>
        <v>4790187</v>
      </c>
      <c r="G20" s="887">
        <f>SM!N164</f>
        <v>5105956</v>
      </c>
      <c r="H20" s="896">
        <f>SM!O164</f>
        <v>517.4170499999999</v>
      </c>
      <c r="I20" s="896">
        <f>SM!P164</f>
        <v>356.1404</v>
      </c>
      <c r="J20" s="900">
        <f>SM!Q164</f>
        <v>161.27664999999996</v>
      </c>
      <c r="K20" s="4">
        <f>SM!R164</f>
        <v>0</v>
      </c>
      <c r="L20" s="887">
        <f>SM!S164</f>
        <v>78010</v>
      </c>
      <c r="M20" s="887">
        <f>SM!T164</f>
        <v>115109</v>
      </c>
      <c r="N20" s="887">
        <f>SM!U164</f>
        <v>0</v>
      </c>
      <c r="O20" s="887">
        <f>SM!V164</f>
        <v>0</v>
      </c>
      <c r="P20" s="887">
        <f>SM!W164</f>
        <v>193119</v>
      </c>
      <c r="Q20" s="887">
        <f>SM!X164</f>
        <v>0</v>
      </c>
      <c r="R20" s="887">
        <f>SM!Y164</f>
        <v>0</v>
      </c>
      <c r="S20" s="887">
        <f>SM!Z164</f>
        <v>0</v>
      </c>
      <c r="T20" s="887">
        <f>SM!AA164</f>
        <v>0</v>
      </c>
      <c r="U20" s="887">
        <f>SM!AB164</f>
        <v>193119</v>
      </c>
      <c r="V20" s="887">
        <f>SM!AC164</f>
        <v>65274</v>
      </c>
      <c r="W20" s="887">
        <f>SM!AD164</f>
        <v>3864</v>
      </c>
      <c r="X20" s="887">
        <f>SM!AE164</f>
        <v>3700</v>
      </c>
      <c r="Y20" s="887">
        <f>SM!AF164</f>
        <v>0</v>
      </c>
      <c r="Z20" s="887">
        <f>SM!AG164</f>
        <v>3700</v>
      </c>
      <c r="AA20" s="887">
        <f>SM!AH164</f>
        <v>265957</v>
      </c>
      <c r="AB20" s="896">
        <f>SM!AI164</f>
        <v>0</v>
      </c>
      <c r="AC20" s="896">
        <f>SM!AJ164</f>
        <v>0</v>
      </c>
      <c r="AD20" s="896">
        <f>SM!AK164</f>
        <v>0.2</v>
      </c>
      <c r="AE20" s="896">
        <f>SM!AL164</f>
        <v>0</v>
      </c>
      <c r="AF20" s="896">
        <f>SM!AM164</f>
        <v>0.4</v>
      </c>
      <c r="AG20" s="896">
        <f>SM!AN164</f>
        <v>0</v>
      </c>
      <c r="AH20" s="896">
        <f>SM!AO164</f>
        <v>0</v>
      </c>
      <c r="AI20" s="896">
        <f>SM!AP164</f>
        <v>0</v>
      </c>
      <c r="AJ20" s="896">
        <f>SM!AQ164</f>
        <v>0.2</v>
      </c>
      <c r="AK20" s="896">
        <f>SM!AR164</f>
        <v>0.4</v>
      </c>
      <c r="AL20" s="897">
        <f>SM!AS164</f>
        <v>0.60000000000000009</v>
      </c>
      <c r="AM20" s="892">
        <f>SM!AT164</f>
        <v>333088204</v>
      </c>
      <c r="AN20" s="887">
        <f>SM!AU164</f>
        <v>239702197</v>
      </c>
      <c r="AO20" s="887">
        <f>SM!AV164</f>
        <v>1849432</v>
      </c>
      <c r="AP20" s="887">
        <f>SM!AW164</f>
        <v>81632868</v>
      </c>
      <c r="AQ20" s="887">
        <f>SM!AX164</f>
        <v>4794051</v>
      </c>
      <c r="AR20" s="887">
        <f>SM!AY164</f>
        <v>5109656</v>
      </c>
      <c r="AS20" s="896">
        <f>SM!AZ164</f>
        <v>518.01705000000004</v>
      </c>
      <c r="AT20" s="896">
        <f>SM!BA164</f>
        <v>356.34039999999999</v>
      </c>
      <c r="AU20" s="897">
        <f>SM!BB164</f>
        <v>161.67665000000002</v>
      </c>
    </row>
    <row r="21" spans="1:47" s="3" customFormat="1" x14ac:dyDescent="0.2">
      <c r="A21" s="269" t="s">
        <v>264</v>
      </c>
      <c r="B21" s="36">
        <f>JI!I143</f>
        <v>274887117</v>
      </c>
      <c r="C21" s="30">
        <f>JI!J143</f>
        <v>199083485</v>
      </c>
      <c r="D21" s="30">
        <f>JI!K143</f>
        <v>797450</v>
      </c>
      <c r="E21" s="30">
        <f>JI!L143</f>
        <v>67559755</v>
      </c>
      <c r="F21" s="30">
        <f>JI!M143</f>
        <v>3981670</v>
      </c>
      <c r="G21" s="30">
        <f>JI!N143</f>
        <v>3464757</v>
      </c>
      <c r="H21" s="447">
        <f>JI!O143</f>
        <v>430.70329999999996</v>
      </c>
      <c r="I21" s="447">
        <f>JI!P143</f>
        <v>303.22459999999995</v>
      </c>
      <c r="J21" s="33">
        <f>JI!Q143</f>
        <v>127.47869999999996</v>
      </c>
      <c r="K21" s="36">
        <f>JI!R143</f>
        <v>0</v>
      </c>
      <c r="L21" s="30">
        <f>JI!S143</f>
        <v>182576</v>
      </c>
      <c r="M21" s="30">
        <f>JI!T143</f>
        <v>51883</v>
      </c>
      <c r="N21" s="30">
        <f>JI!U143</f>
        <v>0</v>
      </c>
      <c r="O21" s="30">
        <f>JI!V143</f>
        <v>0</v>
      </c>
      <c r="P21" s="30">
        <f>JI!W143</f>
        <v>234459</v>
      </c>
      <c r="Q21" s="30">
        <f>JI!X143</f>
        <v>0</v>
      </c>
      <c r="R21" s="30">
        <f>JI!Y143</f>
        <v>0</v>
      </c>
      <c r="S21" s="30">
        <f>JI!Z143</f>
        <v>0</v>
      </c>
      <c r="T21" s="30">
        <f>JI!AA143</f>
        <v>0</v>
      </c>
      <c r="U21" s="30">
        <f>JI!AB143</f>
        <v>234459</v>
      </c>
      <c r="V21" s="30">
        <f>JI!AC143</f>
        <v>79245</v>
      </c>
      <c r="W21" s="30">
        <f>JI!AD143</f>
        <v>4689</v>
      </c>
      <c r="X21" s="30">
        <f>JI!AE143</f>
        <v>1200</v>
      </c>
      <c r="Y21" s="30">
        <f>JI!AF143</f>
        <v>0</v>
      </c>
      <c r="Z21" s="30">
        <f>JI!AG143</f>
        <v>1200</v>
      </c>
      <c r="AA21" s="30">
        <f>JI!AH143</f>
        <v>319593</v>
      </c>
      <c r="AB21" s="447">
        <f>JI!AI143</f>
        <v>0</v>
      </c>
      <c r="AC21" s="447">
        <f>JI!AJ143</f>
        <v>0</v>
      </c>
      <c r="AD21" s="447">
        <f>JI!AK143</f>
        <v>0.43000000000000005</v>
      </c>
      <c r="AE21" s="447">
        <f>JI!AL143</f>
        <v>0</v>
      </c>
      <c r="AF21" s="447">
        <f>JI!AM143</f>
        <v>0.19</v>
      </c>
      <c r="AG21" s="447">
        <f>JI!AN143</f>
        <v>0</v>
      </c>
      <c r="AH21" s="447">
        <f>JI!AO143</f>
        <v>0</v>
      </c>
      <c r="AI21" s="447">
        <f>JI!AP143</f>
        <v>0</v>
      </c>
      <c r="AJ21" s="447">
        <f>JI!AQ143</f>
        <v>0.43000000000000005</v>
      </c>
      <c r="AK21" s="447">
        <f>JI!AR143</f>
        <v>0.19</v>
      </c>
      <c r="AL21" s="898">
        <f>JI!AS143</f>
        <v>0.61999999999999988</v>
      </c>
      <c r="AM21" s="893">
        <f>JI!AT143</f>
        <v>275206710</v>
      </c>
      <c r="AN21" s="30">
        <f>JI!AU143</f>
        <v>199317944</v>
      </c>
      <c r="AO21" s="30">
        <f>JI!AV143</f>
        <v>797450</v>
      </c>
      <c r="AP21" s="30">
        <f>JI!AW143</f>
        <v>67639000</v>
      </c>
      <c r="AQ21" s="30">
        <f>JI!AX143</f>
        <v>3986359</v>
      </c>
      <c r="AR21" s="30">
        <f>JI!AY143</f>
        <v>3465957</v>
      </c>
      <c r="AS21" s="447">
        <f>JI!AZ143</f>
        <v>431.32330000000002</v>
      </c>
      <c r="AT21" s="447">
        <f>JI!BA143</f>
        <v>303.65460000000002</v>
      </c>
      <c r="AU21" s="898">
        <f>JI!BB143</f>
        <v>127.6687</v>
      </c>
    </row>
    <row r="22" spans="1:47" ht="13.5" thickBot="1" x14ac:dyDescent="0.25">
      <c r="A22" s="890" t="s">
        <v>265</v>
      </c>
      <c r="B22" s="966">
        <f>TU!I198</f>
        <v>420138118</v>
      </c>
      <c r="C22" s="967">
        <f>TU!J198</f>
        <v>302796245</v>
      </c>
      <c r="D22" s="967">
        <f>TU!K198</f>
        <v>2217756</v>
      </c>
      <c r="E22" s="967">
        <f>TU!L198</f>
        <v>103047411</v>
      </c>
      <c r="F22" s="967">
        <f>TU!M198</f>
        <v>6055936</v>
      </c>
      <c r="G22" s="967">
        <f>TU!N198</f>
        <v>6020770</v>
      </c>
      <c r="H22" s="969">
        <f>TU!O198</f>
        <v>663.22700000000009</v>
      </c>
      <c r="I22" s="969">
        <f>TU!P198</f>
        <v>455.9939</v>
      </c>
      <c r="J22" s="970">
        <f>TU!Q198</f>
        <v>207.23309999999998</v>
      </c>
      <c r="K22" s="966">
        <f>TU!R198</f>
        <v>0</v>
      </c>
      <c r="L22" s="967">
        <f>TU!S198</f>
        <v>279593</v>
      </c>
      <c r="M22" s="967">
        <f>TU!T198</f>
        <v>191293</v>
      </c>
      <c r="N22" s="967">
        <f>TU!U198</f>
        <v>0</v>
      </c>
      <c r="O22" s="967">
        <f>TU!V198</f>
        <v>0</v>
      </c>
      <c r="P22" s="967">
        <f>TU!W198</f>
        <v>470886</v>
      </c>
      <c r="Q22" s="967">
        <f>TU!X198</f>
        <v>0</v>
      </c>
      <c r="R22" s="967">
        <f>TU!Y198</f>
        <v>0</v>
      </c>
      <c r="S22" s="967">
        <f>TU!Z198</f>
        <v>0</v>
      </c>
      <c r="T22" s="967">
        <f>TU!AA198</f>
        <v>0</v>
      </c>
      <c r="U22" s="967">
        <f>TU!AB198</f>
        <v>470886</v>
      </c>
      <c r="V22" s="967">
        <f>TU!AC198</f>
        <v>159160</v>
      </c>
      <c r="W22" s="967">
        <f>TU!AD198</f>
        <v>9417</v>
      </c>
      <c r="X22" s="967">
        <f>TU!AE198</f>
        <v>2500</v>
      </c>
      <c r="Y22" s="967">
        <f>TU!AF198</f>
        <v>0</v>
      </c>
      <c r="Z22" s="967">
        <f>TU!AG198</f>
        <v>2500</v>
      </c>
      <c r="AA22" s="967">
        <f>TU!AH198</f>
        <v>641963</v>
      </c>
      <c r="AB22" s="969">
        <f>TU!AI198</f>
        <v>0</v>
      </c>
      <c r="AC22" s="969">
        <f>TU!AJ198</f>
        <v>0</v>
      </c>
      <c r="AD22" s="969">
        <f>TU!AK198</f>
        <v>0.8</v>
      </c>
      <c r="AE22" s="969">
        <f>TU!AL198</f>
        <v>0</v>
      </c>
      <c r="AF22" s="969">
        <f>TU!AM198</f>
        <v>0.68000000000000016</v>
      </c>
      <c r="AG22" s="969">
        <f>TU!AN198</f>
        <v>0</v>
      </c>
      <c r="AH22" s="969">
        <f>TU!AO198</f>
        <v>0</v>
      </c>
      <c r="AI22" s="969">
        <f>TU!AP198</f>
        <v>0</v>
      </c>
      <c r="AJ22" s="969">
        <f>TU!AQ198</f>
        <v>0.8</v>
      </c>
      <c r="AK22" s="969">
        <f>TU!AR198</f>
        <v>0.68000000000000016</v>
      </c>
      <c r="AL22" s="971">
        <f>TU!AS198</f>
        <v>1.4800000000000004</v>
      </c>
      <c r="AM22" s="968">
        <f>TU!AT198</f>
        <v>420780081</v>
      </c>
      <c r="AN22" s="967">
        <f>TU!AU198</f>
        <v>303267131</v>
      </c>
      <c r="AO22" s="967">
        <f>TU!AV198</f>
        <v>2217756</v>
      </c>
      <c r="AP22" s="967">
        <f>TU!AW198</f>
        <v>103206571</v>
      </c>
      <c r="AQ22" s="967">
        <f>TU!AX198</f>
        <v>6065353</v>
      </c>
      <c r="AR22" s="967">
        <f>TU!AY198</f>
        <v>6023270</v>
      </c>
      <c r="AS22" s="969">
        <f>TU!AZ198</f>
        <v>664.70700000000011</v>
      </c>
      <c r="AT22" s="969">
        <f>TU!BA198</f>
        <v>456.79390000000001</v>
      </c>
      <c r="AU22" s="971">
        <f>TU!BB198</f>
        <v>207.9130999999999</v>
      </c>
    </row>
    <row r="23" spans="1:47" s="3" customFormat="1" ht="13.5" thickBot="1" x14ac:dyDescent="0.25">
      <c r="A23" s="270" t="s">
        <v>266</v>
      </c>
      <c r="B23" s="960">
        <f>SUM(B13:B22)</f>
        <v>5309246146</v>
      </c>
      <c r="C23" s="961">
        <f t="shared" ref="C23:AU23" si="0">SUM(C13:C22)</f>
        <v>3828346338</v>
      </c>
      <c r="D23" s="961">
        <f t="shared" si="0"/>
        <v>22162886</v>
      </c>
      <c r="E23" s="961">
        <f t="shared" si="0"/>
        <v>1301402748</v>
      </c>
      <c r="F23" s="961">
        <f t="shared" si="0"/>
        <v>76566968</v>
      </c>
      <c r="G23" s="961">
        <f t="shared" si="0"/>
        <v>80767206</v>
      </c>
      <c r="H23" s="962">
        <f t="shared" si="0"/>
        <v>8352.8773500000025</v>
      </c>
      <c r="I23" s="962">
        <f t="shared" si="0"/>
        <v>5928.9658000000009</v>
      </c>
      <c r="J23" s="965">
        <f t="shared" si="0"/>
        <v>2423.9115500000003</v>
      </c>
      <c r="K23" s="960">
        <f t="shared" si="0"/>
        <v>0</v>
      </c>
      <c r="L23" s="961">
        <f t="shared" si="0"/>
        <v>527973</v>
      </c>
      <c r="M23" s="961">
        <f t="shared" si="0"/>
        <v>1326528</v>
      </c>
      <c r="N23" s="961">
        <f t="shared" si="0"/>
        <v>353371</v>
      </c>
      <c r="O23" s="961">
        <f t="shared" si="0"/>
        <v>0</v>
      </c>
      <c r="P23" s="961">
        <f t="shared" si="0"/>
        <v>2207872</v>
      </c>
      <c r="Q23" s="961">
        <f t="shared" si="0"/>
        <v>0</v>
      </c>
      <c r="R23" s="961">
        <f t="shared" si="0"/>
        <v>0</v>
      </c>
      <c r="S23" s="961">
        <f t="shared" si="0"/>
        <v>0</v>
      </c>
      <c r="T23" s="961">
        <f t="shared" si="0"/>
        <v>0</v>
      </c>
      <c r="U23" s="961">
        <f t="shared" si="0"/>
        <v>2207872</v>
      </c>
      <c r="V23" s="961">
        <f t="shared" si="0"/>
        <v>746261</v>
      </c>
      <c r="W23" s="961">
        <f t="shared" si="0"/>
        <v>44153</v>
      </c>
      <c r="X23" s="961">
        <f t="shared" si="0"/>
        <v>149550</v>
      </c>
      <c r="Y23" s="961">
        <f t="shared" si="0"/>
        <v>500</v>
      </c>
      <c r="Z23" s="961">
        <f t="shared" si="0"/>
        <v>150050</v>
      </c>
      <c r="AA23" s="961">
        <f t="shared" si="0"/>
        <v>3148336</v>
      </c>
      <c r="AB23" s="962">
        <f t="shared" si="0"/>
        <v>0</v>
      </c>
      <c r="AC23" s="962">
        <f t="shared" si="0"/>
        <v>0</v>
      </c>
      <c r="AD23" s="962">
        <f t="shared" si="0"/>
        <v>1.5200000000000005</v>
      </c>
      <c r="AE23" s="962">
        <f t="shared" si="0"/>
        <v>0</v>
      </c>
      <c r="AF23" s="962">
        <f t="shared" si="0"/>
        <v>4.5300000000000011</v>
      </c>
      <c r="AG23" s="962">
        <f t="shared" si="0"/>
        <v>0.58000000000000007</v>
      </c>
      <c r="AH23" s="962">
        <f t="shared" si="0"/>
        <v>0</v>
      </c>
      <c r="AI23" s="962">
        <f t="shared" si="0"/>
        <v>0</v>
      </c>
      <c r="AJ23" s="962">
        <f t="shared" si="0"/>
        <v>2.1000000000000005</v>
      </c>
      <c r="AK23" s="962">
        <f t="shared" si="0"/>
        <v>4.5300000000000011</v>
      </c>
      <c r="AL23" s="963">
        <f t="shared" si="0"/>
        <v>6.63</v>
      </c>
      <c r="AM23" s="964">
        <f t="shared" si="0"/>
        <v>5312394482</v>
      </c>
      <c r="AN23" s="961">
        <f t="shared" si="0"/>
        <v>3830554210</v>
      </c>
      <c r="AO23" s="961">
        <f t="shared" si="0"/>
        <v>22162886</v>
      </c>
      <c r="AP23" s="961">
        <f t="shared" si="0"/>
        <v>1302149009</v>
      </c>
      <c r="AQ23" s="961">
        <f t="shared" si="0"/>
        <v>76611121</v>
      </c>
      <c r="AR23" s="961">
        <f t="shared" si="0"/>
        <v>80917256</v>
      </c>
      <c r="AS23" s="962">
        <f t="shared" si="0"/>
        <v>8359.5073499999999</v>
      </c>
      <c r="AT23" s="962">
        <f t="shared" si="0"/>
        <v>5931.0658000000003</v>
      </c>
      <c r="AU23" s="963">
        <f t="shared" si="0"/>
        <v>2428.4415499999996</v>
      </c>
    </row>
    <row r="24" spans="1:47" x14ac:dyDescent="0.2">
      <c r="A24" s="41" t="s">
        <v>267</v>
      </c>
      <c r="B24" s="94">
        <f>SUM(C23:G23)</f>
        <v>5309246146</v>
      </c>
      <c r="C24" s="94"/>
      <c r="D24" s="94"/>
      <c r="E24" s="94"/>
      <c r="F24" s="94"/>
      <c r="G24" s="94"/>
      <c r="H24" s="95">
        <f>SUM(I23:J23)</f>
        <v>8352.8773500000007</v>
      </c>
      <c r="I24" s="95"/>
      <c r="J24" s="95"/>
      <c r="K24" s="95"/>
      <c r="L24" s="95"/>
      <c r="M24" s="95"/>
      <c r="N24" s="95"/>
      <c r="O24" s="95"/>
      <c r="P24" s="216">
        <f>SUM(K23:O23)</f>
        <v>2207872</v>
      </c>
      <c r="Q24" s="217"/>
      <c r="R24" s="217"/>
      <c r="S24" s="217"/>
      <c r="T24" s="216">
        <f>SUM(Q23:S23)</f>
        <v>0</v>
      </c>
      <c r="U24" s="216">
        <f>P23+T23</f>
        <v>2207872</v>
      </c>
      <c r="V24" s="218"/>
      <c r="W24" s="218"/>
      <c r="X24" s="217"/>
      <c r="Y24" s="217"/>
      <c r="Z24" s="216">
        <f>SUM(X23:Y23)</f>
        <v>150050</v>
      </c>
      <c r="AA24" s="216">
        <f>U23+V23+W23+Z23</f>
        <v>3148336</v>
      </c>
      <c r="AB24" s="137"/>
      <c r="AC24" s="137"/>
      <c r="AD24" s="137"/>
      <c r="AE24" s="137"/>
      <c r="AF24" s="137"/>
      <c r="AG24" s="137"/>
      <c r="AH24" s="137"/>
      <c r="AI24" s="137"/>
      <c r="AJ24" s="138">
        <f>AB23+AD23+AE23+AG23+AH23</f>
        <v>2.1000000000000005</v>
      </c>
      <c r="AK24" s="138">
        <f>AC23+AF23+AI23</f>
        <v>4.5300000000000011</v>
      </c>
      <c r="AL24" s="138">
        <f>SUM(AJ23:AK23)</f>
        <v>6.6300000000000017</v>
      </c>
      <c r="AM24" s="94">
        <f>SUM(AN23:AR23)</f>
        <v>5312394482</v>
      </c>
      <c r="AN24" s="98"/>
      <c r="AO24" s="98"/>
      <c r="AP24" s="93"/>
      <c r="AQ24" s="93"/>
      <c r="AR24" s="98"/>
      <c r="AS24" s="95">
        <f>SUM(AT23:AU23)</f>
        <v>8359.5073499999999</v>
      </c>
      <c r="AT24" s="141"/>
      <c r="AU24" s="141"/>
    </row>
    <row r="25" spans="1:47" ht="13.5" thickBot="1" x14ac:dyDescent="0.25">
      <c r="A25" s="41"/>
      <c r="B25" s="139">
        <f ca="1">SUM(C26:G26)</f>
        <v>5309246146</v>
      </c>
      <c r="C25" s="91"/>
      <c r="D25" s="91"/>
      <c r="E25" s="91"/>
      <c r="F25" s="91"/>
      <c r="G25" s="91"/>
      <c r="H25" s="140">
        <f ca="1">SUM(I26:J26)</f>
        <v>8352.8773499999988</v>
      </c>
      <c r="I25" s="266"/>
      <c r="J25" s="266"/>
      <c r="K25" s="95"/>
      <c r="L25" s="95"/>
      <c r="M25" s="95"/>
      <c r="N25" s="95"/>
      <c r="O25" s="95"/>
      <c r="P25" s="216">
        <f ca="1">SUM(K26:O26)</f>
        <v>2207872</v>
      </c>
      <c r="Q25" s="217"/>
      <c r="R25" s="217"/>
      <c r="S25" s="217"/>
      <c r="T25" s="216">
        <f ca="1">SUM(Q26:S26)</f>
        <v>0</v>
      </c>
      <c r="U25" s="216">
        <f ca="1">P26+T26</f>
        <v>2207872</v>
      </c>
      <c r="V25" s="218"/>
      <c r="W25" s="218"/>
      <c r="X25" s="217"/>
      <c r="Y25" s="217"/>
      <c r="Z25" s="216">
        <f ca="1">SUM(X26:Y26)</f>
        <v>150050</v>
      </c>
      <c r="AA25" s="216">
        <f ca="1">U26+V26+W26+Z26</f>
        <v>3148336</v>
      </c>
      <c r="AB25" s="137"/>
      <c r="AC25" s="137"/>
      <c r="AD25" s="137"/>
      <c r="AE25" s="137"/>
      <c r="AF25" s="137"/>
      <c r="AG25" s="137"/>
      <c r="AH25" s="137"/>
      <c r="AI25" s="137"/>
      <c r="AJ25" s="307">
        <f ca="1">AB26+AD26+AE26+AG26+AH26</f>
        <v>2.1000000000000005</v>
      </c>
      <c r="AK25" s="307">
        <f ca="1">AC26+AF26+AI26</f>
        <v>4.53</v>
      </c>
      <c r="AL25" s="307">
        <f ca="1">SUM(AJ26:AK26)</f>
        <v>6.6300000000000008</v>
      </c>
      <c r="AM25" s="94">
        <f ca="1">SUM(AN26:AR26)</f>
        <v>5312394482</v>
      </c>
      <c r="AN25" s="98"/>
      <c r="AO25" s="98"/>
      <c r="AP25" s="98"/>
      <c r="AQ25" s="98"/>
      <c r="AR25" s="98"/>
      <c r="AS25" s="95">
        <f ca="1">SUM(AT26:AU26)</f>
        <v>8359.5073499999999</v>
      </c>
      <c r="AT25" s="141"/>
      <c r="AU25" s="141"/>
    </row>
    <row r="26" spans="1:47" ht="13.5" thickBot="1" x14ac:dyDescent="0.25">
      <c r="A26" s="208" t="s">
        <v>0</v>
      </c>
      <c r="B26" s="860">
        <f ca="1">SUM(B27:B36)</f>
        <v>5309246146</v>
      </c>
      <c r="C26" s="861">
        <f t="shared" ref="C26:G26" ca="1" si="1">SUM(C27:C36)</f>
        <v>3828346338</v>
      </c>
      <c r="D26" s="861">
        <f t="shared" ca="1" si="1"/>
        <v>22162886</v>
      </c>
      <c r="E26" s="861">
        <f t="shared" ca="1" si="1"/>
        <v>1301402748</v>
      </c>
      <c r="F26" s="861">
        <f t="shared" ca="1" si="1"/>
        <v>76566968</v>
      </c>
      <c r="G26" s="861">
        <f t="shared" ca="1" si="1"/>
        <v>80767206</v>
      </c>
      <c r="H26" s="862">
        <f t="shared" ref="H26:AU26" ca="1" si="2">SUM(H27:H36)</f>
        <v>8352.8773500000007</v>
      </c>
      <c r="I26" s="862">
        <f t="shared" ca="1" si="2"/>
        <v>5928.965799999999</v>
      </c>
      <c r="J26" s="865">
        <f t="shared" ca="1" si="2"/>
        <v>2423.9115500000003</v>
      </c>
      <c r="K26" s="860">
        <f t="shared" ca="1" si="2"/>
        <v>0</v>
      </c>
      <c r="L26" s="861">
        <f t="shared" ca="1" si="2"/>
        <v>527973</v>
      </c>
      <c r="M26" s="861">
        <f t="shared" ca="1" si="2"/>
        <v>1326528</v>
      </c>
      <c r="N26" s="861">
        <f t="shared" ca="1" si="2"/>
        <v>353371</v>
      </c>
      <c r="O26" s="861">
        <f t="shared" ca="1" si="2"/>
        <v>0</v>
      </c>
      <c r="P26" s="861">
        <f t="shared" ca="1" si="2"/>
        <v>2207872</v>
      </c>
      <c r="Q26" s="861">
        <f t="shared" ca="1" si="2"/>
        <v>0</v>
      </c>
      <c r="R26" s="861">
        <f t="shared" ca="1" si="2"/>
        <v>0</v>
      </c>
      <c r="S26" s="861">
        <f t="shared" ca="1" si="2"/>
        <v>0</v>
      </c>
      <c r="T26" s="861">
        <f t="shared" ca="1" si="2"/>
        <v>0</v>
      </c>
      <c r="U26" s="861">
        <f t="shared" ca="1" si="2"/>
        <v>2207872</v>
      </c>
      <c r="V26" s="861">
        <f t="shared" ca="1" si="2"/>
        <v>746261</v>
      </c>
      <c r="W26" s="861">
        <f t="shared" ca="1" si="2"/>
        <v>44153</v>
      </c>
      <c r="X26" s="861">
        <f t="shared" ca="1" si="2"/>
        <v>149550</v>
      </c>
      <c r="Y26" s="861">
        <f t="shared" ca="1" si="2"/>
        <v>500</v>
      </c>
      <c r="Z26" s="861">
        <f t="shared" ca="1" si="2"/>
        <v>150050</v>
      </c>
      <c r="AA26" s="861">
        <f t="shared" ca="1" si="2"/>
        <v>3148336</v>
      </c>
      <c r="AB26" s="862">
        <f t="shared" ca="1" si="2"/>
        <v>0</v>
      </c>
      <c r="AC26" s="862">
        <f t="shared" ca="1" si="2"/>
        <v>0</v>
      </c>
      <c r="AD26" s="862">
        <f t="shared" ca="1" si="2"/>
        <v>1.5200000000000005</v>
      </c>
      <c r="AE26" s="862">
        <f t="shared" ca="1" si="2"/>
        <v>0</v>
      </c>
      <c r="AF26" s="862">
        <f t="shared" ca="1" si="2"/>
        <v>4.53</v>
      </c>
      <c r="AG26" s="862">
        <f t="shared" ca="1" si="2"/>
        <v>0.58000000000000007</v>
      </c>
      <c r="AH26" s="862">
        <f t="shared" ca="1" si="2"/>
        <v>0</v>
      </c>
      <c r="AI26" s="862">
        <f t="shared" ca="1" si="2"/>
        <v>0</v>
      </c>
      <c r="AJ26" s="862">
        <f t="shared" ca="1" si="2"/>
        <v>2.1</v>
      </c>
      <c r="AK26" s="862">
        <f t="shared" ca="1" si="2"/>
        <v>4.53</v>
      </c>
      <c r="AL26" s="863">
        <f t="shared" ca="1" si="2"/>
        <v>6.6300000000000008</v>
      </c>
      <c r="AM26" s="864">
        <f t="shared" ca="1" si="2"/>
        <v>5312394482</v>
      </c>
      <c r="AN26" s="861">
        <f t="shared" ca="1" si="2"/>
        <v>3830554210</v>
      </c>
      <c r="AO26" s="861">
        <f t="shared" ca="1" si="2"/>
        <v>22162886</v>
      </c>
      <c r="AP26" s="861">
        <f t="shared" ca="1" si="2"/>
        <v>1302149009</v>
      </c>
      <c r="AQ26" s="861">
        <f t="shared" ca="1" si="2"/>
        <v>76611121</v>
      </c>
      <c r="AR26" s="861">
        <f t="shared" ca="1" si="2"/>
        <v>80917256</v>
      </c>
      <c r="AS26" s="862">
        <f t="shared" ca="1" si="2"/>
        <v>8359.507349999998</v>
      </c>
      <c r="AT26" s="862">
        <f t="shared" ca="1" si="2"/>
        <v>5931.0657999999994</v>
      </c>
      <c r="AU26" s="863">
        <f t="shared" ca="1" si="2"/>
        <v>2428.44155</v>
      </c>
    </row>
    <row r="27" spans="1:47" x14ac:dyDescent="0.2">
      <c r="A27" s="1">
        <v>3111</v>
      </c>
      <c r="B27" s="866">
        <f ca="1">LB!I465+FR!I135+JN!I190+TA!I104+ŽB!I78+ČL!I309+NB!I127+SM!I168+JI!I147+TU!I202</f>
        <v>1113599423</v>
      </c>
      <c r="C27" s="867">
        <f ca="1">LB!J465+FR!J135+JN!J190+TA!J104+ŽB!J78+ČL!J309+NB!J127+SM!J168+JI!J147+TU!J202</f>
        <v>810288088</v>
      </c>
      <c r="D27" s="867">
        <f ca="1">LB!K465+FR!K135+JN!K190+TA!K104+ŽB!K78+ČL!K309+NB!K127+SM!K168+JI!K147+TU!K202</f>
        <v>3184978</v>
      </c>
      <c r="E27" s="867">
        <f ca="1">LB!L465+FR!L135+JN!L190+TA!L104+ŽB!L78+ČL!L309+NB!L127+SM!L168+JI!L147+TU!L202</f>
        <v>274943435</v>
      </c>
      <c r="F27" s="867">
        <f ca="1">LB!M465+FR!M135+JN!M190+TA!M104+ŽB!M78+ČL!M309+NB!M127+SM!M168+JI!M147+TU!M202</f>
        <v>16205779</v>
      </c>
      <c r="G27" s="867">
        <f ca="1">LB!N465+FR!N135+JN!N190+TA!N104+ŽB!N78+ČL!N309+NB!N127+SM!N168+JI!N147+TU!N202</f>
        <v>8977143</v>
      </c>
      <c r="H27" s="868">
        <f ca="1">LB!O465+FR!O135+JN!O190+TA!O104+ŽB!O78+ČL!O309+NB!O127+SM!O168+JI!O147+TU!O202</f>
        <v>1902.2281500000001</v>
      </c>
      <c r="I27" s="868">
        <f ca="1">LB!P465+FR!P135+JN!P190+TA!P104+ŽB!P78+ČL!P309+NB!P127+SM!P168+JI!P147+TU!P202</f>
        <v>1459.0086999999996</v>
      </c>
      <c r="J27" s="871">
        <f ca="1">LB!Q465+FR!Q135+JN!Q190+TA!Q104+ŽB!Q78+ČL!Q309+NB!Q127+SM!Q168+JI!Q147+TU!Q202</f>
        <v>443.21944999999994</v>
      </c>
      <c r="K27" s="866">
        <f ca="1">LB!R465+FR!R135+JN!R190+TA!R104+ŽB!R78+ČL!R309+NB!R127+SM!R168+JI!R147+TU!R202</f>
        <v>0</v>
      </c>
      <c r="L27" s="867">
        <f ca="1">LB!S465+FR!S135+JN!S190+TA!S104+ŽB!S78+ČL!S309+NB!S127+SM!S168+JI!S147+TU!S202</f>
        <v>227598</v>
      </c>
      <c r="M27" s="867">
        <f ca="1">LB!T465+FR!T135+JN!T190+TA!T104+ŽB!T78+ČL!T309+NB!T127+SM!T168+JI!T147+TU!T202</f>
        <v>0</v>
      </c>
      <c r="N27" s="867">
        <f ca="1">LB!U465+FR!U135+JN!U190+TA!U104+ŽB!U78+ČL!U309+NB!U127+SM!U168+JI!U147+TU!U202</f>
        <v>-5217</v>
      </c>
      <c r="O27" s="867">
        <f ca="1">LB!V465+FR!V135+JN!V190+TA!V104+ŽB!V78+ČL!V309+NB!V127+SM!V168+JI!V147+TU!V202</f>
        <v>0</v>
      </c>
      <c r="P27" s="867">
        <f ca="1">LB!W465+FR!W135+JN!W190+TA!W104+ŽB!W78+ČL!W309+NB!W127+SM!W168+JI!W147+TU!W202</f>
        <v>222381</v>
      </c>
      <c r="Q27" s="867">
        <f ca="1">LB!X465+FR!X135+JN!X190+TA!X104+ŽB!X78+ČL!X309+NB!X127+SM!X168+JI!X147+TU!X202</f>
        <v>0</v>
      </c>
      <c r="R27" s="867">
        <f ca="1">LB!Y465+FR!Y135+JN!Y190+TA!Y104+ŽB!Y78+ČL!Y309+NB!Y127+SM!Y168+JI!Y147+TU!Y202</f>
        <v>0</v>
      </c>
      <c r="S27" s="867">
        <f ca="1">LB!Z465+FR!Z135+JN!Z190+TA!Z104+ŽB!Z78+ČL!Z309+NB!Z127+SM!Z168+JI!Z147+TU!Z202</f>
        <v>0</v>
      </c>
      <c r="T27" s="867">
        <f ca="1">LB!AA465+FR!AA135+JN!AA190+TA!AA104+ŽB!AA78+ČL!AA309+NB!AA127+SM!AA168+JI!AA147+TU!AA202</f>
        <v>0</v>
      </c>
      <c r="U27" s="867">
        <f ca="1">LB!AB465+FR!AB135+JN!AB190+TA!AB104+ŽB!AB78+ČL!AB309+NB!AB127+SM!AB168+JI!AB147+TU!AB202</f>
        <v>222381</v>
      </c>
      <c r="V27" s="867">
        <f ca="1">LB!AC465+FR!AC135+JN!AC190+TA!AC104+ŽB!AC78+ČL!AC309+NB!AC127+SM!AC168+JI!AC147+TU!AC202</f>
        <v>75167</v>
      </c>
      <c r="W27" s="867">
        <f ca="1">LB!AD465+FR!AD135+JN!AD190+TA!AD104+ŽB!AD78+ČL!AD309+NB!AD127+SM!AD168+JI!AD147+TU!AD202</f>
        <v>4448</v>
      </c>
      <c r="X27" s="867">
        <f ca="1">LB!AE465+FR!AE135+JN!AE190+TA!AE104+ŽB!AE78+ČL!AE309+NB!AE127+SM!AE168+JI!AE147+TU!AE202</f>
        <v>30700</v>
      </c>
      <c r="Y27" s="867">
        <f ca="1">LB!AF465+FR!AF135+JN!AF190+TA!AF104+ŽB!AF78+ČL!AF309+NB!AF127+SM!AF168+JI!AF147+TU!AF202</f>
        <v>500</v>
      </c>
      <c r="Z27" s="867">
        <f ca="1">LB!AG465+FR!AG135+JN!AG190+TA!AG104+ŽB!AG78+ČL!AG309+NB!AG127+SM!AG168+JI!AG147+TU!AG202</f>
        <v>31200</v>
      </c>
      <c r="AA27" s="867">
        <f ca="1">LB!AH465+FR!AH135+JN!AH190+TA!AH104+ŽB!AH78+ČL!AH309+NB!AH127+SM!AH168+JI!AH147+TU!AH202</f>
        <v>333196</v>
      </c>
      <c r="AB27" s="868">
        <f ca="1">LB!AI465+FR!AI135+JN!AI190+TA!AI104+ŽB!AI78+ČL!AI309+NB!AI127+SM!AI168+JI!AI147+TU!AI202</f>
        <v>0</v>
      </c>
      <c r="AC27" s="868">
        <f ca="1">LB!AJ465+FR!AJ135+JN!AJ190+TA!AJ104+ŽB!AJ78+ČL!AJ309+NB!AJ127+SM!AJ168+JI!AJ147+TU!AJ202</f>
        <v>0</v>
      </c>
      <c r="AD27" s="868">
        <f ca="1">LB!AK465+FR!AK135+JN!AK190+TA!AK104+ŽB!AK78+ČL!AK309+NB!AK127+SM!AK168+JI!AK147+TU!AK202</f>
        <v>0.57999999999999996</v>
      </c>
      <c r="AE27" s="868">
        <f ca="1">LB!AL465+FR!AL135+JN!AL190+TA!AL104+ŽB!AL78+ČL!AL309+NB!AL127+SM!AL168+JI!AL147+TU!AL202</f>
        <v>0</v>
      </c>
      <c r="AF27" s="868">
        <f ca="1">LB!AM465+FR!AM135+JN!AM190+TA!AM104+ŽB!AM78+ČL!AM309+NB!AM127+SM!AM168+JI!AM147+TU!AM202</f>
        <v>0</v>
      </c>
      <c r="AG27" s="868">
        <f ca="1">LB!AN465+FR!AN135+JN!AN190+TA!AN104+ŽB!AN78+ČL!AN309+NB!AN127+SM!AN168+JI!AN147+TU!AN202</f>
        <v>-0.01</v>
      </c>
      <c r="AH27" s="868">
        <f ca="1">LB!AO465+FR!AO135+JN!AO190+TA!AO104+ŽB!AO78+ČL!AO309+NB!AO127+SM!AO168+JI!AO147+TU!AO202</f>
        <v>0</v>
      </c>
      <c r="AI27" s="868">
        <f ca="1">LB!AP465+FR!AP135+JN!AP190+TA!AP104+ŽB!AP78+ČL!AP309+NB!AP127+SM!AP168+JI!AP147+TU!AP202</f>
        <v>0</v>
      </c>
      <c r="AJ27" s="868">
        <f ca="1">LB!AQ465+FR!AQ135+JN!AQ190+TA!AQ104+ŽB!AQ78+ČL!AQ309+NB!AQ127+SM!AQ168+JI!AQ147+TU!AQ202</f>
        <v>0.56999999999999995</v>
      </c>
      <c r="AK27" s="868">
        <f ca="1">LB!AR465+FR!AR135+JN!AR190+TA!AR104+ŽB!AR78+ČL!AR309+NB!AR127+SM!AR168+JI!AR147+TU!AR202</f>
        <v>0</v>
      </c>
      <c r="AL27" s="869">
        <f ca="1">LB!AS465+FR!AS135+JN!AS190+TA!AS104+ŽB!AS78+ČL!AS309+NB!AS127+SM!AS168+JI!AS147+TU!AS202</f>
        <v>0.56999999999999995</v>
      </c>
      <c r="AM27" s="870">
        <f ca="1">LB!AT465+FR!AT135+JN!AT190+TA!AT104+ŽB!AT78+ČL!AT309+NB!AT127+SM!AT168+JI!AT147+TU!AT202</f>
        <v>1113932619</v>
      </c>
      <c r="AN27" s="867">
        <f ca="1">LB!AU465+FR!AU135+JN!AU190+TA!AU104+ŽB!AU78+ČL!AU309+NB!AU127+SM!AU168+JI!AU147+TU!AU202</f>
        <v>810510469</v>
      </c>
      <c r="AO27" s="867">
        <f ca="1">LB!AV465+FR!AV135+JN!AV190+TA!AV104+ŽB!AV78+ČL!AV309+NB!AV127+SM!AV168+JI!AV147+TU!AV202</f>
        <v>3184978</v>
      </c>
      <c r="AP27" s="867">
        <f ca="1">LB!AW465+FR!AW135+JN!AW190+TA!AW104+ŽB!AW78+ČL!AW309+NB!AW127+SM!AW168+JI!AW147+TU!AW202</f>
        <v>275018602</v>
      </c>
      <c r="AQ27" s="867">
        <f ca="1">LB!AX465+FR!AX135+JN!AX190+TA!AX104+ŽB!AX78+ČL!AX309+NB!AX127+SM!AX168+JI!AX147+TU!AX202</f>
        <v>16210227</v>
      </c>
      <c r="AR27" s="867">
        <f ca="1">LB!AY465+FR!AY135+JN!AY190+TA!AY104+ŽB!AY78+ČL!AY309+NB!AY127+SM!AY168+JI!AY147+TU!AY202</f>
        <v>9008343</v>
      </c>
      <c r="AS27" s="868">
        <f ca="1">LB!AZ465+FR!AZ135+JN!AZ190+TA!AZ104+ŽB!AZ78+ČL!AZ309+NB!AZ127+SM!AZ168+JI!AZ147+TU!AZ202</f>
        <v>1902.7981499999999</v>
      </c>
      <c r="AT27" s="868">
        <f ca="1">LB!BA465+FR!BA135+JN!BA190+TA!BA104+ŽB!BA78+ČL!BA309+NB!BA127+SM!BA168+JI!BA147+TU!BA202</f>
        <v>1459.5786999999998</v>
      </c>
      <c r="AU27" s="869">
        <f ca="1">LB!BB465+FR!BB135+JN!BB190+TA!BB104+ŽB!BB78+ČL!BB309+NB!BB127+SM!BB168+JI!BB147+TU!BB202</f>
        <v>443.21944999999994</v>
      </c>
    </row>
    <row r="28" spans="1:47" x14ac:dyDescent="0.2">
      <c r="A28" s="2">
        <v>3113</v>
      </c>
      <c r="B28" s="257">
        <f>LB!I466+FR!I136+JN!I191+TA!I105+ŽB!I79+ČL!I310+NB!I128+SM!I169+JI!I148+TU!I203</f>
        <v>2735205093</v>
      </c>
      <c r="C28" s="28">
        <f>LB!J466+FR!J136+JN!J191+TA!J105+ŽB!J79+ČL!J310+NB!J128+SM!J169+JI!J148+TU!J203</f>
        <v>1961570847</v>
      </c>
      <c r="D28" s="28">
        <f>LB!K466+FR!K136+JN!K191+TA!K105+ŽB!K79+ČL!K310+NB!K128+SM!K169+JI!K148+TU!K203</f>
        <v>9066748</v>
      </c>
      <c r="E28" s="28">
        <f>LB!L466+FR!L136+JN!L191+TA!L105+ŽB!L79+ČL!L310+NB!L128+SM!L169+JI!L148+TU!L203</f>
        <v>666016618</v>
      </c>
      <c r="F28" s="28">
        <f>LB!M466+FR!M136+JN!M191+TA!M105+ŽB!M79+ČL!M310+NB!M128+SM!M169+JI!M148+TU!M203</f>
        <v>39231422</v>
      </c>
      <c r="G28" s="28">
        <f>LB!N466+FR!N136+JN!N191+TA!N105+ŽB!N79+ČL!N310+NB!N128+SM!N169+JI!N148+TU!N203</f>
        <v>59319458</v>
      </c>
      <c r="H28" s="21">
        <f>LB!O466+FR!O136+JN!O191+TA!O105+ŽB!O79+ČL!O310+NB!O128+SM!O169+JI!O148+TU!O203</f>
        <v>3883.1028000000001</v>
      </c>
      <c r="I28" s="21">
        <f>LB!P466+FR!P136+JN!P191+TA!P105+ŽB!P79+ČL!P310+NB!P128+SM!P169+JI!P148+TU!P203</f>
        <v>3110.0223999999998</v>
      </c>
      <c r="J28" s="259">
        <f>LB!Q466+FR!Q136+JN!Q191+TA!Q105+ŽB!Q79+ČL!Q310+NB!Q128+SM!Q169+JI!Q148+TU!Q203</f>
        <v>773.08040000000005</v>
      </c>
      <c r="K28" s="257">
        <f>LB!R466+FR!R136+JN!R191+TA!R105+ŽB!R79+ČL!R310+NB!R128+SM!R169+JI!R148+TU!R203</f>
        <v>0</v>
      </c>
      <c r="L28" s="28">
        <f>LB!S466+FR!S136+JN!S191+TA!S105+ŽB!S79+ČL!S310+NB!S128+SM!S169+JI!S148+TU!S203</f>
        <v>429119</v>
      </c>
      <c r="M28" s="28">
        <f>LB!T466+FR!T136+JN!T191+TA!T105+ŽB!T79+ČL!T310+NB!T128+SM!T169+JI!T148+TU!T203</f>
        <v>0</v>
      </c>
      <c r="N28" s="28">
        <f>LB!U466+FR!U136+JN!U191+TA!U105+ŽB!U79+ČL!U310+NB!U128+SM!U169+JI!U148+TU!U203</f>
        <v>358588</v>
      </c>
      <c r="O28" s="28">
        <f>LB!V466+FR!V136+JN!V191+TA!V105+ŽB!V79+ČL!V310+NB!V128+SM!V169+JI!V148+TU!V203</f>
        <v>0</v>
      </c>
      <c r="P28" s="28">
        <f>LB!W466+FR!W136+JN!W191+TA!W105+ŽB!W79+ČL!W310+NB!W128+SM!W169+JI!W148+TU!W203</f>
        <v>787707</v>
      </c>
      <c r="Q28" s="28">
        <f>LB!X466+FR!X136+JN!X191+TA!X105+ŽB!X79+ČL!X310+NB!X128+SM!X169+JI!X148+TU!X203</f>
        <v>0</v>
      </c>
      <c r="R28" s="28">
        <f>LB!Y466+FR!Y136+JN!Y191+TA!Y105+ŽB!Y79+ČL!Y310+NB!Y128+SM!Y169+JI!Y148+TU!Y203</f>
        <v>0</v>
      </c>
      <c r="S28" s="28">
        <f>LB!Z466+FR!Z136+JN!Z191+TA!Z105+ŽB!Z79+ČL!Z310+NB!Z128+SM!Z169+JI!Z148+TU!Z203</f>
        <v>0</v>
      </c>
      <c r="T28" s="28">
        <f>LB!AA466+FR!AA136+JN!AA191+TA!AA105+ŽB!AA79+ČL!AA310+NB!AA128+SM!AA169+JI!AA148+TU!AA203</f>
        <v>0</v>
      </c>
      <c r="U28" s="28">
        <f>LB!AB466+FR!AB136+JN!AB191+TA!AB105+ŽB!AB79+ČL!AB310+NB!AB128+SM!AB169+JI!AB148+TU!AB203</f>
        <v>787707</v>
      </c>
      <c r="V28" s="28">
        <f>LB!AC466+FR!AC136+JN!AC191+TA!AC105+ŽB!AC79+ČL!AC310+NB!AC128+SM!AC169+JI!AC148+TU!AC203</f>
        <v>266243</v>
      </c>
      <c r="W28" s="28">
        <f>LB!AD466+FR!AD136+JN!AD191+TA!AD105+ŽB!AD79+ČL!AD310+NB!AD128+SM!AD169+JI!AD148+TU!AD203</f>
        <v>15753</v>
      </c>
      <c r="X28" s="28">
        <f>LB!AE466+FR!AE136+JN!AE191+TA!AE105+ŽB!AE79+ČL!AE310+NB!AE128+SM!AE169+JI!AE148+TU!AE203</f>
        <v>81200</v>
      </c>
      <c r="Y28" s="28">
        <f>LB!AF466+FR!AF136+JN!AF191+TA!AF105+ŽB!AF79+ČL!AF310+NB!AF128+SM!AF169+JI!AF148+TU!AF203</f>
        <v>0</v>
      </c>
      <c r="Z28" s="28">
        <f>LB!AG466+FR!AG136+JN!AG191+TA!AG105+ŽB!AG79+ČL!AG310+NB!AG128+SM!AG169+JI!AG148+TU!AG203</f>
        <v>81200</v>
      </c>
      <c r="AA28" s="28">
        <f>LB!AH466+FR!AH136+JN!AH191+TA!AH105+ŽB!AH79+ČL!AH310+NB!AH128+SM!AH169+JI!AH148+TU!AH203</f>
        <v>1150903</v>
      </c>
      <c r="AB28" s="21">
        <f>LB!AI466+FR!AI136+JN!AI191+TA!AI105+ŽB!AI79+ČL!AI310+NB!AI128+SM!AI169+JI!AI148+TU!AI203</f>
        <v>0</v>
      </c>
      <c r="AC28" s="21">
        <f>LB!AJ466+FR!AJ136+JN!AJ191+TA!AJ105+ŽB!AJ79+ČL!AJ310+NB!AJ128+SM!AJ169+JI!AJ148+TU!AJ203</f>
        <v>0</v>
      </c>
      <c r="AD28" s="21">
        <f>LB!AK466+FR!AK136+JN!AK191+TA!AK105+ŽB!AK79+ČL!AK310+NB!AK128+SM!AK169+JI!AK148+TU!AK203</f>
        <v>1.3200000000000003</v>
      </c>
      <c r="AE28" s="21">
        <f>LB!AL466+FR!AL136+JN!AL191+TA!AL105+ŽB!AL79+ČL!AL310+NB!AL128+SM!AL169+JI!AL148+TU!AL203</f>
        <v>0</v>
      </c>
      <c r="AF28" s="21">
        <f>LB!AM466+FR!AM136+JN!AM191+TA!AM105+ŽB!AM79+ČL!AM310+NB!AM128+SM!AM169+JI!AM148+TU!AM203</f>
        <v>0</v>
      </c>
      <c r="AG28" s="21">
        <f>LB!AN466+FR!AN136+JN!AN191+TA!AN105+ŽB!AN79+ČL!AN310+NB!AN128+SM!AN169+JI!AN148+TU!AN203</f>
        <v>0.59000000000000008</v>
      </c>
      <c r="AH28" s="21">
        <f>LB!AO466+FR!AO136+JN!AO191+TA!AO105+ŽB!AO79+ČL!AO310+NB!AO128+SM!AO169+JI!AO148+TU!AO203</f>
        <v>0</v>
      </c>
      <c r="AI28" s="21">
        <f>LB!AP466+FR!AP136+JN!AP191+TA!AP105+ŽB!AP79+ČL!AP310+NB!AP128+SM!AP169+JI!AP148+TU!AP203</f>
        <v>0</v>
      </c>
      <c r="AJ28" s="21">
        <f>LB!AQ466+FR!AQ136+JN!AQ191+TA!AQ105+ŽB!AQ79+ČL!AQ310+NB!AQ128+SM!AQ169+JI!AQ148+TU!AQ203</f>
        <v>1.9100000000000001</v>
      </c>
      <c r="AK28" s="21">
        <f>LB!AR466+FR!AR136+JN!AR191+TA!AR105+ŽB!AR79+ČL!AR310+NB!AR128+SM!AR169+JI!AR148+TU!AR203</f>
        <v>0</v>
      </c>
      <c r="AL28" s="29">
        <f>LB!AS466+FR!AS136+JN!AS191+TA!AS105+ŽB!AS79+ČL!AS310+NB!AS128+SM!AS169+JI!AS148+TU!AS203</f>
        <v>1.9100000000000001</v>
      </c>
      <c r="AM28" s="258">
        <f>LB!AT466+FR!AT136+JN!AT191+TA!AT105+ŽB!AT79+ČL!AT310+NB!AT128+SM!AT169+JI!AT148+TU!AT203</f>
        <v>2736355996</v>
      </c>
      <c r="AN28" s="28">
        <f>LB!AU466+FR!AU136+JN!AU191+TA!AU105+ŽB!AU79+ČL!AU310+NB!AU128+SM!AU169+JI!AU148+TU!AU203</f>
        <v>1962358554</v>
      </c>
      <c r="AO28" s="28">
        <f>LB!AV466+FR!AV136+JN!AV191+TA!AV105+ŽB!AV79+ČL!AV310+NB!AV128+SM!AV169+JI!AV148+TU!AV203</f>
        <v>9066748</v>
      </c>
      <c r="AP28" s="28">
        <f>LB!AW466+FR!AW136+JN!AW191+TA!AW105+ŽB!AW79+ČL!AW310+NB!AW128+SM!AW169+JI!AW148+TU!AW203</f>
        <v>666282861</v>
      </c>
      <c r="AQ28" s="28">
        <f>LB!AX466+FR!AX136+JN!AX191+TA!AX105+ŽB!AX79+ČL!AX310+NB!AX128+SM!AX169+JI!AX148+TU!AX203</f>
        <v>39247175</v>
      </c>
      <c r="AR28" s="28">
        <f>LB!AY466+FR!AY136+JN!AY191+TA!AY105+ŽB!AY79+ČL!AY310+NB!AY128+SM!AY169+JI!AY148+TU!AY203</f>
        <v>59400658</v>
      </c>
      <c r="AS28" s="21">
        <f>LB!AZ466+FR!AZ136+JN!AZ191+TA!AZ105+ŽB!AZ79+ČL!AZ310+NB!AZ128+SM!AZ169+JI!AZ148+TU!AZ203</f>
        <v>3885.0127999999995</v>
      </c>
      <c r="AT28" s="21">
        <f>LB!BA466+FR!BA136+JN!BA191+TA!BA105+ŽB!BA79+ČL!BA310+NB!BA128+SM!BA169+JI!BA148+TU!BA203</f>
        <v>3111.9323999999997</v>
      </c>
      <c r="AU28" s="29">
        <f>LB!BB466+FR!BB136+JN!BB191+TA!BB105+ŽB!BB79+ČL!BB310+NB!BB128+SM!BB169+JI!BB148+TU!BB203</f>
        <v>773.08040000000005</v>
      </c>
    </row>
    <row r="29" spans="1:47" x14ac:dyDescent="0.2">
      <c r="A29" s="2">
        <v>3114</v>
      </c>
      <c r="B29" s="257">
        <f>LB!I467+FR!I137+JN!I192+TA!I106+ŽB!I80+ČL!I311+NB!I129+SM!I170+JI!I149+TU!I204</f>
        <v>162542145</v>
      </c>
      <c r="C29" s="28">
        <f>LB!J467+FR!J137+JN!J192+TA!J106+ŽB!J80+ČL!J311+NB!J129+SM!J170+JI!J149+TU!J204</f>
        <v>117607284</v>
      </c>
      <c r="D29" s="28">
        <f>LB!K467+FR!K137+JN!K192+TA!K106+ŽB!K80+ČL!K311+NB!K129+SM!K170+JI!K149+TU!K204</f>
        <v>520360</v>
      </c>
      <c r="E29" s="28">
        <f>LB!L467+FR!L137+JN!L192+TA!L106+ŽB!L80+ČL!L311+NB!L129+SM!L170+JI!L149+TU!L204</f>
        <v>39927145</v>
      </c>
      <c r="F29" s="28">
        <f>LB!M467+FR!M137+JN!M192+TA!M106+ŽB!M80+ČL!M311+NB!M129+SM!M170+JI!M149+TU!M204</f>
        <v>2352146</v>
      </c>
      <c r="G29" s="28">
        <f>LB!N467+FR!N137+JN!N192+TA!N106+ŽB!N80+ČL!N311+NB!N129+SM!N170+JI!N149+TU!N204</f>
        <v>2135210</v>
      </c>
      <c r="H29" s="21">
        <f>LB!O467+FR!O137+JN!O192+TA!O106+ŽB!O80+ČL!O311+NB!O129+SM!O170+JI!O149+TU!O204</f>
        <v>233.73829999999998</v>
      </c>
      <c r="I29" s="21">
        <f>LB!P467+FR!P137+JN!P192+TA!P106+ŽB!P80+ČL!P311+NB!P129+SM!P170+JI!P149+TU!P204</f>
        <v>188.18440000000004</v>
      </c>
      <c r="J29" s="259">
        <f>LB!Q467+FR!Q137+JN!Q192+TA!Q106+ŽB!Q80+ČL!Q311+NB!Q129+SM!Q170+JI!Q149+TU!Q204</f>
        <v>45.553900000000006</v>
      </c>
      <c r="K29" s="257">
        <f>LB!R467+FR!R137+JN!R192+TA!R106+ŽB!R80+ČL!R311+NB!R129+SM!R170+JI!R149+TU!R204</f>
        <v>0</v>
      </c>
      <c r="L29" s="28">
        <f>LB!S467+FR!S137+JN!S192+TA!S106+ŽB!S80+ČL!S311+NB!S129+SM!S170+JI!S149+TU!S204</f>
        <v>-73781</v>
      </c>
      <c r="M29" s="28">
        <f>LB!T467+FR!T137+JN!T192+TA!T106+ŽB!T80+ČL!T311+NB!T129+SM!T170+JI!T149+TU!T204</f>
        <v>0</v>
      </c>
      <c r="N29" s="28">
        <f>LB!U467+FR!U137+JN!U192+TA!U106+ŽB!U80+ČL!U311+NB!U129+SM!U170+JI!U149+TU!U204</f>
        <v>0</v>
      </c>
      <c r="O29" s="28">
        <f>LB!V467+FR!V137+JN!V192+TA!V106+ŽB!V80+ČL!V311+NB!V129+SM!V170+JI!V149+TU!V204</f>
        <v>0</v>
      </c>
      <c r="P29" s="28">
        <f>LB!W467+FR!W137+JN!W192+TA!W106+ŽB!W80+ČL!W311+NB!W129+SM!W170+JI!W149+TU!W204</f>
        <v>-73781</v>
      </c>
      <c r="Q29" s="28">
        <f>LB!X467+FR!X137+JN!X192+TA!X106+ŽB!X80+ČL!X311+NB!X129+SM!X170+JI!X149+TU!X204</f>
        <v>0</v>
      </c>
      <c r="R29" s="28">
        <f>LB!Y467+FR!Y137+JN!Y192+TA!Y106+ŽB!Y80+ČL!Y311+NB!Y129+SM!Y170+JI!Y149+TU!Y204</f>
        <v>0</v>
      </c>
      <c r="S29" s="28">
        <f>LB!Z467+FR!Z137+JN!Z192+TA!Z106+ŽB!Z80+ČL!Z311+NB!Z129+SM!Z170+JI!Z149+TU!Z204</f>
        <v>0</v>
      </c>
      <c r="T29" s="28">
        <f>LB!AA467+FR!AA137+JN!AA192+TA!AA106+ŽB!AA80+ČL!AA311+NB!AA129+SM!AA170+JI!AA149+TU!AA204</f>
        <v>0</v>
      </c>
      <c r="U29" s="28">
        <f>LB!AB467+FR!AB137+JN!AB192+TA!AB106+ŽB!AB80+ČL!AB311+NB!AB129+SM!AB170+JI!AB149+TU!AB204</f>
        <v>-73781</v>
      </c>
      <c r="V29" s="28">
        <f>LB!AC467+FR!AC137+JN!AC192+TA!AC106+ŽB!AC80+ČL!AC311+NB!AC129+SM!AC170+JI!AC149+TU!AC204</f>
        <v>-24938</v>
      </c>
      <c r="W29" s="28">
        <f>LB!AD467+FR!AD137+JN!AD192+TA!AD106+ŽB!AD80+ČL!AD311+NB!AD129+SM!AD170+JI!AD149+TU!AD204</f>
        <v>-1476</v>
      </c>
      <c r="X29" s="28">
        <f>LB!AE467+FR!AE137+JN!AE192+TA!AE106+ŽB!AE80+ČL!AE311+NB!AE129+SM!AE170+JI!AE149+TU!AE204</f>
        <v>4000</v>
      </c>
      <c r="Y29" s="28">
        <f>LB!AF467+FR!AF137+JN!AF192+TA!AF106+ŽB!AF80+ČL!AF311+NB!AF129+SM!AF170+JI!AF149+TU!AF204</f>
        <v>0</v>
      </c>
      <c r="Z29" s="28">
        <f>LB!AG467+FR!AG137+JN!AG192+TA!AG106+ŽB!AG80+ČL!AG311+NB!AG129+SM!AG170+JI!AG149+TU!AG204</f>
        <v>4000</v>
      </c>
      <c r="AA29" s="28">
        <f>LB!AH467+FR!AH137+JN!AH192+TA!AH106+ŽB!AH80+ČL!AH311+NB!AH129+SM!AH170+JI!AH149+TU!AH204</f>
        <v>-96195</v>
      </c>
      <c r="AB29" s="21">
        <f>LB!AI467+FR!AI137+JN!AI192+TA!AI106+ŽB!AI80+ČL!AI311+NB!AI129+SM!AI170+JI!AI149+TU!AI204</f>
        <v>0</v>
      </c>
      <c r="AC29" s="21">
        <f>LB!AJ467+FR!AJ137+JN!AJ192+TA!AJ106+ŽB!AJ80+ČL!AJ311+NB!AJ129+SM!AJ170+JI!AJ149+TU!AJ204</f>
        <v>0</v>
      </c>
      <c r="AD29" s="21">
        <f>LB!AK467+FR!AK137+JN!AK192+TA!AK106+ŽB!AK80+ČL!AK311+NB!AK129+SM!AK170+JI!AK149+TU!AK204</f>
        <v>-0.21</v>
      </c>
      <c r="AE29" s="21">
        <f>LB!AL467+FR!AL137+JN!AL192+TA!AL106+ŽB!AL80+ČL!AL311+NB!AL129+SM!AL170+JI!AL149+TU!AL204</f>
        <v>0</v>
      </c>
      <c r="AF29" s="21">
        <f>LB!AM467+FR!AM137+JN!AM192+TA!AM106+ŽB!AM80+ČL!AM311+NB!AM129+SM!AM170+JI!AM149+TU!AM204</f>
        <v>0</v>
      </c>
      <c r="AG29" s="21">
        <f>LB!AN467+FR!AN137+JN!AN192+TA!AN106+ŽB!AN80+ČL!AN311+NB!AN129+SM!AN170+JI!AN149+TU!AN204</f>
        <v>0</v>
      </c>
      <c r="AH29" s="21">
        <f>LB!AO467+FR!AO137+JN!AO192+TA!AO106+ŽB!AO80+ČL!AO311+NB!AO129+SM!AO170+JI!AO149+TU!AO204</f>
        <v>0</v>
      </c>
      <c r="AI29" s="21">
        <f>LB!AP467+FR!AP137+JN!AP192+TA!AP106+ŽB!AP80+ČL!AP311+NB!AP129+SM!AP170+JI!AP149+TU!AP204</f>
        <v>0</v>
      </c>
      <c r="AJ29" s="21">
        <f>LB!AQ467+FR!AQ137+JN!AQ192+TA!AQ106+ŽB!AQ80+ČL!AQ311+NB!AQ129+SM!AQ170+JI!AQ149+TU!AQ204</f>
        <v>-0.21</v>
      </c>
      <c r="AK29" s="21">
        <f>LB!AR467+FR!AR137+JN!AR192+TA!AR106+ŽB!AR80+ČL!AR311+NB!AR129+SM!AR170+JI!AR149+TU!AR204</f>
        <v>0</v>
      </c>
      <c r="AL29" s="29">
        <f>LB!AS467+FR!AS137+JN!AS192+TA!AS106+ŽB!AS80+ČL!AS311+NB!AS129+SM!AS170+JI!AS149+TU!AS204</f>
        <v>-0.21</v>
      </c>
      <c r="AM29" s="258">
        <f>LB!AT467+FR!AT137+JN!AT192+TA!AT106+ŽB!AT80+ČL!AT311+NB!AT129+SM!AT170+JI!AT149+TU!AT204</f>
        <v>162445950</v>
      </c>
      <c r="AN29" s="28">
        <f>LB!AU467+FR!AU137+JN!AU192+TA!AU106+ŽB!AU80+ČL!AU311+NB!AU129+SM!AU170+JI!AU149+TU!AU204</f>
        <v>117533503</v>
      </c>
      <c r="AO29" s="28">
        <f>LB!AV467+FR!AV137+JN!AV192+TA!AV106+ŽB!AV80+ČL!AV311+NB!AV129+SM!AV170+JI!AV149+TU!AV204</f>
        <v>520360</v>
      </c>
      <c r="AP29" s="28">
        <f>LB!AW467+FR!AW137+JN!AW192+TA!AW106+ŽB!AW80+ČL!AW311+NB!AW129+SM!AW170+JI!AW149+TU!AW204</f>
        <v>39902207</v>
      </c>
      <c r="AQ29" s="28">
        <f>LB!AX467+FR!AX137+JN!AX192+TA!AX106+ŽB!AX80+ČL!AX311+NB!AX129+SM!AX170+JI!AX149+TU!AX204</f>
        <v>2350670</v>
      </c>
      <c r="AR29" s="28">
        <f>LB!AY467+FR!AY137+JN!AY192+TA!AY106+ŽB!AY80+ČL!AY311+NB!AY129+SM!AY170+JI!AY149+TU!AY204</f>
        <v>2139210</v>
      </c>
      <c r="AS29" s="21">
        <f>LB!AZ467+FR!AZ137+JN!AZ192+TA!AZ106+ŽB!AZ80+ČL!AZ311+NB!AZ129+SM!AZ170+JI!AZ149+TU!AZ204</f>
        <v>233.52829999999997</v>
      </c>
      <c r="AT29" s="21">
        <f>LB!BA467+FR!BA137+JN!BA192+TA!BA106+ŽB!BA80+ČL!BA311+NB!BA129+SM!BA170+JI!BA149+TU!BA204</f>
        <v>187.97440000000006</v>
      </c>
      <c r="AU29" s="29">
        <f>LB!BB467+FR!BB137+JN!BB192+TA!BB106+ŽB!BB80+ČL!BB311+NB!BB129+SM!BB170+JI!BB149+TU!BB204</f>
        <v>45.553900000000006</v>
      </c>
    </row>
    <row r="30" spans="1:47" x14ac:dyDescent="0.2">
      <c r="A30" s="2">
        <v>3117</v>
      </c>
      <c r="B30" s="257">
        <f>LB!I468+FR!I138+JN!I193+TA!I107+ŽB!I81+ČL!I312+NB!I130+SM!I171+JI!I150+TU!I205</f>
        <v>294401593</v>
      </c>
      <c r="C30" s="28">
        <f>LB!J468+FR!J138+JN!J193+TA!J107+ŽB!J81+ČL!J312+NB!J130+SM!J171+JI!J150+TU!J205</f>
        <v>211409357</v>
      </c>
      <c r="D30" s="28">
        <f>LB!K468+FR!K138+JN!K193+TA!K107+ŽB!K81+ČL!K312+NB!K130+SM!K171+JI!K150+TU!K205</f>
        <v>1274760</v>
      </c>
      <c r="E30" s="28">
        <f>LB!L468+FR!L138+JN!L193+TA!L107+ŽB!L81+ČL!L312+NB!L130+SM!L171+JI!L150+TU!L205</f>
        <v>71887232</v>
      </c>
      <c r="F30" s="28">
        <f>LB!M468+FR!M138+JN!M193+TA!M107+ŽB!M81+ČL!M312+NB!M130+SM!M171+JI!M150+TU!M205</f>
        <v>4228190</v>
      </c>
      <c r="G30" s="28">
        <f>LB!N468+FR!N138+JN!N193+TA!N107+ŽB!N81+ČL!N312+NB!N130+SM!N171+JI!N150+TU!N205</f>
        <v>5602054</v>
      </c>
      <c r="H30" s="21">
        <f>LB!O468+FR!O138+JN!O193+TA!O107+ŽB!O81+ČL!O312+NB!O130+SM!O171+JI!O150+TU!O205</f>
        <v>447.57910000000004</v>
      </c>
      <c r="I30" s="21">
        <f>LB!P468+FR!P138+JN!P193+TA!P107+ŽB!P81+ČL!P312+NB!P130+SM!P171+JI!P150+TU!P205</f>
        <v>332.6551</v>
      </c>
      <c r="J30" s="259">
        <f>LB!Q468+FR!Q138+JN!Q193+TA!Q107+ŽB!Q81+ČL!Q312+NB!Q130+SM!Q171+JI!Q150+TU!Q205</f>
        <v>114.92400000000001</v>
      </c>
      <c r="K30" s="257">
        <f>LB!R468+FR!R138+JN!R193+TA!R107+ŽB!R81+ČL!R312+NB!R130+SM!R171+JI!R150+TU!R205</f>
        <v>0</v>
      </c>
      <c r="L30" s="28">
        <f>LB!S468+FR!S138+JN!S193+TA!S107+ŽB!S81+ČL!S312+NB!S130+SM!S171+JI!S150+TU!S205</f>
        <v>-54963</v>
      </c>
      <c r="M30" s="28">
        <f>LB!T468+FR!T138+JN!T193+TA!T107+ŽB!T81+ČL!T312+NB!T130+SM!T171+JI!T150+TU!T205</f>
        <v>0</v>
      </c>
      <c r="N30" s="28">
        <f>LB!U468+FR!U138+JN!U193+TA!U107+ŽB!U81+ČL!U312+NB!U130+SM!U171+JI!U150+TU!U205</f>
        <v>0</v>
      </c>
      <c r="O30" s="28">
        <f>LB!V468+FR!V138+JN!V193+TA!V107+ŽB!V81+ČL!V312+NB!V130+SM!V171+JI!V150+TU!V205</f>
        <v>0</v>
      </c>
      <c r="P30" s="28">
        <f>LB!W468+FR!W138+JN!W193+TA!W107+ŽB!W81+ČL!W312+NB!W130+SM!W171+JI!W150+TU!W205</f>
        <v>-54963</v>
      </c>
      <c r="Q30" s="28">
        <f>LB!X468+FR!X138+JN!X193+TA!X107+ŽB!X81+ČL!X312+NB!X130+SM!X171+JI!X150+TU!X205</f>
        <v>0</v>
      </c>
      <c r="R30" s="28">
        <f>LB!Y468+FR!Y138+JN!Y193+TA!Y107+ŽB!Y81+ČL!Y312+NB!Y130+SM!Y171+JI!Y150+TU!Y205</f>
        <v>0</v>
      </c>
      <c r="S30" s="28">
        <f>LB!Z468+FR!Z138+JN!Z193+TA!Z107+ŽB!Z81+ČL!Z312+NB!Z130+SM!Z171+JI!Z150+TU!Z205</f>
        <v>0</v>
      </c>
      <c r="T30" s="28">
        <f>LB!AA468+FR!AA138+JN!AA193+TA!AA107+ŽB!AA81+ČL!AA312+NB!AA130+SM!AA171+JI!AA150+TU!AA205</f>
        <v>0</v>
      </c>
      <c r="U30" s="28">
        <f>LB!AB468+FR!AB138+JN!AB193+TA!AB107+ŽB!AB81+ČL!AB312+NB!AB130+SM!AB171+JI!AB150+TU!AB205</f>
        <v>-54963</v>
      </c>
      <c r="V30" s="28">
        <f>LB!AC468+FR!AC138+JN!AC193+TA!AC107+ŽB!AC81+ČL!AC312+NB!AC130+SM!AC171+JI!AC150+TU!AC205</f>
        <v>-18579</v>
      </c>
      <c r="W30" s="28">
        <f>LB!AD468+FR!AD138+JN!AD193+TA!AD107+ŽB!AD81+ČL!AD312+NB!AD130+SM!AD171+JI!AD150+TU!AD205</f>
        <v>-1099</v>
      </c>
      <c r="X30" s="28">
        <f>LB!AE468+FR!AE138+JN!AE193+TA!AE107+ŽB!AE81+ČL!AE312+NB!AE130+SM!AE171+JI!AE150+TU!AE205</f>
        <v>33650</v>
      </c>
      <c r="Y30" s="28">
        <f>LB!AF468+FR!AF138+JN!AF193+TA!AF107+ŽB!AF81+ČL!AF312+NB!AF130+SM!AF171+JI!AF150+TU!AF205</f>
        <v>0</v>
      </c>
      <c r="Z30" s="28">
        <f>LB!AG468+FR!AG138+JN!AG193+TA!AG107+ŽB!AG81+ČL!AG312+NB!AG130+SM!AG171+JI!AG150+TU!AG205</f>
        <v>33650</v>
      </c>
      <c r="AA30" s="28">
        <f>LB!AH468+FR!AH138+JN!AH193+TA!AH107+ŽB!AH81+ČL!AH312+NB!AH130+SM!AH171+JI!AH150+TU!AH205</f>
        <v>-40991</v>
      </c>
      <c r="AB30" s="21">
        <f>LB!AI468+FR!AI138+JN!AI193+TA!AI107+ŽB!AI81+ČL!AI312+NB!AI130+SM!AI171+JI!AI150+TU!AI205</f>
        <v>0</v>
      </c>
      <c r="AC30" s="21">
        <f>LB!AJ468+FR!AJ138+JN!AJ193+TA!AJ107+ŽB!AJ81+ČL!AJ312+NB!AJ130+SM!AJ171+JI!AJ150+TU!AJ205</f>
        <v>0</v>
      </c>
      <c r="AD30" s="21">
        <f>LB!AK468+FR!AK138+JN!AK193+TA!AK107+ŽB!AK81+ČL!AK312+NB!AK130+SM!AK171+JI!AK150+TU!AK205</f>
        <v>-0.17000000000000004</v>
      </c>
      <c r="AE30" s="21">
        <f>LB!AL468+FR!AL138+JN!AL193+TA!AL107+ŽB!AL81+ČL!AL312+NB!AL130+SM!AL171+JI!AL150+TU!AL205</f>
        <v>0</v>
      </c>
      <c r="AF30" s="21">
        <f>LB!AM468+FR!AM138+JN!AM193+TA!AM107+ŽB!AM81+ČL!AM312+NB!AM130+SM!AM171+JI!AM150+TU!AM205</f>
        <v>0</v>
      </c>
      <c r="AG30" s="21">
        <f>LB!AN468+FR!AN138+JN!AN193+TA!AN107+ŽB!AN81+ČL!AN312+NB!AN130+SM!AN171+JI!AN150+TU!AN205</f>
        <v>0</v>
      </c>
      <c r="AH30" s="21">
        <f>LB!AO468+FR!AO138+JN!AO193+TA!AO107+ŽB!AO81+ČL!AO312+NB!AO130+SM!AO171+JI!AO150+TU!AO205</f>
        <v>0</v>
      </c>
      <c r="AI30" s="21">
        <f>LB!AP468+FR!AP138+JN!AP193+TA!AP107+ŽB!AP81+ČL!AP312+NB!AP130+SM!AP171+JI!AP150+TU!AP205</f>
        <v>0</v>
      </c>
      <c r="AJ30" s="21">
        <f>LB!AQ468+FR!AQ138+JN!AQ193+TA!AQ107+ŽB!AQ81+ČL!AQ312+NB!AQ130+SM!AQ171+JI!AQ150+TU!AQ205</f>
        <v>-0.17000000000000004</v>
      </c>
      <c r="AK30" s="21">
        <f>LB!AR468+FR!AR138+JN!AR193+TA!AR107+ŽB!AR81+ČL!AR312+NB!AR130+SM!AR171+JI!AR150+TU!AR205</f>
        <v>0</v>
      </c>
      <c r="AL30" s="29">
        <f>LB!AS468+FR!AS138+JN!AS193+TA!AS107+ŽB!AS81+ČL!AS312+NB!AS130+SM!AS171+JI!AS150+TU!AS205</f>
        <v>-0.17000000000000004</v>
      </c>
      <c r="AM30" s="258">
        <f>LB!AT468+FR!AT138+JN!AT193+TA!AT107+ŽB!AT81+ČL!AT312+NB!AT130+SM!AT171+JI!AT150+TU!AT205</f>
        <v>294360602</v>
      </c>
      <c r="AN30" s="28">
        <f>LB!AU468+FR!AU138+JN!AU193+TA!AU107+ŽB!AU81+ČL!AU312+NB!AU130+SM!AU171+JI!AU150+TU!AU205</f>
        <v>211354394</v>
      </c>
      <c r="AO30" s="28">
        <f>LB!AV468+FR!AV138+JN!AV193+TA!AV107+ŽB!AV81+ČL!AV312+NB!AV130+SM!AV171+JI!AV150+TU!AV205</f>
        <v>1274760</v>
      </c>
      <c r="AP30" s="28">
        <f>LB!AW468+FR!AW138+JN!AW193+TA!AW107+ŽB!AW81+ČL!AW312+NB!AW130+SM!AW171+JI!AW150+TU!AW205</f>
        <v>71868653</v>
      </c>
      <c r="AQ30" s="28">
        <f>LB!AX468+FR!AX138+JN!AX193+TA!AX107+ŽB!AX81+ČL!AX312+NB!AX130+SM!AX171+JI!AX150+TU!AX205</f>
        <v>4227091</v>
      </c>
      <c r="AR30" s="28">
        <f>LB!AY468+FR!AY138+JN!AY193+TA!AY107+ŽB!AY81+ČL!AY312+NB!AY130+SM!AY171+JI!AY150+TU!AY205</f>
        <v>5635704</v>
      </c>
      <c r="AS30" s="21">
        <f>LB!AZ468+FR!AZ138+JN!AZ193+TA!AZ107+ŽB!AZ81+ČL!AZ312+NB!AZ130+SM!AZ171+JI!AZ150+TU!AZ205</f>
        <v>447.40910000000002</v>
      </c>
      <c r="AT30" s="21">
        <f>LB!BA468+FR!BA138+JN!BA193+TA!BA107+ŽB!BA81+ČL!BA312+NB!BA130+SM!BA171+JI!BA150+TU!BA205</f>
        <v>332.48509999999999</v>
      </c>
      <c r="AU30" s="29">
        <f>LB!BB468+FR!BB138+JN!BB193+TA!BB107+ŽB!BB81+ČL!BB312+NB!BB130+SM!BB171+JI!BB150+TU!BB205</f>
        <v>114.92400000000001</v>
      </c>
    </row>
    <row r="31" spans="1:47" x14ac:dyDescent="0.2">
      <c r="A31" s="2">
        <v>3122</v>
      </c>
      <c r="B31" s="257">
        <f>LB!I469+FR!I139+JN!I194+TA!I108+ŽB!I82+ČL!I313+NB!I131+SM!I172+JI!I151+TU!I206</f>
        <v>8226421</v>
      </c>
      <c r="C31" s="28">
        <f>LB!J469+FR!J139+JN!J194+TA!J108+ŽB!J82+ČL!J313+NB!J131+SM!J172+JI!J151+TU!J206</f>
        <v>5760826</v>
      </c>
      <c r="D31" s="28">
        <f>LB!K469+FR!K139+JN!K194+TA!K108+ŽB!K82+ČL!K313+NB!K131+SM!K172+JI!K151+TU!K206</f>
        <v>232600</v>
      </c>
      <c r="E31" s="28">
        <f>LB!L469+FR!L139+JN!L194+TA!L108+ŽB!L82+ČL!L313+NB!L131+SM!L172+JI!L151+TU!L206</f>
        <v>2025778</v>
      </c>
      <c r="F31" s="28">
        <f>LB!M469+FR!M139+JN!M194+TA!M108+ŽB!M82+ČL!M313+NB!M131+SM!M172+JI!M151+TU!M206</f>
        <v>115217</v>
      </c>
      <c r="G31" s="28">
        <f>LB!N469+FR!N139+JN!N194+TA!N108+ŽB!N82+ČL!N313+NB!N131+SM!N172+JI!N151+TU!N206</f>
        <v>92000</v>
      </c>
      <c r="H31" s="21">
        <f>LB!O469+FR!O139+JN!O194+TA!O108+ŽB!O82+ČL!O313+NB!O131+SM!O172+JI!O151+TU!O206</f>
        <v>10.0229</v>
      </c>
      <c r="I31" s="21">
        <f>LB!P469+FR!P139+JN!P194+TA!P108+ŽB!P82+ČL!P313+NB!P131+SM!P172+JI!P151+TU!P206</f>
        <v>8.7001000000000008</v>
      </c>
      <c r="J31" s="259">
        <f>LB!Q469+FR!Q139+JN!Q194+TA!Q108+ŽB!Q82+ČL!Q313+NB!Q131+SM!Q172+JI!Q151+TU!Q206</f>
        <v>1.3228</v>
      </c>
      <c r="K31" s="257">
        <f>LB!R469+FR!R139+JN!R194+TA!R108+ŽB!R82+ČL!R313+NB!R131+SM!R172+JI!R151+TU!R206</f>
        <v>0</v>
      </c>
      <c r="L31" s="28">
        <f>LB!S469+FR!S139+JN!S194+TA!S108+ŽB!S82+ČL!S313+NB!S131+SM!S172+JI!S151+TU!S206</f>
        <v>0</v>
      </c>
      <c r="M31" s="28">
        <f>LB!T469+FR!T139+JN!T194+TA!T108+ŽB!T82+ČL!T313+NB!T131+SM!T172+JI!T151+TU!T206</f>
        <v>0</v>
      </c>
      <c r="N31" s="28">
        <f>LB!U469+FR!U139+JN!U194+TA!U108+ŽB!U82+ČL!U313+NB!U131+SM!U172+JI!U151+TU!U206</f>
        <v>0</v>
      </c>
      <c r="O31" s="28">
        <f>LB!V469+FR!V139+JN!V194+TA!V108+ŽB!V82+ČL!V313+NB!V131+SM!V172+JI!V151+TU!V206</f>
        <v>0</v>
      </c>
      <c r="P31" s="28">
        <f>LB!W469+FR!W139+JN!W194+TA!W108+ŽB!W82+ČL!W313+NB!W131+SM!W172+JI!W151+TU!W206</f>
        <v>0</v>
      </c>
      <c r="Q31" s="28">
        <f>LB!X469+FR!X139+JN!X194+TA!X108+ŽB!X82+ČL!X313+NB!X131+SM!X172+JI!X151+TU!X206</f>
        <v>0</v>
      </c>
      <c r="R31" s="28">
        <f>LB!Y469+FR!Y139+JN!Y194+TA!Y108+ŽB!Y82+ČL!Y313+NB!Y131+SM!Y172+JI!Y151+TU!Y206</f>
        <v>0</v>
      </c>
      <c r="S31" s="28">
        <f>LB!Z469+FR!Z139+JN!Z194+TA!Z108+ŽB!Z82+ČL!Z313+NB!Z131+SM!Z172+JI!Z151+TU!Z206</f>
        <v>0</v>
      </c>
      <c r="T31" s="28">
        <f>LB!AA469+FR!AA139+JN!AA194+TA!AA108+ŽB!AA82+ČL!AA313+NB!AA131+SM!AA172+JI!AA151+TU!AA206</f>
        <v>0</v>
      </c>
      <c r="U31" s="28">
        <f>LB!AB469+FR!AB139+JN!AB194+TA!AB108+ŽB!AB82+ČL!AB313+NB!AB131+SM!AB172+JI!AB151+TU!AB206</f>
        <v>0</v>
      </c>
      <c r="V31" s="28">
        <f>LB!AC469+FR!AC139+JN!AC194+TA!AC108+ŽB!AC82+ČL!AC313+NB!AC131+SM!AC172+JI!AC151+TU!AC206</f>
        <v>0</v>
      </c>
      <c r="W31" s="28">
        <f>LB!AD469+FR!AD139+JN!AD194+TA!AD108+ŽB!AD82+ČL!AD313+NB!AD131+SM!AD172+JI!AD151+TU!AD206</f>
        <v>0</v>
      </c>
      <c r="X31" s="28">
        <f>LB!AE469+FR!AE139+JN!AE194+TA!AE108+ŽB!AE82+ČL!AE313+NB!AE131+SM!AE172+JI!AE151+TU!AE206</f>
        <v>0</v>
      </c>
      <c r="Y31" s="28">
        <f>LB!AF469+FR!AF139+JN!AF194+TA!AF108+ŽB!AF82+ČL!AF313+NB!AF131+SM!AF172+JI!AF151+TU!AF206</f>
        <v>0</v>
      </c>
      <c r="Z31" s="28">
        <f>LB!AG469+FR!AG139+JN!AG194+TA!AG108+ŽB!AG82+ČL!AG313+NB!AG131+SM!AG172+JI!AG151+TU!AG206</f>
        <v>0</v>
      </c>
      <c r="AA31" s="28">
        <f>LB!AH469+FR!AH139+JN!AH194+TA!AH108+ŽB!AH82+ČL!AH313+NB!AH131+SM!AH172+JI!AH151+TU!AH206</f>
        <v>0</v>
      </c>
      <c r="AB31" s="21">
        <f>LB!AI469+FR!AI139+JN!AI194+TA!AI108+ŽB!AI82+ČL!AI313+NB!AI131+SM!AI172+JI!AI151+TU!AI206</f>
        <v>0</v>
      </c>
      <c r="AC31" s="21">
        <f>LB!AJ469+FR!AJ139+JN!AJ194+TA!AJ108+ŽB!AJ82+ČL!AJ313+NB!AJ131+SM!AJ172+JI!AJ151+TU!AJ206</f>
        <v>0</v>
      </c>
      <c r="AD31" s="21">
        <f>LB!AK469+FR!AK139+JN!AK194+TA!AK108+ŽB!AK82+ČL!AK313+NB!AK131+SM!AK172+JI!AK151+TU!AK206</f>
        <v>0</v>
      </c>
      <c r="AE31" s="21">
        <f>LB!AL469+FR!AL139+JN!AL194+TA!AL108+ŽB!AL82+ČL!AL313+NB!AL131+SM!AL172+JI!AL151+TU!AL206</f>
        <v>0</v>
      </c>
      <c r="AF31" s="21">
        <f>LB!AM469+FR!AM139+JN!AM194+TA!AM108+ŽB!AM82+ČL!AM313+NB!AM131+SM!AM172+JI!AM151+TU!AM206</f>
        <v>0</v>
      </c>
      <c r="AG31" s="21">
        <f>LB!AN469+FR!AN139+JN!AN194+TA!AN108+ŽB!AN82+ČL!AN313+NB!AN131+SM!AN172+JI!AN151+TU!AN206</f>
        <v>0</v>
      </c>
      <c r="AH31" s="21">
        <f>LB!AO469+FR!AO139+JN!AO194+TA!AO108+ŽB!AO82+ČL!AO313+NB!AO131+SM!AO172+JI!AO151+TU!AO206</f>
        <v>0</v>
      </c>
      <c r="AI31" s="21">
        <f>LB!AP469+FR!AP139+JN!AP194+TA!AP108+ŽB!AP82+ČL!AP313+NB!AP131+SM!AP172+JI!AP151+TU!AP206</f>
        <v>0</v>
      </c>
      <c r="AJ31" s="21">
        <f>LB!AQ469+FR!AQ139+JN!AQ194+TA!AQ108+ŽB!AQ82+ČL!AQ313+NB!AQ131+SM!AQ172+JI!AQ151+TU!AQ206</f>
        <v>0</v>
      </c>
      <c r="AK31" s="21">
        <f>LB!AR469+FR!AR139+JN!AR194+TA!AR108+ŽB!AR82+ČL!AR313+NB!AR131+SM!AR172+JI!AR151+TU!AR206</f>
        <v>0</v>
      </c>
      <c r="AL31" s="29">
        <f>LB!AS469+FR!AS139+JN!AS194+TA!AS108+ŽB!AS82+ČL!AS313+NB!AS131+SM!AS172+JI!AS151+TU!AS206</f>
        <v>0</v>
      </c>
      <c r="AM31" s="258">
        <f>LB!AT469+FR!AT139+JN!AT194+TA!AT108+ŽB!AT82+ČL!AT313+NB!AT131+SM!AT172+JI!AT151+TU!AT206</f>
        <v>8226421</v>
      </c>
      <c r="AN31" s="28">
        <f>LB!AU469+FR!AU139+JN!AU194+TA!AU108+ŽB!AU82+ČL!AU313+NB!AU131+SM!AU172+JI!AU151+TU!AU206</f>
        <v>5760826</v>
      </c>
      <c r="AO31" s="28">
        <f>LB!AV469+FR!AV139+JN!AV194+TA!AV108+ŽB!AV82+ČL!AV313+NB!AV131+SM!AV172+JI!AV151+TU!AV206</f>
        <v>232600</v>
      </c>
      <c r="AP31" s="28">
        <f>LB!AW469+FR!AW139+JN!AW194+TA!AW108+ŽB!AW82+ČL!AW313+NB!AW131+SM!AW172+JI!AW151+TU!AW206</f>
        <v>2025778</v>
      </c>
      <c r="AQ31" s="28">
        <f>LB!AX469+FR!AX139+JN!AX194+TA!AX108+ŽB!AX82+ČL!AX313+NB!AX131+SM!AX172+JI!AX151+TU!AX206</f>
        <v>115217</v>
      </c>
      <c r="AR31" s="28">
        <f>LB!AY469+FR!AY139+JN!AY194+TA!AY108+ŽB!AY82+ČL!AY313+NB!AY131+SM!AY172+JI!AY151+TU!AY206</f>
        <v>92000</v>
      </c>
      <c r="AS31" s="21">
        <f>LB!AZ469+FR!AZ139+JN!AZ194+TA!AZ108+ŽB!AZ82+ČL!AZ313+NB!AZ131+SM!AZ172+JI!AZ151+TU!AZ206</f>
        <v>10.0229</v>
      </c>
      <c r="AT31" s="21">
        <f>LB!BA469+FR!BA139+JN!BA194+TA!BA108+ŽB!BA82+ČL!BA313+NB!BA131+SM!BA172+JI!BA151+TU!BA206</f>
        <v>8.7001000000000008</v>
      </c>
      <c r="AU31" s="29">
        <f>LB!BB469+FR!BB139+JN!BB194+TA!BB108+ŽB!BB82+ČL!BB313+NB!BB131+SM!BB172+JI!BB151+TU!BB206</f>
        <v>1.3228</v>
      </c>
    </row>
    <row r="32" spans="1:47" x14ac:dyDescent="0.2">
      <c r="A32" s="2">
        <v>3124</v>
      </c>
      <c r="B32" s="257">
        <f>LB!I470+FR!I140+JN!I195+TA!I109+ŽB!I83+ČL!I314+NB!I132+SM!I173+JI!I152+TU!I207</f>
        <v>4189511</v>
      </c>
      <c r="C32" s="28">
        <f>LB!J470+FR!J140+JN!J195+TA!J109+ŽB!J83+ČL!J314+NB!J132+SM!J173+JI!J152+TU!J207</f>
        <v>3067534</v>
      </c>
      <c r="D32" s="28">
        <f>LB!K470+FR!K140+JN!K195+TA!K109+ŽB!K83+ČL!K314+NB!K132+SM!K173+JI!K152+TU!K207</f>
        <v>0</v>
      </c>
      <c r="E32" s="28">
        <f>LB!L470+FR!L140+JN!L195+TA!L109+ŽB!L83+ČL!L314+NB!L132+SM!L173+JI!L152+TU!L207</f>
        <v>1036826</v>
      </c>
      <c r="F32" s="28">
        <f>LB!M470+FR!M140+JN!M195+TA!M109+ŽB!M83+ČL!M314+NB!M132+SM!M173+JI!M152+TU!M207</f>
        <v>61351</v>
      </c>
      <c r="G32" s="28">
        <f>LB!N470+FR!N140+JN!N195+TA!N109+ŽB!N83+ČL!N314+NB!N132+SM!N173+JI!N152+TU!N207</f>
        <v>23800</v>
      </c>
      <c r="H32" s="21">
        <f>LB!O470+FR!O140+JN!O195+TA!O109+ŽB!O83+ČL!O314+NB!O132+SM!O173+JI!O152+TU!O207</f>
        <v>5.9693000000000005</v>
      </c>
      <c r="I32" s="21">
        <f>LB!P470+FR!P140+JN!P195+TA!P109+ŽB!P83+ČL!P314+NB!P132+SM!P173+JI!P152+TU!P207</f>
        <v>5.2062999999999997</v>
      </c>
      <c r="J32" s="259">
        <f>LB!Q470+FR!Q140+JN!Q195+TA!Q109+ŽB!Q83+ČL!Q314+NB!Q132+SM!Q173+JI!Q152+TU!Q207</f>
        <v>0.76300000000000001</v>
      </c>
      <c r="K32" s="257">
        <f>LB!R470+FR!R140+JN!R195+TA!R109+ŽB!R83+ČL!R314+NB!R132+SM!R173+JI!R152+TU!R207</f>
        <v>0</v>
      </c>
      <c r="L32" s="28">
        <f>LB!S470+FR!S140+JN!S195+TA!S109+ŽB!S83+ČL!S314+NB!S132+SM!S173+JI!S152+TU!S207</f>
        <v>0</v>
      </c>
      <c r="M32" s="28">
        <f>LB!T470+FR!T140+JN!T195+TA!T109+ŽB!T83+ČL!T314+NB!T132+SM!T173+JI!T152+TU!T207</f>
        <v>0</v>
      </c>
      <c r="N32" s="28">
        <f>LB!U470+FR!U140+JN!U195+TA!U109+ŽB!U83+ČL!U314+NB!U132+SM!U173+JI!U152+TU!U207</f>
        <v>0</v>
      </c>
      <c r="O32" s="28">
        <f>LB!V470+FR!V140+JN!V195+TA!V109+ŽB!V83+ČL!V314+NB!V132+SM!V173+JI!V152+TU!V207</f>
        <v>0</v>
      </c>
      <c r="P32" s="28">
        <f>LB!W470+FR!W140+JN!W195+TA!W109+ŽB!W83+ČL!W314+NB!W132+SM!W173+JI!W152+TU!W207</f>
        <v>0</v>
      </c>
      <c r="Q32" s="28">
        <f>LB!X470+FR!X140+JN!X195+TA!X109+ŽB!X83+ČL!X314+NB!X132+SM!X173+JI!X152+TU!X207</f>
        <v>0</v>
      </c>
      <c r="R32" s="28">
        <f>LB!Y470+FR!Y140+JN!Y195+TA!Y109+ŽB!Y83+ČL!Y314+NB!Y132+SM!Y173+JI!Y152+TU!Y207</f>
        <v>0</v>
      </c>
      <c r="S32" s="28">
        <f>LB!Z470+FR!Z140+JN!Z195+TA!Z109+ŽB!Z83+ČL!Z314+NB!Z132+SM!Z173+JI!Z152+TU!Z207</f>
        <v>0</v>
      </c>
      <c r="T32" s="28">
        <f>LB!AA470+FR!AA140+JN!AA195+TA!AA109+ŽB!AA83+ČL!AA314+NB!AA132+SM!AA173+JI!AA152+TU!AA207</f>
        <v>0</v>
      </c>
      <c r="U32" s="28">
        <f>LB!AB470+FR!AB140+JN!AB195+TA!AB109+ŽB!AB83+ČL!AB314+NB!AB132+SM!AB173+JI!AB152+TU!AB207</f>
        <v>0</v>
      </c>
      <c r="V32" s="28">
        <f>LB!AC470+FR!AC140+JN!AC195+TA!AC109+ŽB!AC83+ČL!AC314+NB!AC132+SM!AC173+JI!AC152+TU!AC207</f>
        <v>0</v>
      </c>
      <c r="W32" s="28">
        <f>LB!AD470+FR!AD140+JN!AD195+TA!AD109+ŽB!AD83+ČL!AD314+NB!AD132+SM!AD173+JI!AD152+TU!AD207</f>
        <v>0</v>
      </c>
      <c r="X32" s="28">
        <f>LB!AE470+FR!AE140+JN!AE195+TA!AE109+ŽB!AE83+ČL!AE314+NB!AE132+SM!AE173+JI!AE152+TU!AE207</f>
        <v>0</v>
      </c>
      <c r="Y32" s="28">
        <f>LB!AF470+FR!AF140+JN!AF195+TA!AF109+ŽB!AF83+ČL!AF314+NB!AF132+SM!AF173+JI!AF152+TU!AF207</f>
        <v>0</v>
      </c>
      <c r="Z32" s="28">
        <f>LB!AG470+FR!AG140+JN!AG195+TA!AG109+ŽB!AG83+ČL!AG314+NB!AG132+SM!AG173+JI!AG152+TU!AG207</f>
        <v>0</v>
      </c>
      <c r="AA32" s="28">
        <f>LB!AH470+FR!AH140+JN!AH195+TA!AH109+ŽB!AH83+ČL!AH314+NB!AH132+SM!AH173+JI!AH152+TU!AH207</f>
        <v>0</v>
      </c>
      <c r="AB32" s="21">
        <f>LB!AI470+FR!AI140+JN!AI195+TA!AI109+ŽB!AI83+ČL!AI314+NB!AI132+SM!AI173+JI!AI152+TU!AI207</f>
        <v>0</v>
      </c>
      <c r="AC32" s="21">
        <f>LB!AJ470+FR!AJ140+JN!AJ195+TA!AJ109+ŽB!AJ83+ČL!AJ314+NB!AJ132+SM!AJ173+JI!AJ152+TU!AJ207</f>
        <v>0</v>
      </c>
      <c r="AD32" s="21">
        <f>LB!AK470+FR!AK140+JN!AK195+TA!AK109+ŽB!AK83+ČL!AK314+NB!AK132+SM!AK173+JI!AK152+TU!AK207</f>
        <v>0</v>
      </c>
      <c r="AE32" s="21">
        <f>LB!AL470+FR!AL140+JN!AL195+TA!AL109+ŽB!AL83+ČL!AL314+NB!AL132+SM!AL173+JI!AL152+TU!AL207</f>
        <v>0</v>
      </c>
      <c r="AF32" s="21">
        <f>LB!AM470+FR!AM140+JN!AM195+TA!AM109+ŽB!AM83+ČL!AM314+NB!AM132+SM!AM173+JI!AM152+TU!AM207</f>
        <v>0</v>
      </c>
      <c r="AG32" s="21">
        <f>LB!AN470+FR!AN140+JN!AN195+TA!AN109+ŽB!AN83+ČL!AN314+NB!AN132+SM!AN173+JI!AN152+TU!AN207</f>
        <v>0</v>
      </c>
      <c r="AH32" s="21">
        <f>LB!AO470+FR!AO140+JN!AO195+TA!AO109+ŽB!AO83+ČL!AO314+NB!AO132+SM!AO173+JI!AO152+TU!AO207</f>
        <v>0</v>
      </c>
      <c r="AI32" s="21">
        <f>LB!AP470+FR!AP140+JN!AP195+TA!AP109+ŽB!AP83+ČL!AP314+NB!AP132+SM!AP173+JI!AP152+TU!AP207</f>
        <v>0</v>
      </c>
      <c r="AJ32" s="21">
        <f>LB!AQ470+FR!AQ140+JN!AQ195+TA!AQ109+ŽB!AQ83+ČL!AQ314+NB!AQ132+SM!AQ173+JI!AQ152+TU!AQ207</f>
        <v>0</v>
      </c>
      <c r="AK32" s="21">
        <f>LB!AR470+FR!AR140+JN!AR195+TA!AR109+ŽB!AR83+ČL!AR314+NB!AR132+SM!AR173+JI!AR152+TU!AR207</f>
        <v>0</v>
      </c>
      <c r="AL32" s="29">
        <f>LB!AS470+FR!AS140+JN!AS195+TA!AS109+ŽB!AS83+ČL!AS314+NB!AS132+SM!AS173+JI!AS152+TU!AS207</f>
        <v>0</v>
      </c>
      <c r="AM32" s="258">
        <f>LB!AT470+FR!AT140+JN!AT195+TA!AT109+ŽB!AT83+ČL!AT314+NB!AT132+SM!AT173+JI!AT152+TU!AT207</f>
        <v>4189511</v>
      </c>
      <c r="AN32" s="28">
        <f>LB!AU470+FR!AU140+JN!AU195+TA!AU109+ŽB!AU83+ČL!AU314+NB!AU132+SM!AU173+JI!AU152+TU!AU207</f>
        <v>3067534</v>
      </c>
      <c r="AO32" s="28">
        <f>LB!AV470+FR!AV140+JN!AV195+TA!AV109+ŽB!AV83+ČL!AV314+NB!AV132+SM!AV173+JI!AV152+TU!AV207</f>
        <v>0</v>
      </c>
      <c r="AP32" s="28">
        <f>LB!AW470+FR!AW140+JN!AW195+TA!AW109+ŽB!AW83+ČL!AW314+NB!AW132+SM!AW173+JI!AW152+TU!AW207</f>
        <v>1036826</v>
      </c>
      <c r="AQ32" s="28">
        <f>LB!AX470+FR!AX140+JN!AX195+TA!AX109+ŽB!AX83+ČL!AX314+NB!AX132+SM!AX173+JI!AX152+TU!AX207</f>
        <v>61351</v>
      </c>
      <c r="AR32" s="28">
        <f>LB!AY470+FR!AY140+JN!AY195+TA!AY109+ŽB!AY83+ČL!AY314+NB!AY132+SM!AY173+JI!AY152+TU!AY207</f>
        <v>23800</v>
      </c>
      <c r="AS32" s="21">
        <f>LB!AZ470+FR!AZ140+JN!AZ195+TA!AZ109+ŽB!AZ83+ČL!AZ314+NB!AZ132+SM!AZ173+JI!AZ152+TU!AZ207</f>
        <v>5.9693000000000005</v>
      </c>
      <c r="AT32" s="21">
        <f>LB!BA470+FR!BA140+JN!BA195+TA!BA109+ŽB!BA83+ČL!BA314+NB!BA132+SM!BA173+JI!BA152+TU!BA207</f>
        <v>5.2062999999999997</v>
      </c>
      <c r="AU32" s="29">
        <f>LB!BB470+FR!BB140+JN!BB195+TA!BB109+ŽB!BB83+ČL!BB314+NB!BB132+SM!BB173+JI!BB152+TU!BB207</f>
        <v>0.76300000000000001</v>
      </c>
    </row>
    <row r="33" spans="1:47" x14ac:dyDescent="0.2">
      <c r="A33" s="2">
        <v>3141</v>
      </c>
      <c r="B33" s="257">
        <f>LB!I471+FR!I141+JN!I196+TA!I110+ŽB!I84+ČL!I315+NB!I133+SM!I174+JI!I153+TU!I208</f>
        <v>379698048</v>
      </c>
      <c r="C33" s="28">
        <f>LB!J471+FR!J141+JN!J196+TA!J110+ŽB!J84+ČL!J315+NB!J133+SM!J174+JI!J153+TU!J208</f>
        <v>275885109</v>
      </c>
      <c r="D33" s="28">
        <f>LB!K471+FR!K141+JN!K196+TA!K110+ŽB!K84+ČL!K315+NB!K133+SM!K174+JI!K153+TU!K208</f>
        <v>1730060</v>
      </c>
      <c r="E33" s="28">
        <f>LB!L471+FR!L141+JN!L196+TA!L110+ŽB!L84+ČL!L315+NB!L133+SM!L174+JI!L153+TU!L208</f>
        <v>93833918</v>
      </c>
      <c r="F33" s="28">
        <f>LB!M471+FR!M141+JN!M196+TA!M110+ŽB!M84+ČL!M315+NB!M133+SM!M174+JI!M153+TU!M208</f>
        <v>5517706</v>
      </c>
      <c r="G33" s="28">
        <f>LB!N471+FR!N141+JN!N196+TA!N110+ŽB!N84+ČL!N315+NB!N133+SM!N174+JI!N153+TU!N208</f>
        <v>2731255</v>
      </c>
      <c r="H33" s="21">
        <f>LB!O471+FR!O141+JN!O196+TA!O110+ŽB!O84+ČL!O315+NB!O133+SM!O174+JI!O153+TU!O208</f>
        <v>941.65999999999985</v>
      </c>
      <c r="I33" s="21">
        <f>LB!P471+FR!P141+JN!P196+TA!P110+ŽB!P84+ČL!P315+NB!P133+SM!P174+JI!P153+TU!P208</f>
        <v>0</v>
      </c>
      <c r="J33" s="259">
        <f>LB!Q471+FR!Q141+JN!Q196+TA!Q110+ŽB!Q84+ČL!Q315+NB!Q133+SM!Q174+JI!Q153+TU!Q208</f>
        <v>941.65999999999985</v>
      </c>
      <c r="K33" s="257">
        <f>LB!R471+FR!R141+JN!R196+TA!R110+ŽB!R84+ČL!R315+NB!R133+SM!R174+JI!R153+TU!R208</f>
        <v>0</v>
      </c>
      <c r="L33" s="28">
        <f>LB!S471+FR!S141+JN!S196+TA!S110+ŽB!S84+ČL!S315+NB!S133+SM!S174+JI!S153+TU!S208</f>
        <v>0</v>
      </c>
      <c r="M33" s="28">
        <f>LB!T471+FR!T141+JN!T196+TA!T110+ŽB!T84+ČL!T315+NB!T133+SM!T174+JI!T153+TU!T208</f>
        <v>1326528</v>
      </c>
      <c r="N33" s="28">
        <f>LB!U471+FR!U141+JN!U196+TA!U110+ŽB!U84+ČL!U315+NB!U133+SM!U174+JI!U153+TU!U208</f>
        <v>0</v>
      </c>
      <c r="O33" s="28">
        <f>LB!V471+FR!V141+JN!V196+TA!V110+ŽB!V84+ČL!V315+NB!V133+SM!V174+JI!V153+TU!V208</f>
        <v>0</v>
      </c>
      <c r="P33" s="28">
        <f>LB!W471+FR!W141+JN!W196+TA!W110+ŽB!W84+ČL!W315+NB!W133+SM!W174+JI!W153+TU!W208</f>
        <v>1326528</v>
      </c>
      <c r="Q33" s="28">
        <f>LB!X471+FR!X141+JN!X196+TA!X110+ŽB!X84+ČL!X315+NB!X133+SM!X174+JI!X153+TU!X208</f>
        <v>0</v>
      </c>
      <c r="R33" s="28">
        <f>LB!Y471+FR!Y141+JN!Y196+TA!Y110+ŽB!Y84+ČL!Y315+NB!Y133+SM!Y174+JI!Y153+TU!Y208</f>
        <v>0</v>
      </c>
      <c r="S33" s="28">
        <f>LB!Z471+FR!Z141+JN!Z196+TA!Z110+ŽB!Z84+ČL!Z315+NB!Z133+SM!Z174+JI!Z153+TU!Z208</f>
        <v>0</v>
      </c>
      <c r="T33" s="28">
        <f>LB!AA471+FR!AA141+JN!AA196+TA!AA110+ŽB!AA84+ČL!AA315+NB!AA133+SM!AA174+JI!AA153+TU!AA208</f>
        <v>0</v>
      </c>
      <c r="U33" s="28">
        <f>LB!AB471+FR!AB141+JN!AB196+TA!AB110+ŽB!AB84+ČL!AB315+NB!AB133+SM!AB174+JI!AB153+TU!AB208</f>
        <v>1326528</v>
      </c>
      <c r="V33" s="28">
        <f>LB!AC471+FR!AC141+JN!AC196+TA!AC110+ŽB!AC84+ČL!AC315+NB!AC133+SM!AC174+JI!AC153+TU!AC208</f>
        <v>448368</v>
      </c>
      <c r="W33" s="28">
        <f>LB!AD471+FR!AD141+JN!AD196+TA!AD110+ŽB!AD84+ČL!AD315+NB!AD133+SM!AD174+JI!AD153+TU!AD208</f>
        <v>26527</v>
      </c>
      <c r="X33" s="28">
        <f>LB!AE471+FR!AE141+JN!AE196+TA!AE110+ŽB!AE84+ČL!AE315+NB!AE133+SM!AE174+JI!AE153+TU!AE208</f>
        <v>0</v>
      </c>
      <c r="Y33" s="28">
        <f>LB!AF471+FR!AF141+JN!AF196+TA!AF110+ŽB!AF84+ČL!AF315+NB!AF133+SM!AF174+JI!AF153+TU!AF208</f>
        <v>0</v>
      </c>
      <c r="Z33" s="28">
        <f>LB!AG471+FR!AG141+JN!AG196+TA!AG110+ŽB!AG84+ČL!AG315+NB!AG133+SM!AG174+JI!AG153+TU!AG208</f>
        <v>0</v>
      </c>
      <c r="AA33" s="28">
        <f>LB!AH471+FR!AH141+JN!AH196+TA!AH110+ŽB!AH84+ČL!AH315+NB!AH133+SM!AH174+JI!AH153+TU!AH208</f>
        <v>1801423</v>
      </c>
      <c r="AB33" s="21">
        <f>LB!AI471+FR!AI141+JN!AI196+TA!AI110+ŽB!AI84+ČL!AI315+NB!AI133+SM!AI174+JI!AI153+TU!AI208</f>
        <v>0</v>
      </c>
      <c r="AC33" s="21">
        <f>LB!AJ471+FR!AJ141+JN!AJ196+TA!AJ110+ŽB!AJ84+ČL!AJ315+NB!AJ133+SM!AJ174+JI!AJ153+TU!AJ208</f>
        <v>0</v>
      </c>
      <c r="AD33" s="21">
        <f>LB!AK471+FR!AK141+JN!AK196+TA!AK110+ŽB!AK84+ČL!AK315+NB!AK133+SM!AK174+JI!AK153+TU!AK208</f>
        <v>0</v>
      </c>
      <c r="AE33" s="21">
        <f>LB!AL471+FR!AL141+JN!AL196+TA!AL110+ŽB!AL84+ČL!AL315+NB!AL133+SM!AL174+JI!AL153+TU!AL208</f>
        <v>0</v>
      </c>
      <c r="AF33" s="21">
        <f>LB!AM471+FR!AM141+JN!AM196+TA!AM110+ŽB!AM84+ČL!AM315+NB!AM133+SM!AM174+JI!AM153+TU!AM208</f>
        <v>4.53</v>
      </c>
      <c r="AG33" s="21">
        <f>LB!AN471+FR!AN141+JN!AN196+TA!AN110+ŽB!AN84+ČL!AN315+NB!AN133+SM!AN174+JI!AN153+TU!AN208</f>
        <v>0</v>
      </c>
      <c r="AH33" s="21">
        <f>LB!AO471+FR!AO141+JN!AO196+TA!AO110+ŽB!AO84+ČL!AO315+NB!AO133+SM!AO174+JI!AO153+TU!AO208</f>
        <v>0</v>
      </c>
      <c r="AI33" s="21">
        <f>LB!AP471+FR!AP141+JN!AP196+TA!AP110+ŽB!AP84+ČL!AP315+NB!AP133+SM!AP174+JI!AP153+TU!AP208</f>
        <v>0</v>
      </c>
      <c r="AJ33" s="21">
        <f>LB!AQ471+FR!AQ141+JN!AQ196+TA!AQ110+ŽB!AQ84+ČL!AQ315+NB!AQ133+SM!AQ174+JI!AQ153+TU!AQ208</f>
        <v>0</v>
      </c>
      <c r="AK33" s="21">
        <f>LB!AR471+FR!AR141+JN!AR196+TA!AR110+ŽB!AR84+ČL!AR315+NB!AR133+SM!AR174+JI!AR153+TU!AR208</f>
        <v>4.53</v>
      </c>
      <c r="AL33" s="29">
        <f>LB!AS471+FR!AS141+JN!AS196+TA!AS110+ŽB!AS84+ČL!AS315+NB!AS133+SM!AS174+JI!AS153+TU!AS208</f>
        <v>4.53</v>
      </c>
      <c r="AM33" s="258">
        <f>LB!AT471+FR!AT141+JN!AT196+TA!AT110+ŽB!AT84+ČL!AT315+NB!AT133+SM!AT174+JI!AT153+TU!AT208</f>
        <v>381499471</v>
      </c>
      <c r="AN33" s="28">
        <f>LB!AU471+FR!AU141+JN!AU196+TA!AU110+ŽB!AU84+ČL!AU315+NB!AU133+SM!AU174+JI!AU153+TU!AU208</f>
        <v>277211637</v>
      </c>
      <c r="AO33" s="28">
        <f>LB!AV471+FR!AV141+JN!AV196+TA!AV110+ŽB!AV84+ČL!AV315+NB!AV133+SM!AV174+JI!AV153+TU!AV208</f>
        <v>1730060</v>
      </c>
      <c r="AP33" s="28">
        <f>LB!AW471+FR!AW141+JN!AW196+TA!AW110+ŽB!AW84+ČL!AW315+NB!AW133+SM!AW174+JI!AW153+TU!AW208</f>
        <v>94282286</v>
      </c>
      <c r="AQ33" s="28">
        <f>LB!AX471+FR!AX141+JN!AX196+TA!AX110+ŽB!AX84+ČL!AX315+NB!AX133+SM!AX174+JI!AX153+TU!AX208</f>
        <v>5544233</v>
      </c>
      <c r="AR33" s="28">
        <f>LB!AY471+FR!AY141+JN!AY196+TA!AY110+ŽB!AY84+ČL!AY315+NB!AY133+SM!AY174+JI!AY153+TU!AY208</f>
        <v>2731255</v>
      </c>
      <c r="AS33" s="21">
        <f>LB!AZ471+FR!AZ141+JN!AZ196+TA!AZ110+ŽB!AZ84+ČL!AZ315+NB!AZ133+SM!AZ174+JI!AZ153+TU!AZ208</f>
        <v>946.18999999999994</v>
      </c>
      <c r="AT33" s="21">
        <f>LB!BA471+FR!BA141+JN!BA196+TA!BA110+ŽB!BA84+ČL!BA315+NB!BA133+SM!BA174+JI!BA153+TU!BA208</f>
        <v>0</v>
      </c>
      <c r="AU33" s="29">
        <f>LB!BB471+FR!BB141+JN!BB196+TA!BB110+ŽB!BB84+ČL!BB315+NB!BB133+SM!BB174+JI!BB153+TU!BB208</f>
        <v>946.18999999999994</v>
      </c>
    </row>
    <row r="34" spans="1:47" x14ac:dyDescent="0.2">
      <c r="A34" s="2">
        <v>3143</v>
      </c>
      <c r="B34" s="257">
        <f>LB!I472+FR!I142+JN!I197+TA!I111+ŽB!I85+ČL!I316+NB!I134+SM!I175+JI!I154+TU!I209</f>
        <v>278731782</v>
      </c>
      <c r="C34" s="28">
        <f>LB!J472+FR!J142+JN!J197+TA!J111+ŽB!J85+ČL!J316+NB!J134+SM!J175+JI!J154+TU!J209</f>
        <v>203882761</v>
      </c>
      <c r="D34" s="28">
        <f>LB!K472+FR!K142+JN!K197+TA!K111+ŽB!K85+ČL!K316+NB!K134+SM!K175+JI!K154+TU!K209</f>
        <v>1102880</v>
      </c>
      <c r="E34" s="28">
        <f>LB!L472+FR!L142+JN!L197+TA!L111+ŽB!L85+ČL!L316+NB!L134+SM!L175+JI!L154+TU!L209</f>
        <v>69285137</v>
      </c>
      <c r="F34" s="28">
        <f>LB!M472+FR!M142+JN!M197+TA!M111+ŽB!M85+ČL!M316+NB!M134+SM!M175+JI!M154+TU!M209</f>
        <v>4077664</v>
      </c>
      <c r="G34" s="28">
        <f>LB!N472+FR!N142+JN!N197+TA!N111+ŽB!N85+ČL!N316+NB!N134+SM!N175+JI!N154+TU!N209</f>
        <v>383340</v>
      </c>
      <c r="H34" s="21">
        <f>LB!O472+FR!O142+JN!O197+TA!O111+ŽB!O85+ČL!O316+NB!O134+SM!O175+JI!O154+TU!O209</f>
        <v>450.05160000000006</v>
      </c>
      <c r="I34" s="21">
        <f>LB!P472+FR!P142+JN!P197+TA!P111+ŽB!P85+ČL!P316+NB!P134+SM!P175+JI!P154+TU!P209</f>
        <v>423.4815999999999</v>
      </c>
      <c r="J34" s="259">
        <f>LB!Q472+FR!Q142+JN!Q197+TA!Q111+ŽB!Q85+ČL!Q316+NB!Q134+SM!Q175+JI!Q154+TU!Q209</f>
        <v>26.57</v>
      </c>
      <c r="K34" s="257">
        <f>LB!R472+FR!R142+JN!R197+TA!R111+ŽB!R85+ČL!R316+NB!R134+SM!R175+JI!R154+TU!R209</f>
        <v>0</v>
      </c>
      <c r="L34" s="28">
        <f>LB!S472+FR!S142+JN!S197+TA!S111+ŽB!S85+ČL!S316+NB!S134+SM!S175+JI!S154+TU!S209</f>
        <v>0</v>
      </c>
      <c r="M34" s="28">
        <f>LB!T472+FR!T142+JN!T197+TA!T111+ŽB!T85+ČL!T316+NB!T134+SM!T175+JI!T154+TU!T209</f>
        <v>0</v>
      </c>
      <c r="N34" s="28">
        <f>LB!U472+FR!U142+JN!U197+TA!U111+ŽB!U85+ČL!U316+NB!U134+SM!U175+JI!U154+TU!U209</f>
        <v>0</v>
      </c>
      <c r="O34" s="28">
        <f>LB!V472+FR!V142+JN!V197+TA!V111+ŽB!V85+ČL!V316+NB!V134+SM!V175+JI!V154+TU!V209</f>
        <v>0</v>
      </c>
      <c r="P34" s="28">
        <f>LB!W472+FR!W142+JN!W197+TA!W111+ŽB!W85+ČL!W316+NB!W134+SM!W175+JI!W154+TU!W209</f>
        <v>0</v>
      </c>
      <c r="Q34" s="28">
        <f>LB!X472+FR!X142+JN!X197+TA!X111+ŽB!X85+ČL!X316+NB!X134+SM!X175+JI!X154+TU!X209</f>
        <v>0</v>
      </c>
      <c r="R34" s="28">
        <f>LB!Y472+FR!Y142+JN!Y197+TA!Y111+ŽB!Y85+ČL!Y316+NB!Y134+SM!Y175+JI!Y154+TU!Y209</f>
        <v>0</v>
      </c>
      <c r="S34" s="28">
        <f>LB!Z472+FR!Z142+JN!Z197+TA!Z111+ŽB!Z85+ČL!Z316+NB!Z134+SM!Z175+JI!Z154+TU!Z209</f>
        <v>0</v>
      </c>
      <c r="T34" s="28">
        <f>LB!AA472+FR!AA142+JN!AA197+TA!AA111+ŽB!AA85+ČL!AA316+NB!AA134+SM!AA175+JI!AA154+TU!AA209</f>
        <v>0</v>
      </c>
      <c r="U34" s="28">
        <f>LB!AB472+FR!AB142+JN!AB197+TA!AB111+ŽB!AB85+ČL!AB316+NB!AB134+SM!AB175+JI!AB154+TU!AB209</f>
        <v>0</v>
      </c>
      <c r="V34" s="28">
        <f>LB!AC472+FR!AC142+JN!AC197+TA!AC111+ŽB!AC85+ČL!AC316+NB!AC134+SM!AC175+JI!AC154+TU!AC209</f>
        <v>0</v>
      </c>
      <c r="W34" s="28">
        <f>LB!AD472+FR!AD142+JN!AD197+TA!AD111+ŽB!AD85+ČL!AD316+NB!AD134+SM!AD175+JI!AD154+TU!AD209</f>
        <v>0</v>
      </c>
      <c r="X34" s="28">
        <f>LB!AE472+FR!AE142+JN!AE197+TA!AE111+ŽB!AE85+ČL!AE316+NB!AE134+SM!AE175+JI!AE154+TU!AE209</f>
        <v>0</v>
      </c>
      <c r="Y34" s="28">
        <f>LB!AF472+FR!AF142+JN!AF197+TA!AF111+ŽB!AF85+ČL!AF316+NB!AF134+SM!AF175+JI!AF154+TU!AF209</f>
        <v>0</v>
      </c>
      <c r="Z34" s="28">
        <f>LB!AG472+FR!AG142+JN!AG197+TA!AG111+ŽB!AG85+ČL!AG316+NB!AG134+SM!AG175+JI!AG154+TU!AG209</f>
        <v>0</v>
      </c>
      <c r="AA34" s="28">
        <f>LB!AH472+FR!AH142+JN!AH197+TA!AH111+ŽB!AH85+ČL!AH316+NB!AH134+SM!AH175+JI!AH154+TU!AH209</f>
        <v>0</v>
      </c>
      <c r="AB34" s="21">
        <f>LB!AI472+FR!AI142+JN!AI197+TA!AI111+ŽB!AI85+ČL!AI316+NB!AI134+SM!AI175+JI!AI154+TU!AI209</f>
        <v>0</v>
      </c>
      <c r="AC34" s="21">
        <f>LB!AJ472+FR!AJ142+JN!AJ197+TA!AJ111+ŽB!AJ85+ČL!AJ316+NB!AJ134+SM!AJ175+JI!AJ154+TU!AJ209</f>
        <v>0</v>
      </c>
      <c r="AD34" s="21">
        <f>LB!AK472+FR!AK142+JN!AK197+TA!AK111+ŽB!AK85+ČL!AK316+NB!AK134+SM!AK175+JI!AK154+TU!AK209</f>
        <v>0</v>
      </c>
      <c r="AE34" s="21">
        <f>LB!AL472+FR!AL142+JN!AL197+TA!AL111+ŽB!AL85+ČL!AL316+NB!AL134+SM!AL175+JI!AL154+TU!AL209</f>
        <v>0</v>
      </c>
      <c r="AF34" s="21">
        <f>LB!AM472+FR!AM142+JN!AM197+TA!AM111+ŽB!AM85+ČL!AM316+NB!AM134+SM!AM175+JI!AM154+TU!AM209</f>
        <v>0</v>
      </c>
      <c r="AG34" s="21">
        <f>LB!AN472+FR!AN142+JN!AN197+TA!AN111+ŽB!AN85+ČL!AN316+NB!AN134+SM!AN175+JI!AN154+TU!AN209</f>
        <v>0</v>
      </c>
      <c r="AH34" s="21">
        <f>LB!AO472+FR!AO142+JN!AO197+TA!AO111+ŽB!AO85+ČL!AO316+NB!AO134+SM!AO175+JI!AO154+TU!AO209</f>
        <v>0</v>
      </c>
      <c r="AI34" s="21">
        <f>LB!AP472+FR!AP142+JN!AP197+TA!AP111+ŽB!AP85+ČL!AP316+NB!AP134+SM!AP175+JI!AP154+TU!AP209</f>
        <v>0</v>
      </c>
      <c r="AJ34" s="21">
        <f>LB!AQ472+FR!AQ142+JN!AQ197+TA!AQ111+ŽB!AQ85+ČL!AQ316+NB!AQ134+SM!AQ175+JI!AQ154+TU!AQ209</f>
        <v>0</v>
      </c>
      <c r="AK34" s="21">
        <f>LB!AR472+FR!AR142+JN!AR197+TA!AR111+ŽB!AR85+ČL!AR316+NB!AR134+SM!AR175+JI!AR154+TU!AR209</f>
        <v>0</v>
      </c>
      <c r="AL34" s="29">
        <f>LB!AS472+FR!AS142+JN!AS197+TA!AS111+ŽB!AS85+ČL!AS316+NB!AS134+SM!AS175+JI!AS154+TU!AS209</f>
        <v>0</v>
      </c>
      <c r="AM34" s="258">
        <f>LB!AT472+FR!AT142+JN!AT197+TA!AT111+ŽB!AT85+ČL!AT316+NB!AT134+SM!AT175+JI!AT154+TU!AT209</f>
        <v>278731782</v>
      </c>
      <c r="AN34" s="28">
        <f>LB!AU472+FR!AU142+JN!AU197+TA!AU111+ŽB!AU85+ČL!AU316+NB!AU134+SM!AU175+JI!AU154+TU!AU209</f>
        <v>203882761</v>
      </c>
      <c r="AO34" s="28">
        <f>LB!AV472+FR!AV142+JN!AV197+TA!AV111+ŽB!AV85+ČL!AV316+NB!AV134+SM!AV175+JI!AV154+TU!AV209</f>
        <v>1102880</v>
      </c>
      <c r="AP34" s="28">
        <f>LB!AW472+FR!AW142+JN!AW197+TA!AW111+ŽB!AW85+ČL!AW316+NB!AW134+SM!AW175+JI!AW154+TU!AW209</f>
        <v>69285137</v>
      </c>
      <c r="AQ34" s="28">
        <f>LB!AX472+FR!AX142+JN!AX197+TA!AX111+ŽB!AX85+ČL!AX316+NB!AX134+SM!AX175+JI!AX154+TU!AX209</f>
        <v>4077664</v>
      </c>
      <c r="AR34" s="28">
        <f>LB!AY472+FR!AY142+JN!AY197+TA!AY111+ŽB!AY85+ČL!AY316+NB!AY134+SM!AY175+JI!AY154+TU!AY209</f>
        <v>383340</v>
      </c>
      <c r="AS34" s="21">
        <f>LB!AZ472+FR!AZ142+JN!AZ197+TA!AZ111+ŽB!AZ85+ČL!AZ316+NB!AZ134+SM!AZ175+JI!AZ154+TU!AZ209</f>
        <v>450.05160000000006</v>
      </c>
      <c r="AT34" s="21">
        <f>LB!BA472+FR!BA142+JN!BA197+TA!BA111+ŽB!BA85+ČL!BA316+NB!BA134+SM!BA175+JI!BA154+TU!BA209</f>
        <v>423.4815999999999</v>
      </c>
      <c r="AU34" s="29">
        <f>LB!BB472+FR!BB142+JN!BB197+TA!BB111+ŽB!BB85+ČL!BB316+NB!BB134+SM!BB175+JI!BB154+TU!BB209</f>
        <v>26.57</v>
      </c>
    </row>
    <row r="35" spans="1:47" x14ac:dyDescent="0.2">
      <c r="A35" s="2">
        <v>3231</v>
      </c>
      <c r="B35" s="257">
        <f>LB!I473+FR!I143+JN!I198+TA!I112+ŽB!I86+ČL!I317+NB!I135+SM!I176+JI!I155+TU!I210</f>
        <v>273205192</v>
      </c>
      <c r="C35" s="28">
        <f>LB!J473+FR!J143+JN!J198+TA!J112+ŽB!J86+ČL!J317+NB!J135+SM!J176+JI!J155+TU!J210</f>
        <v>199032050</v>
      </c>
      <c r="D35" s="28">
        <f>LB!K473+FR!K143+JN!K198+TA!K112+ŽB!K86+ČL!K317+NB!K135+SM!K176+JI!K155+TU!K210</f>
        <v>1497500</v>
      </c>
      <c r="E35" s="28">
        <f>LB!L473+FR!L143+JN!L198+TA!L112+ŽB!L86+ČL!L317+NB!L135+SM!L176+JI!L155+TU!L210</f>
        <v>67778989</v>
      </c>
      <c r="F35" s="28">
        <f>LB!M473+FR!M143+JN!M198+TA!M112+ŽB!M86+ČL!M317+NB!M135+SM!M176+JI!M155+TU!M210</f>
        <v>3980643</v>
      </c>
      <c r="G35" s="28">
        <f>LB!N473+FR!N143+JN!N198+TA!N112+ŽB!N86+ČL!N317+NB!N135+SM!N176+JI!N155+TU!N210</f>
        <v>916010</v>
      </c>
      <c r="H35" s="21">
        <f>LB!O473+FR!O143+JN!O198+TA!O112+ŽB!O86+ČL!O317+NB!O135+SM!O176+JI!O155+TU!O210</f>
        <v>385.43520000000001</v>
      </c>
      <c r="I35" s="21">
        <f>LB!P473+FR!P143+JN!P198+TA!P112+ŽB!P86+ČL!P317+NB!P135+SM!P176+JI!P155+TU!P210</f>
        <v>343.2672</v>
      </c>
      <c r="J35" s="259">
        <f>LB!Q473+FR!Q143+JN!Q198+TA!Q112+ŽB!Q86+ČL!Q317+NB!Q135+SM!Q176+JI!Q155+TU!Q210</f>
        <v>42.168000000000006</v>
      </c>
      <c r="K35" s="257">
        <f>LB!R473+FR!R143+JN!R198+TA!R112+ŽB!R86+ČL!R317+NB!R135+SM!R176+JI!R155+TU!R210</f>
        <v>0</v>
      </c>
      <c r="L35" s="28">
        <f>LB!S473+FR!S143+JN!S198+TA!S112+ŽB!S86+ČL!S317+NB!S135+SM!S176+JI!S155+TU!S210</f>
        <v>0</v>
      </c>
      <c r="M35" s="28">
        <f>LB!T473+FR!T143+JN!T198+TA!T112+ŽB!T86+ČL!T317+NB!T135+SM!T176+JI!T155+TU!T210</f>
        <v>0</v>
      </c>
      <c r="N35" s="28">
        <f>LB!U473+FR!U143+JN!U198+TA!U112+ŽB!U86+ČL!U317+NB!U135+SM!U176+JI!U155+TU!U210</f>
        <v>0</v>
      </c>
      <c r="O35" s="28">
        <f>LB!V473+FR!V143+JN!V198+TA!V112+ŽB!V86+ČL!V317+NB!V135+SM!V176+JI!V155+TU!V210</f>
        <v>0</v>
      </c>
      <c r="P35" s="28">
        <f>LB!W473+FR!W143+JN!W198+TA!W112+ŽB!W86+ČL!W317+NB!W135+SM!W176+JI!W155+TU!W210</f>
        <v>0</v>
      </c>
      <c r="Q35" s="28">
        <f>LB!X473+FR!X143+JN!X198+TA!X112+ŽB!X86+ČL!X317+NB!X135+SM!X176+JI!X155+TU!X210</f>
        <v>0</v>
      </c>
      <c r="R35" s="28">
        <f>LB!Y473+FR!Y143+JN!Y198+TA!Y112+ŽB!Y86+ČL!Y317+NB!Y135+SM!Y176+JI!Y155+TU!Y210</f>
        <v>0</v>
      </c>
      <c r="S35" s="28">
        <f>LB!Z473+FR!Z143+JN!Z198+TA!Z112+ŽB!Z86+ČL!Z317+NB!Z135+SM!Z176+JI!Z155+TU!Z210</f>
        <v>0</v>
      </c>
      <c r="T35" s="28">
        <f>LB!AA473+FR!AA143+JN!AA198+TA!AA112+ŽB!AA86+ČL!AA317+NB!AA135+SM!AA176+JI!AA155+TU!AA210</f>
        <v>0</v>
      </c>
      <c r="U35" s="28">
        <f>LB!AB473+FR!AB143+JN!AB198+TA!AB112+ŽB!AB86+ČL!AB317+NB!AB135+SM!AB176+JI!AB155+TU!AB210</f>
        <v>0</v>
      </c>
      <c r="V35" s="28">
        <f>LB!AC473+FR!AC143+JN!AC198+TA!AC112+ŽB!AC86+ČL!AC317+NB!AC135+SM!AC176+JI!AC155+TU!AC210</f>
        <v>0</v>
      </c>
      <c r="W35" s="28">
        <f>LB!AD473+FR!AD143+JN!AD198+TA!AD112+ŽB!AD86+ČL!AD317+NB!AD135+SM!AD176+JI!AD155+TU!AD210</f>
        <v>0</v>
      </c>
      <c r="X35" s="28">
        <f>LB!AE473+FR!AE143+JN!AE198+TA!AE112+ŽB!AE86+ČL!AE317+NB!AE135+SM!AE176+JI!AE155+TU!AE210</f>
        <v>0</v>
      </c>
      <c r="Y35" s="28">
        <f>LB!AF473+FR!AF143+JN!AF198+TA!AF112+ŽB!AF86+ČL!AF317+NB!AF135+SM!AF176+JI!AF155+TU!AF210</f>
        <v>0</v>
      </c>
      <c r="Z35" s="28">
        <f>LB!AG473+FR!AG143+JN!AG198+TA!AG112+ŽB!AG86+ČL!AG317+NB!AG135+SM!AG176+JI!AG155+TU!AG210</f>
        <v>0</v>
      </c>
      <c r="AA35" s="28">
        <f>LB!AH473+FR!AH143+JN!AH198+TA!AH112+ŽB!AH86+ČL!AH317+NB!AH135+SM!AH176+JI!AH155+TU!AH210</f>
        <v>0</v>
      </c>
      <c r="AB35" s="21">
        <f>LB!AI473+FR!AI143+JN!AI198+TA!AI112+ŽB!AI86+ČL!AI317+NB!AI135+SM!AI176+JI!AI155+TU!AI210</f>
        <v>0</v>
      </c>
      <c r="AC35" s="21">
        <f>LB!AJ473+FR!AJ143+JN!AJ198+TA!AJ112+ŽB!AJ86+ČL!AJ317+NB!AJ135+SM!AJ176+JI!AJ155+TU!AJ210</f>
        <v>0</v>
      </c>
      <c r="AD35" s="21">
        <f>LB!AK473+FR!AK143+JN!AK198+TA!AK112+ŽB!AK86+ČL!AK317+NB!AK135+SM!AK176+JI!AK155+TU!AK210</f>
        <v>0</v>
      </c>
      <c r="AE35" s="21">
        <f>LB!AL473+FR!AL143+JN!AL198+TA!AL112+ŽB!AL86+ČL!AL317+NB!AL135+SM!AL176+JI!AL155+TU!AL210</f>
        <v>0</v>
      </c>
      <c r="AF35" s="21">
        <f>LB!AM473+FR!AM143+JN!AM198+TA!AM112+ŽB!AM86+ČL!AM317+NB!AM135+SM!AM176+JI!AM155+TU!AM210</f>
        <v>0</v>
      </c>
      <c r="AG35" s="21">
        <f>LB!AN473+FR!AN143+JN!AN198+TA!AN112+ŽB!AN86+ČL!AN317+NB!AN135+SM!AN176+JI!AN155+TU!AN210</f>
        <v>0</v>
      </c>
      <c r="AH35" s="21">
        <f>LB!AO473+FR!AO143+JN!AO198+TA!AO112+ŽB!AO86+ČL!AO317+NB!AO135+SM!AO176+JI!AO155+TU!AO210</f>
        <v>0</v>
      </c>
      <c r="AI35" s="21">
        <f>LB!AP473+FR!AP143+JN!AP198+TA!AP112+ŽB!AP86+ČL!AP317+NB!AP135+SM!AP176+JI!AP155+TU!AP210</f>
        <v>0</v>
      </c>
      <c r="AJ35" s="21">
        <f>LB!AQ473+FR!AQ143+JN!AQ198+TA!AQ112+ŽB!AQ86+ČL!AQ317+NB!AQ135+SM!AQ176+JI!AQ155+TU!AQ210</f>
        <v>0</v>
      </c>
      <c r="AK35" s="21">
        <f>LB!AR473+FR!AR143+JN!AR198+TA!AR112+ŽB!AR86+ČL!AR317+NB!AR135+SM!AR176+JI!AR155+TU!AR210</f>
        <v>0</v>
      </c>
      <c r="AL35" s="29">
        <f>LB!AS473+FR!AS143+JN!AS198+TA!AS112+ŽB!AS86+ČL!AS317+NB!AS135+SM!AS176+JI!AS155+TU!AS210</f>
        <v>0</v>
      </c>
      <c r="AM35" s="258">
        <f>LB!AT473+FR!AT143+JN!AT198+TA!AT112+ŽB!AT86+ČL!AT317+NB!AT135+SM!AT176+JI!AT155+TU!AT210</f>
        <v>273205192</v>
      </c>
      <c r="AN35" s="28">
        <f>LB!AU473+FR!AU143+JN!AU198+TA!AU112+ŽB!AU86+ČL!AU317+NB!AU135+SM!AU176+JI!AU155+TU!AU210</f>
        <v>199032050</v>
      </c>
      <c r="AO35" s="28">
        <f>LB!AV473+FR!AV143+JN!AV198+TA!AV112+ŽB!AV86+ČL!AV317+NB!AV135+SM!AV176+JI!AV155+TU!AV210</f>
        <v>1497500</v>
      </c>
      <c r="AP35" s="28">
        <f>LB!AW473+FR!AW143+JN!AW198+TA!AW112+ŽB!AW86+ČL!AW317+NB!AW135+SM!AW176+JI!AW155+TU!AW210</f>
        <v>67778989</v>
      </c>
      <c r="AQ35" s="28">
        <f>LB!AX473+FR!AX143+JN!AX198+TA!AX112+ŽB!AX86+ČL!AX317+NB!AX135+SM!AX176+JI!AX155+TU!AX210</f>
        <v>3980643</v>
      </c>
      <c r="AR35" s="28">
        <f>LB!AY473+FR!AY143+JN!AY198+TA!AY112+ŽB!AY86+ČL!AY317+NB!AY135+SM!AY176+JI!AY155+TU!AY210</f>
        <v>916010</v>
      </c>
      <c r="AS35" s="21">
        <f>LB!AZ473+FR!AZ143+JN!AZ198+TA!AZ112+ŽB!AZ86+ČL!AZ317+NB!AZ135+SM!AZ176+JI!AZ155+TU!AZ210</f>
        <v>385.43520000000001</v>
      </c>
      <c r="AT35" s="21">
        <f>LB!BA473+FR!BA143+JN!BA198+TA!BA112+ŽB!BA86+ČL!BA317+NB!BA135+SM!BA176+JI!BA155+TU!BA210</f>
        <v>343.2672</v>
      </c>
      <c r="AU35" s="29">
        <f>LB!BB473+FR!BB143+JN!BB198+TA!BB112+ŽB!BB86+ČL!BB317+NB!BB135+SM!BB176+JI!BB155+TU!BB210</f>
        <v>42.168000000000006</v>
      </c>
    </row>
    <row r="36" spans="1:47" ht="13.5" thickBot="1" x14ac:dyDescent="0.25">
      <c r="A36" s="231">
        <v>3233</v>
      </c>
      <c r="B36" s="260">
        <f>LB!I474+FR!I144+JN!I199+TA!I113+ŽB!I87+ČL!I318+NB!I136+SM!I177+JI!I156+TU!I211</f>
        <v>59446938</v>
      </c>
      <c r="C36" s="261">
        <f>LB!J474+FR!J144+JN!J199+TA!J113+ŽB!J87+ČL!J318+NB!J136+SM!J177+JI!J156+TU!J211</f>
        <v>39842482</v>
      </c>
      <c r="D36" s="261">
        <f>LB!K474+FR!K144+JN!K199+TA!K113+ŽB!K87+ČL!K318+NB!K136+SM!K177+JI!K156+TU!K211</f>
        <v>3553000</v>
      </c>
      <c r="E36" s="261">
        <f>LB!L474+FR!L144+JN!L199+TA!L113+ŽB!L87+ČL!L318+NB!L136+SM!L177+JI!L156+TU!L211</f>
        <v>14667670</v>
      </c>
      <c r="F36" s="261">
        <f>LB!M474+FR!M144+JN!M199+TA!M113+ŽB!M87+ČL!M318+NB!M136+SM!M177+JI!M156+TU!M211</f>
        <v>796850</v>
      </c>
      <c r="G36" s="261">
        <f>LB!N474+FR!N144+JN!N199+TA!N113+ŽB!N87+ČL!N318+NB!N136+SM!N177+JI!N156+TU!N211</f>
        <v>586936</v>
      </c>
      <c r="H36" s="262">
        <f>LB!O474+FR!O144+JN!O199+TA!O113+ŽB!O87+ČL!O318+NB!O136+SM!O177+JI!O156+TU!O211</f>
        <v>93.09</v>
      </c>
      <c r="I36" s="262">
        <f>LB!P474+FR!P144+JN!P199+TA!P113+ŽB!P87+ČL!P318+NB!P136+SM!P177+JI!P156+TU!P211</f>
        <v>58.44</v>
      </c>
      <c r="J36" s="265">
        <f>LB!Q474+FR!Q144+JN!Q199+TA!Q113+ŽB!Q87+ČL!Q318+NB!Q136+SM!Q177+JI!Q156+TU!Q211</f>
        <v>34.65</v>
      </c>
      <c r="K36" s="260">
        <f>LB!R474+FR!R144+JN!R199+TA!R113+ŽB!R87+ČL!R318+NB!R136+SM!R177+JI!R156+TU!R211</f>
        <v>0</v>
      </c>
      <c r="L36" s="261">
        <f>LB!S474+FR!S144+JN!S199+TA!S113+ŽB!S87+ČL!S318+NB!S136+SM!S177+JI!S156+TU!S211</f>
        <v>0</v>
      </c>
      <c r="M36" s="261">
        <f>LB!T474+FR!T144+JN!T199+TA!T113+ŽB!T87+ČL!T318+NB!T136+SM!T177+JI!T156+TU!T211</f>
        <v>0</v>
      </c>
      <c r="N36" s="261">
        <f>LB!U474+FR!U144+JN!U199+TA!U113+ŽB!U87+ČL!U318+NB!U136+SM!U177+JI!U156+TU!U211</f>
        <v>0</v>
      </c>
      <c r="O36" s="261">
        <f>LB!V474+FR!V144+JN!V199+TA!V113+ŽB!V87+ČL!V318+NB!V136+SM!V177+JI!V156+TU!V211</f>
        <v>0</v>
      </c>
      <c r="P36" s="261">
        <f>LB!W474+FR!W144+JN!W199+TA!W113+ŽB!W87+ČL!W318+NB!W136+SM!W177+JI!W156+TU!W211</f>
        <v>0</v>
      </c>
      <c r="Q36" s="261">
        <f>LB!X474+FR!X144+JN!X199+TA!X113+ŽB!X87+ČL!X318+NB!X136+SM!X177+JI!X156+TU!X211</f>
        <v>0</v>
      </c>
      <c r="R36" s="261">
        <f>LB!Y474+FR!Y144+JN!Y199+TA!Y113+ŽB!Y87+ČL!Y318+NB!Y136+SM!Y177+JI!Y156+TU!Y211</f>
        <v>0</v>
      </c>
      <c r="S36" s="261">
        <f>LB!Z474+FR!Z144+JN!Z199+TA!Z113+ŽB!Z87+ČL!Z318+NB!Z136+SM!Z177+JI!Z156+TU!Z211</f>
        <v>0</v>
      </c>
      <c r="T36" s="261">
        <f>LB!AA474+FR!AA144+JN!AA199+TA!AA113+ŽB!AA87+ČL!AA318+NB!AA136+SM!AA177+JI!AA156+TU!AA211</f>
        <v>0</v>
      </c>
      <c r="U36" s="261">
        <f>LB!AB474+FR!AB144+JN!AB199+TA!AB113+ŽB!AB87+ČL!AB318+NB!AB136+SM!AB177+JI!AB156+TU!AB211</f>
        <v>0</v>
      </c>
      <c r="V36" s="261">
        <f>LB!AC474+FR!AC144+JN!AC199+TA!AC113+ŽB!AC87+ČL!AC318+NB!AC136+SM!AC177+JI!AC156+TU!AC211</f>
        <v>0</v>
      </c>
      <c r="W36" s="261">
        <f>LB!AD474+FR!AD144+JN!AD199+TA!AD113+ŽB!AD87+ČL!AD318+NB!AD136+SM!AD177+JI!AD156+TU!AD211</f>
        <v>0</v>
      </c>
      <c r="X36" s="261">
        <f>LB!AE474+FR!AE144+JN!AE199+TA!AE113+ŽB!AE87+ČL!AE318+NB!AE136+SM!AE177+JI!AE156+TU!AE211</f>
        <v>0</v>
      </c>
      <c r="Y36" s="261">
        <f>LB!AF474+FR!AF144+JN!AF199+TA!AF113+ŽB!AF87+ČL!AF318+NB!AF136+SM!AF177+JI!AF156+TU!AF211</f>
        <v>0</v>
      </c>
      <c r="Z36" s="261">
        <f>LB!AG474+FR!AG144+JN!AG199+TA!AG113+ŽB!AG87+ČL!AG318+NB!AG136+SM!AG177+JI!AG156+TU!AG211</f>
        <v>0</v>
      </c>
      <c r="AA36" s="261">
        <f>LB!AH474+FR!AH144+JN!AH199+TA!AH113+ŽB!AH87+ČL!AH318+NB!AH136+SM!AH177+JI!AH156+TU!AH211</f>
        <v>0</v>
      </c>
      <c r="AB36" s="262">
        <f>LB!AI474+FR!AI144+JN!AI199+TA!AI113+ŽB!AI87+ČL!AI318+NB!AI136+SM!AI177+JI!AI156+TU!AI211</f>
        <v>0</v>
      </c>
      <c r="AC36" s="262">
        <f>LB!AJ474+FR!AJ144+JN!AJ199+TA!AJ113+ŽB!AJ87+ČL!AJ318+NB!AJ136+SM!AJ177+JI!AJ156+TU!AJ211</f>
        <v>0</v>
      </c>
      <c r="AD36" s="262">
        <f>LB!AK474+FR!AK144+JN!AK199+TA!AK113+ŽB!AK87+ČL!AK318+NB!AK136+SM!AK177+JI!AK156+TU!AK211</f>
        <v>0</v>
      </c>
      <c r="AE36" s="262">
        <f>LB!AL474+FR!AL144+JN!AL199+TA!AL113+ŽB!AL87+ČL!AL318+NB!AL136+SM!AL177+JI!AL156+TU!AL211</f>
        <v>0</v>
      </c>
      <c r="AF36" s="262">
        <f>LB!AM474+FR!AM144+JN!AM199+TA!AM113+ŽB!AM87+ČL!AM318+NB!AM136+SM!AM177+JI!AM156+TU!AM211</f>
        <v>0</v>
      </c>
      <c r="AG36" s="262">
        <f>LB!AN474+FR!AN144+JN!AN199+TA!AN113+ŽB!AN87+ČL!AN318+NB!AN136+SM!AN177+JI!AN156+TU!AN211</f>
        <v>0</v>
      </c>
      <c r="AH36" s="262">
        <f>LB!AO474+FR!AO144+JN!AO199+TA!AO113+ŽB!AO87+ČL!AO318+NB!AO136+SM!AO177+JI!AO156+TU!AO211</f>
        <v>0</v>
      </c>
      <c r="AI36" s="262">
        <f>LB!AP474+FR!AP144+JN!AP199+TA!AP113+ŽB!AP87+ČL!AP318+NB!AP136+SM!AP177+JI!AP156+TU!AP211</f>
        <v>0</v>
      </c>
      <c r="AJ36" s="262">
        <f>LB!AQ474+FR!AQ144+JN!AQ199+TA!AQ113+ŽB!AQ87+ČL!AQ318+NB!AQ136+SM!AQ177+JI!AQ156+TU!AQ211</f>
        <v>0</v>
      </c>
      <c r="AK36" s="262">
        <f>LB!AR474+FR!AR144+JN!AR199+TA!AR113+ŽB!AR87+ČL!AR318+NB!AR136+SM!AR177+JI!AR156+TU!AR211</f>
        <v>0</v>
      </c>
      <c r="AL36" s="263">
        <f>LB!AS474+FR!AS144+JN!AS199+TA!AS113+ŽB!AS87+ČL!AS318+NB!AS136+SM!AS177+JI!AS156+TU!AS211</f>
        <v>0</v>
      </c>
      <c r="AM36" s="264">
        <f>LB!AT474+FR!AT144+JN!AT199+TA!AT113+ŽB!AT87+ČL!AT318+NB!AT136+SM!AT177+JI!AT156+TU!AT211</f>
        <v>59446938</v>
      </c>
      <c r="AN36" s="261">
        <f>LB!AU474+FR!AU144+JN!AU199+TA!AU113+ŽB!AU87+ČL!AU318+NB!AU136+SM!AU177+JI!AU156+TU!AU211</f>
        <v>39842482</v>
      </c>
      <c r="AO36" s="261">
        <f>LB!AV474+FR!AV144+JN!AV199+TA!AV113+ŽB!AV87+ČL!AV318+NB!AV136+SM!AV177+JI!AV156+TU!AV211</f>
        <v>3553000</v>
      </c>
      <c r="AP36" s="261">
        <f>LB!AW474+FR!AW144+JN!AW199+TA!AW113+ŽB!AW87+ČL!AW318+NB!AW136+SM!AW177+JI!AW156+TU!AW211</f>
        <v>14667670</v>
      </c>
      <c r="AQ36" s="261">
        <f>LB!AX474+FR!AX144+JN!AX199+TA!AX113+ŽB!AX87+ČL!AX318+NB!AX136+SM!AX177+JI!AX156+TU!AX211</f>
        <v>796850</v>
      </c>
      <c r="AR36" s="261">
        <f>LB!AY474+FR!AY144+JN!AY199+TA!AY113+ŽB!AY87+ČL!AY318+NB!AY136+SM!AY177+JI!AY156+TU!AY211</f>
        <v>586936</v>
      </c>
      <c r="AS36" s="262">
        <f>LB!AZ474+FR!AZ144+JN!AZ199+TA!AZ113+ŽB!AZ87+ČL!AZ318+NB!AZ136+SM!AZ177+JI!AZ156+TU!AZ211</f>
        <v>93.09</v>
      </c>
      <c r="AT36" s="262">
        <f>LB!BA474+FR!BA144+JN!BA199+TA!BA113+ŽB!BA87+ČL!BA318+NB!BA136+SM!BA177+JI!BA156+TU!BA211</f>
        <v>58.44</v>
      </c>
      <c r="AU36" s="263">
        <f>LB!BB474+FR!BB144+JN!BB199+TA!BB113+ŽB!BB87+ČL!BB318+NB!BB136+SM!BB177+JI!BB156+TU!BB211</f>
        <v>34.65</v>
      </c>
    </row>
    <row r="37" spans="1:47" x14ac:dyDescent="0.2">
      <c r="A37" s="16"/>
      <c r="B37" s="27"/>
      <c r="C37" s="27"/>
      <c r="D37" s="27"/>
      <c r="E37" s="27"/>
      <c r="F37" s="27"/>
      <c r="G37" s="27"/>
      <c r="H37" s="7"/>
      <c r="I37" s="7"/>
      <c r="J37" s="7"/>
    </row>
    <row r="38" spans="1:47" x14ac:dyDescent="0.2">
      <c r="A38" s="16"/>
      <c r="B38" s="12"/>
      <c r="C38" s="12"/>
      <c r="D38" s="12"/>
      <c r="E38" s="12"/>
      <c r="F38" s="12"/>
      <c r="G38" s="12"/>
      <c r="H38" s="7"/>
      <c r="I38" s="7"/>
      <c r="J38" s="7"/>
    </row>
    <row r="39" spans="1:47" x14ac:dyDescent="0.2">
      <c r="A39" s="16"/>
      <c r="B39" s="12"/>
      <c r="C39" s="12"/>
      <c r="D39" s="12"/>
      <c r="E39" s="12"/>
      <c r="F39" s="12"/>
      <c r="G39" s="12"/>
      <c r="H39" s="7"/>
      <c r="I39" s="7"/>
      <c r="J39" s="7"/>
    </row>
    <row r="40" spans="1:47" x14ac:dyDescent="0.2">
      <c r="A40" s="16"/>
      <c r="B40" s="12"/>
      <c r="C40" s="12"/>
      <c r="D40" s="12"/>
      <c r="E40" s="12"/>
      <c r="F40" s="12"/>
      <c r="G40" s="12"/>
      <c r="H40" s="7"/>
      <c r="I40" s="7"/>
      <c r="J40" s="7"/>
    </row>
    <row r="41" spans="1:47" x14ac:dyDescent="0.2">
      <c r="A41" s="16"/>
      <c r="B41" s="12"/>
      <c r="C41" s="12"/>
      <c r="D41" s="12"/>
      <c r="E41" s="12"/>
      <c r="F41" s="12"/>
      <c r="G41" s="12"/>
      <c r="H41" s="7"/>
      <c r="I41" s="7"/>
      <c r="J41" s="7"/>
    </row>
    <row r="42" spans="1:47" x14ac:dyDescent="0.2">
      <c r="A42" s="16"/>
      <c r="B42" s="12"/>
      <c r="C42" s="12"/>
      <c r="D42" s="12"/>
      <c r="E42" s="12"/>
      <c r="F42" s="12"/>
      <c r="G42" s="12"/>
      <c r="H42" s="7"/>
      <c r="I42" s="7"/>
      <c r="J42" s="7"/>
    </row>
    <row r="43" spans="1:47" x14ac:dyDescent="0.2">
      <c r="A43" s="16"/>
      <c r="B43" s="12"/>
      <c r="C43" s="12"/>
      <c r="D43" s="12"/>
      <c r="E43" s="12"/>
      <c r="F43" s="12"/>
      <c r="G43" s="12"/>
      <c r="H43" s="7"/>
      <c r="I43" s="7"/>
      <c r="J43" s="7"/>
    </row>
    <row r="44" spans="1:47" x14ac:dyDescent="0.2">
      <c r="A44" s="16"/>
      <c r="B44" s="12"/>
      <c r="C44" s="12"/>
      <c r="D44" s="12"/>
      <c r="E44" s="12"/>
      <c r="F44" s="12"/>
      <c r="G44" s="12"/>
      <c r="H44" s="7"/>
      <c r="I44" s="7"/>
      <c r="J44" s="7"/>
    </row>
    <row r="45" spans="1:47" x14ac:dyDescent="0.2">
      <c r="A45" s="16"/>
      <c r="B45" s="12"/>
      <c r="C45" s="12"/>
      <c r="D45" s="12"/>
      <c r="E45" s="12"/>
      <c r="F45" s="12"/>
      <c r="G45" s="12"/>
      <c r="H45" s="7"/>
      <c r="I45" s="7"/>
      <c r="J45" s="7"/>
    </row>
    <row r="46" spans="1:47" x14ac:dyDescent="0.2">
      <c r="A46" s="16"/>
      <c r="B46" s="12"/>
      <c r="C46" s="12"/>
      <c r="D46" s="12"/>
      <c r="E46" s="12"/>
      <c r="F46" s="12"/>
      <c r="G46" s="12"/>
      <c r="H46" s="7"/>
      <c r="I46" s="7"/>
      <c r="J46" s="7"/>
    </row>
    <row r="47" spans="1:47" x14ac:dyDescent="0.2">
      <c r="A47" s="16"/>
      <c r="B47" s="12"/>
      <c r="C47" s="12"/>
      <c r="D47" s="12"/>
      <c r="E47" s="12"/>
      <c r="F47" s="12"/>
      <c r="G47" s="12"/>
      <c r="H47" s="7"/>
      <c r="I47" s="7"/>
      <c r="J47" s="7"/>
    </row>
    <row r="48" spans="1:47" x14ac:dyDescent="0.2">
      <c r="A48" s="16"/>
      <c r="B48" s="12"/>
      <c r="C48" s="12"/>
      <c r="D48" s="12"/>
      <c r="E48" s="12"/>
      <c r="F48" s="12"/>
      <c r="G48" s="12"/>
      <c r="H48" s="7"/>
      <c r="I48" s="7"/>
      <c r="J48" s="7"/>
    </row>
    <row r="49" spans="1:10" x14ac:dyDescent="0.2">
      <c r="A49" s="16"/>
      <c r="B49" s="12"/>
      <c r="C49" s="12"/>
      <c r="D49" s="12"/>
      <c r="E49" s="12"/>
      <c r="F49" s="12"/>
      <c r="G49" s="12"/>
      <c r="H49" s="7"/>
      <c r="I49" s="7"/>
      <c r="J49" s="7"/>
    </row>
    <row r="50" spans="1:10" x14ac:dyDescent="0.2">
      <c r="A50" s="16"/>
      <c r="B50" s="12"/>
      <c r="C50" s="12"/>
      <c r="D50" s="12"/>
      <c r="E50" s="12"/>
      <c r="F50" s="12"/>
      <c r="G50" s="12"/>
      <c r="H50" s="7"/>
      <c r="I50" s="7"/>
      <c r="J50" s="7"/>
    </row>
    <row r="51" spans="1:10" x14ac:dyDescent="0.2">
      <c r="A51" s="16"/>
      <c r="B51" s="12"/>
      <c r="C51" s="12"/>
      <c r="D51" s="12"/>
      <c r="E51" s="12"/>
      <c r="F51" s="12"/>
      <c r="G51" s="12"/>
      <c r="H51" s="7"/>
      <c r="I51" s="7"/>
      <c r="J51" s="7"/>
    </row>
    <row r="52" spans="1:10" x14ac:dyDescent="0.2">
      <c r="A52" s="16"/>
      <c r="B52" s="12"/>
      <c r="C52" s="12"/>
      <c r="D52" s="12"/>
      <c r="E52" s="12"/>
      <c r="F52" s="12"/>
      <c r="G52" s="12"/>
      <c r="H52" s="7"/>
      <c r="I52" s="7"/>
      <c r="J52" s="7"/>
    </row>
    <row r="53" spans="1:10" x14ac:dyDescent="0.2">
      <c r="A53" s="16"/>
      <c r="B53" s="12"/>
      <c r="C53" s="12"/>
      <c r="D53" s="12"/>
      <c r="E53" s="12"/>
      <c r="F53" s="12"/>
      <c r="G53" s="12"/>
      <c r="H53" s="7"/>
      <c r="I53" s="7"/>
      <c r="J53" s="7"/>
    </row>
    <row r="54" spans="1:10" x14ac:dyDescent="0.2">
      <c r="A54" s="16"/>
      <c r="B54" s="12"/>
      <c r="C54" s="12"/>
      <c r="D54" s="12"/>
      <c r="E54" s="12"/>
      <c r="F54" s="12"/>
      <c r="G54" s="12"/>
      <c r="H54" s="7"/>
      <c r="I54" s="7"/>
      <c r="J54" s="7"/>
    </row>
    <row r="55" spans="1:10" x14ac:dyDescent="0.2">
      <c r="A55" s="16"/>
      <c r="B55" s="12"/>
      <c r="C55" s="12"/>
      <c r="D55" s="12"/>
      <c r="E55" s="12"/>
      <c r="F55" s="12"/>
      <c r="G55" s="12"/>
      <c r="H55" s="7"/>
      <c r="I55" s="7"/>
      <c r="J55" s="7"/>
    </row>
    <row r="56" spans="1:10" x14ac:dyDescent="0.2">
      <c r="A56" s="16"/>
      <c r="B56" s="12"/>
      <c r="C56" s="12"/>
      <c r="D56" s="12"/>
      <c r="E56" s="12"/>
      <c r="F56" s="12"/>
      <c r="G56" s="12"/>
      <c r="H56" s="7"/>
      <c r="I56" s="7"/>
      <c r="J56" s="7"/>
    </row>
    <row r="57" spans="1:10" x14ac:dyDescent="0.2">
      <c r="A57" s="16"/>
      <c r="B57" s="12"/>
      <c r="C57" s="12"/>
      <c r="D57" s="12"/>
      <c r="E57" s="12"/>
      <c r="F57" s="12"/>
      <c r="G57" s="12"/>
      <c r="H57" s="7"/>
      <c r="I57" s="7"/>
      <c r="J57" s="7"/>
    </row>
    <row r="58" spans="1:10" x14ac:dyDescent="0.2">
      <c r="A58" s="16"/>
      <c r="B58" s="12"/>
      <c r="C58" s="12"/>
      <c r="D58" s="12"/>
      <c r="E58" s="12"/>
      <c r="F58" s="12"/>
      <c r="G58" s="12"/>
      <c r="H58" s="7"/>
      <c r="I58" s="7"/>
      <c r="J58" s="7"/>
    </row>
    <row r="59" spans="1:10" x14ac:dyDescent="0.2">
      <c r="A59" s="16"/>
      <c r="B59" s="12"/>
      <c r="C59" s="12"/>
      <c r="D59" s="12"/>
      <c r="E59" s="12"/>
      <c r="F59" s="12"/>
      <c r="G59" s="12"/>
      <c r="H59" s="7"/>
      <c r="I59" s="7"/>
      <c r="J59" s="7"/>
    </row>
    <row r="60" spans="1:10" x14ac:dyDescent="0.2">
      <c r="A60" s="16"/>
      <c r="B60" s="12"/>
      <c r="C60" s="12"/>
      <c r="D60" s="12"/>
      <c r="E60" s="12"/>
      <c r="F60" s="12"/>
      <c r="G60" s="12"/>
      <c r="H60" s="7"/>
      <c r="I60" s="7"/>
      <c r="J60" s="7"/>
    </row>
    <row r="61" spans="1:10" x14ac:dyDescent="0.2">
      <c r="A61" s="16"/>
      <c r="B61" s="12"/>
      <c r="C61" s="12"/>
      <c r="D61" s="12"/>
      <c r="E61" s="12"/>
      <c r="F61" s="12"/>
      <c r="G61" s="12"/>
      <c r="H61" s="7"/>
      <c r="I61" s="7"/>
      <c r="J61" s="7"/>
    </row>
    <row r="62" spans="1:10" x14ac:dyDescent="0.2">
      <c r="A62" s="16"/>
      <c r="B62" s="12"/>
      <c r="C62" s="12"/>
      <c r="D62" s="12"/>
      <c r="E62" s="12"/>
      <c r="F62" s="12"/>
      <c r="G62" s="12"/>
      <c r="H62" s="7"/>
      <c r="I62" s="7"/>
      <c r="J62" s="7"/>
    </row>
    <row r="63" spans="1:10" x14ac:dyDescent="0.2">
      <c r="A63" s="16"/>
      <c r="B63" s="12"/>
      <c r="C63" s="12"/>
      <c r="D63" s="12"/>
      <c r="E63" s="12"/>
      <c r="F63" s="12"/>
      <c r="G63" s="12"/>
      <c r="H63" s="7"/>
      <c r="I63" s="7"/>
      <c r="J63" s="7"/>
    </row>
    <row r="64" spans="1:10" x14ac:dyDescent="0.2">
      <c r="A64" s="16"/>
      <c r="B64" s="12"/>
      <c r="C64" s="12"/>
      <c r="D64" s="12"/>
      <c r="E64" s="12"/>
      <c r="F64" s="12"/>
      <c r="G64" s="12"/>
      <c r="H64" s="7"/>
      <c r="I64" s="7"/>
      <c r="J64" s="7"/>
    </row>
    <row r="65" spans="1:10" x14ac:dyDescent="0.2">
      <c r="A65" s="16"/>
      <c r="B65" s="12"/>
      <c r="C65" s="12"/>
      <c r="D65" s="12"/>
      <c r="E65" s="12"/>
      <c r="F65" s="12"/>
      <c r="G65" s="12"/>
      <c r="H65" s="7"/>
      <c r="I65" s="7"/>
      <c r="J65" s="7"/>
    </row>
    <row r="66" spans="1:10" x14ac:dyDescent="0.2">
      <c r="A66" s="16"/>
      <c r="B66" s="12"/>
      <c r="C66" s="12"/>
      <c r="D66" s="12"/>
      <c r="E66" s="12"/>
      <c r="F66" s="12"/>
      <c r="G66" s="12"/>
      <c r="H66" s="7"/>
      <c r="I66" s="7"/>
      <c r="J66" s="7"/>
    </row>
    <row r="67" spans="1:10" x14ac:dyDescent="0.2">
      <c r="A67" s="16"/>
      <c r="B67" s="12"/>
      <c r="C67" s="12"/>
      <c r="D67" s="12"/>
      <c r="E67" s="12"/>
      <c r="F67" s="12"/>
      <c r="G67" s="12"/>
      <c r="H67" s="7"/>
      <c r="I67" s="7"/>
      <c r="J67" s="7"/>
    </row>
    <row r="68" spans="1:10" x14ac:dyDescent="0.2">
      <c r="A68" s="16"/>
      <c r="B68" s="12"/>
      <c r="C68" s="12"/>
      <c r="D68" s="12"/>
      <c r="E68" s="12"/>
      <c r="F68" s="12"/>
      <c r="G68" s="12"/>
      <c r="H68" s="7"/>
      <c r="I68" s="7"/>
      <c r="J68" s="7"/>
    </row>
    <row r="69" spans="1:10" x14ac:dyDescent="0.2">
      <c r="A69" s="16"/>
      <c r="B69" s="12"/>
      <c r="C69" s="12"/>
      <c r="D69" s="12"/>
      <c r="E69" s="12"/>
      <c r="F69" s="12"/>
      <c r="G69" s="12"/>
      <c r="H69" s="7"/>
      <c r="I69" s="7"/>
      <c r="J69" s="7"/>
    </row>
    <row r="70" spans="1:10" x14ac:dyDescent="0.2">
      <c r="A70" s="16"/>
      <c r="B70" s="12"/>
      <c r="C70" s="12"/>
      <c r="D70" s="12"/>
      <c r="E70" s="12"/>
      <c r="F70" s="12"/>
      <c r="G70" s="12"/>
      <c r="H70" s="7"/>
      <c r="I70" s="7"/>
      <c r="J70" s="7"/>
    </row>
    <row r="71" spans="1:10" x14ac:dyDescent="0.2">
      <c r="A71" s="16"/>
      <c r="B71" s="12"/>
      <c r="C71" s="12"/>
      <c r="D71" s="12"/>
      <c r="E71" s="12"/>
      <c r="F71" s="12"/>
      <c r="G71" s="12"/>
      <c r="H71" s="7"/>
      <c r="I71" s="7"/>
      <c r="J71" s="7"/>
    </row>
    <row r="72" spans="1:10" x14ac:dyDescent="0.2">
      <c r="A72" s="16"/>
      <c r="B72" s="12"/>
      <c r="C72" s="12"/>
      <c r="D72" s="12"/>
      <c r="E72" s="12"/>
      <c r="F72" s="12"/>
      <c r="G72" s="12"/>
      <c r="H72" s="7"/>
      <c r="I72" s="7"/>
      <c r="J72" s="7"/>
    </row>
    <row r="73" spans="1:10" x14ac:dyDescent="0.2">
      <c r="A73" s="16"/>
      <c r="B73" s="12"/>
      <c r="C73" s="12"/>
      <c r="D73" s="12"/>
      <c r="E73" s="12"/>
      <c r="F73" s="12"/>
      <c r="G73" s="12"/>
      <c r="H73" s="7"/>
      <c r="I73" s="7"/>
      <c r="J73" s="7"/>
    </row>
    <row r="74" spans="1:10" x14ac:dyDescent="0.2">
      <c r="A74" s="16"/>
      <c r="B74" s="12"/>
      <c r="C74" s="12"/>
      <c r="D74" s="12"/>
      <c r="E74" s="12"/>
      <c r="F74" s="12"/>
      <c r="G74" s="12"/>
      <c r="H74" s="7"/>
      <c r="I74" s="7"/>
      <c r="J74" s="7"/>
    </row>
    <row r="75" spans="1:10" x14ac:dyDescent="0.2">
      <c r="A75" s="16"/>
      <c r="B75" s="12"/>
      <c r="C75" s="12"/>
      <c r="D75" s="12"/>
      <c r="E75" s="12"/>
      <c r="F75" s="12"/>
      <c r="G75" s="12"/>
      <c r="H75" s="7"/>
      <c r="I75" s="7"/>
      <c r="J75" s="7"/>
    </row>
    <row r="76" spans="1:10" x14ac:dyDescent="0.2">
      <c r="A76" s="16"/>
      <c r="B76" s="12"/>
      <c r="C76" s="12"/>
      <c r="D76" s="12"/>
      <c r="E76" s="12"/>
      <c r="F76" s="12"/>
      <c r="G76" s="12"/>
      <c r="H76" s="7"/>
      <c r="I76" s="7"/>
      <c r="J76" s="7"/>
    </row>
    <row r="77" spans="1:10" x14ac:dyDescent="0.2">
      <c r="A77" s="16"/>
      <c r="B77" s="12"/>
      <c r="C77" s="12"/>
      <c r="D77" s="12"/>
      <c r="E77" s="12"/>
      <c r="F77" s="12"/>
      <c r="G77" s="12"/>
      <c r="H77" s="7"/>
      <c r="I77" s="7"/>
      <c r="J77" s="7"/>
    </row>
    <row r="78" spans="1:10" x14ac:dyDescent="0.2">
      <c r="A78" s="16"/>
      <c r="B78" s="12"/>
      <c r="C78" s="12"/>
      <c r="D78" s="12"/>
      <c r="E78" s="12"/>
      <c r="F78" s="12"/>
      <c r="G78" s="12"/>
      <c r="H78" s="7"/>
      <c r="I78" s="7"/>
      <c r="J78" s="7"/>
    </row>
    <row r="79" spans="1:10" x14ac:dyDescent="0.2">
      <c r="A79" s="16"/>
      <c r="B79" s="12"/>
      <c r="C79" s="12"/>
      <c r="D79" s="12"/>
      <c r="E79" s="12"/>
      <c r="F79" s="12"/>
      <c r="G79" s="12"/>
      <c r="H79" s="7"/>
      <c r="I79" s="7"/>
      <c r="J79" s="7"/>
    </row>
    <row r="80" spans="1:10" x14ac:dyDescent="0.2">
      <c r="A80" s="16"/>
      <c r="B80" s="12"/>
      <c r="C80" s="12"/>
      <c r="D80" s="12"/>
      <c r="E80" s="12"/>
      <c r="F80" s="12"/>
      <c r="G80" s="12"/>
      <c r="H80" s="7"/>
      <c r="I80" s="7"/>
      <c r="J80" s="7"/>
    </row>
    <row r="81" spans="1:10" x14ac:dyDescent="0.2">
      <c r="A81" s="16"/>
      <c r="B81" s="12"/>
      <c r="C81" s="12"/>
      <c r="D81" s="12"/>
      <c r="E81" s="12"/>
      <c r="F81" s="12"/>
      <c r="G81" s="12"/>
      <c r="H81" s="7"/>
      <c r="I81" s="7"/>
      <c r="J81" s="7"/>
    </row>
    <row r="82" spans="1:10" x14ac:dyDescent="0.2">
      <c r="A82" s="16"/>
      <c r="B82" s="12"/>
      <c r="C82" s="12"/>
      <c r="D82" s="12"/>
      <c r="E82" s="12"/>
      <c r="F82" s="12"/>
      <c r="G82" s="12"/>
      <c r="H82" s="7"/>
      <c r="I82" s="7"/>
      <c r="J82" s="7"/>
    </row>
    <row r="83" spans="1:10" x14ac:dyDescent="0.2">
      <c r="A83" s="16"/>
      <c r="B83" s="12"/>
      <c r="C83" s="12"/>
      <c r="D83" s="12"/>
      <c r="E83" s="12"/>
      <c r="F83" s="12"/>
      <c r="G83" s="12"/>
      <c r="H83" s="7"/>
      <c r="I83" s="7"/>
      <c r="J83" s="7"/>
    </row>
    <row r="84" spans="1:10" x14ac:dyDescent="0.2">
      <c r="A84" s="16"/>
      <c r="B84" s="12"/>
      <c r="C84" s="12"/>
      <c r="D84" s="12"/>
      <c r="E84" s="12"/>
      <c r="F84" s="12"/>
      <c r="G84" s="12"/>
      <c r="H84" s="7"/>
      <c r="I84" s="7"/>
      <c r="J84" s="7"/>
    </row>
    <row r="85" spans="1:10" x14ac:dyDescent="0.2">
      <c r="A85" s="16"/>
      <c r="B85" s="12"/>
      <c r="C85" s="12"/>
      <c r="D85" s="12"/>
      <c r="E85" s="12"/>
      <c r="F85" s="12"/>
      <c r="G85" s="12"/>
      <c r="H85" s="7"/>
      <c r="I85" s="7"/>
      <c r="J85" s="7"/>
    </row>
    <row r="86" spans="1:10" x14ac:dyDescent="0.2">
      <c r="A86" s="16"/>
      <c r="B86" s="12"/>
      <c r="C86" s="12"/>
      <c r="D86" s="12"/>
      <c r="E86" s="12"/>
      <c r="F86" s="12"/>
      <c r="G86" s="12"/>
      <c r="H86" s="7"/>
      <c r="I86" s="7"/>
      <c r="J86" s="7"/>
    </row>
    <row r="87" spans="1:10" x14ac:dyDescent="0.2">
      <c r="A87" s="16"/>
      <c r="B87" s="12"/>
      <c r="C87" s="12"/>
      <c r="D87" s="12"/>
      <c r="E87" s="12"/>
      <c r="F87" s="12"/>
      <c r="G87" s="12"/>
      <c r="H87" s="7"/>
      <c r="I87" s="7"/>
      <c r="J87" s="7"/>
    </row>
    <row r="88" spans="1:10" x14ac:dyDescent="0.2">
      <c r="A88" s="16"/>
      <c r="B88" s="12"/>
      <c r="C88" s="12"/>
      <c r="D88" s="12"/>
      <c r="E88" s="12"/>
      <c r="F88" s="12"/>
      <c r="G88" s="12"/>
      <c r="H88" s="7"/>
      <c r="I88" s="7"/>
      <c r="J88" s="7"/>
    </row>
    <row r="89" spans="1:10" x14ac:dyDescent="0.2">
      <c r="A89" s="16"/>
      <c r="B89" s="12"/>
      <c r="C89" s="12"/>
      <c r="D89" s="12"/>
      <c r="E89" s="12"/>
      <c r="F89" s="12"/>
      <c r="G89" s="12"/>
      <c r="H89" s="7"/>
      <c r="I89" s="7"/>
      <c r="J89" s="7"/>
    </row>
    <row r="90" spans="1:10" x14ac:dyDescent="0.2">
      <c r="A90" s="16"/>
      <c r="B90" s="12"/>
      <c r="C90" s="12"/>
      <c r="D90" s="12"/>
      <c r="E90" s="12"/>
      <c r="F90" s="12"/>
      <c r="G90" s="12"/>
      <c r="H90" s="7"/>
      <c r="I90" s="7"/>
      <c r="J90" s="7"/>
    </row>
    <row r="91" spans="1:10" x14ac:dyDescent="0.2">
      <c r="A91" s="16"/>
      <c r="B91" s="12"/>
      <c r="C91" s="12"/>
      <c r="D91" s="12"/>
      <c r="E91" s="12"/>
      <c r="F91" s="12"/>
      <c r="G91" s="12"/>
      <c r="H91" s="7"/>
      <c r="I91" s="7"/>
      <c r="J91" s="7"/>
    </row>
    <row r="92" spans="1:10" x14ac:dyDescent="0.2">
      <c r="A92" s="16"/>
      <c r="B92" s="12"/>
      <c r="C92" s="12"/>
      <c r="D92" s="12"/>
      <c r="E92" s="12"/>
      <c r="F92" s="12"/>
      <c r="G92" s="12"/>
      <c r="H92" s="7"/>
      <c r="I92" s="7"/>
      <c r="J92" s="7"/>
    </row>
    <row r="93" spans="1:10" x14ac:dyDescent="0.2">
      <c r="A93" s="16"/>
      <c r="B93" s="12"/>
      <c r="C93" s="12"/>
      <c r="D93" s="12"/>
      <c r="E93" s="12"/>
      <c r="F93" s="12"/>
      <c r="G93" s="12"/>
      <c r="H93" s="7"/>
      <c r="I93" s="7"/>
      <c r="J93" s="7"/>
    </row>
    <row r="94" spans="1:10" x14ac:dyDescent="0.2">
      <c r="A94" s="16"/>
      <c r="B94" s="12"/>
      <c r="C94" s="12"/>
      <c r="D94" s="12"/>
      <c r="E94" s="12"/>
      <c r="F94" s="12"/>
      <c r="G94" s="12"/>
      <c r="H94" s="7"/>
      <c r="I94" s="7"/>
      <c r="J94" s="7"/>
    </row>
    <row r="95" spans="1:10" x14ac:dyDescent="0.2">
      <c r="A95" s="16"/>
      <c r="B95" s="12"/>
      <c r="C95" s="12"/>
      <c r="D95" s="12"/>
      <c r="E95" s="12"/>
      <c r="F95" s="12"/>
      <c r="G95" s="12"/>
      <c r="H95" s="7"/>
      <c r="I95" s="7"/>
      <c r="J95" s="7"/>
    </row>
    <row r="96" spans="1:10" x14ac:dyDescent="0.2">
      <c r="A96" s="16"/>
      <c r="B96" s="12"/>
      <c r="C96" s="12"/>
      <c r="D96" s="12"/>
      <c r="E96" s="12"/>
      <c r="F96" s="12"/>
      <c r="G96" s="12"/>
      <c r="H96" s="7"/>
      <c r="I96" s="7"/>
      <c r="J96" s="7"/>
    </row>
    <row r="97" spans="1:10" x14ac:dyDescent="0.2">
      <c r="A97" s="16"/>
      <c r="B97" s="12"/>
      <c r="C97" s="12"/>
      <c r="D97" s="12"/>
      <c r="E97" s="12"/>
      <c r="F97" s="12"/>
      <c r="G97" s="12"/>
      <c r="H97" s="7"/>
      <c r="I97" s="7"/>
      <c r="J97" s="7"/>
    </row>
    <row r="98" spans="1:10" x14ac:dyDescent="0.2">
      <c r="A98" s="16"/>
      <c r="B98" s="12"/>
      <c r="C98" s="12"/>
      <c r="D98" s="12"/>
      <c r="E98" s="12"/>
      <c r="F98" s="12"/>
      <c r="G98" s="12"/>
      <c r="H98" s="7"/>
      <c r="I98" s="7"/>
      <c r="J98" s="7"/>
    </row>
    <row r="99" spans="1:10" x14ac:dyDescent="0.2">
      <c r="A99" s="16"/>
      <c r="B99" s="12"/>
      <c r="C99" s="12"/>
      <c r="D99" s="12"/>
      <c r="E99" s="12"/>
      <c r="F99" s="12"/>
      <c r="G99" s="12"/>
      <c r="H99" s="7"/>
      <c r="I99" s="7"/>
      <c r="J99" s="7"/>
    </row>
    <row r="100" spans="1:10" x14ac:dyDescent="0.2">
      <c r="A100" s="16"/>
      <c r="B100" s="12"/>
      <c r="C100" s="12"/>
      <c r="D100" s="12"/>
      <c r="E100" s="12"/>
      <c r="F100" s="12"/>
      <c r="G100" s="12"/>
      <c r="H100" s="7"/>
      <c r="I100" s="7"/>
      <c r="J100" s="7"/>
    </row>
    <row r="101" spans="1:10" x14ac:dyDescent="0.2">
      <c r="A101" s="16"/>
      <c r="B101" s="12"/>
      <c r="C101" s="12"/>
      <c r="D101" s="12"/>
      <c r="E101" s="12"/>
      <c r="F101" s="12"/>
      <c r="G101" s="12"/>
      <c r="H101" s="7"/>
      <c r="I101" s="7"/>
      <c r="J101" s="7"/>
    </row>
    <row r="102" spans="1:10" x14ac:dyDescent="0.2">
      <c r="A102" s="16"/>
      <c r="B102" s="12"/>
      <c r="C102" s="12"/>
      <c r="D102" s="12"/>
      <c r="E102" s="12"/>
      <c r="F102" s="12"/>
      <c r="G102" s="12"/>
      <c r="H102" s="7"/>
      <c r="I102" s="7"/>
      <c r="J102" s="7"/>
    </row>
    <row r="103" spans="1:10" x14ac:dyDescent="0.2">
      <c r="A103" s="16"/>
      <c r="B103" s="12"/>
      <c r="C103" s="12"/>
      <c r="D103" s="12"/>
      <c r="E103" s="12"/>
      <c r="F103" s="12"/>
      <c r="G103" s="12"/>
      <c r="H103" s="7"/>
      <c r="I103" s="7"/>
      <c r="J103" s="7"/>
    </row>
    <row r="104" spans="1:10" x14ac:dyDescent="0.2">
      <c r="A104" s="16"/>
      <c r="B104" s="12"/>
      <c r="C104" s="12"/>
      <c r="D104" s="12"/>
      <c r="E104" s="12"/>
      <c r="F104" s="12"/>
      <c r="G104" s="12"/>
      <c r="H104" s="7"/>
      <c r="I104" s="7"/>
      <c r="J104" s="7"/>
    </row>
    <row r="105" spans="1:10" x14ac:dyDescent="0.2">
      <c r="A105" s="16"/>
      <c r="B105" s="12"/>
      <c r="C105" s="12"/>
      <c r="D105" s="12"/>
      <c r="E105" s="12"/>
      <c r="F105" s="12"/>
      <c r="G105" s="12"/>
      <c r="H105" s="7"/>
      <c r="I105" s="7"/>
      <c r="J105" s="7"/>
    </row>
    <row r="106" spans="1:10" x14ac:dyDescent="0.2">
      <c r="A106" s="16"/>
      <c r="B106" s="12"/>
      <c r="C106" s="12"/>
      <c r="D106" s="12"/>
      <c r="E106" s="12"/>
      <c r="F106" s="12"/>
      <c r="G106" s="12"/>
      <c r="H106" s="7"/>
      <c r="I106" s="7"/>
      <c r="J106" s="7"/>
    </row>
    <row r="107" spans="1:10" x14ac:dyDescent="0.2">
      <c r="A107" s="16"/>
      <c r="B107" s="12"/>
      <c r="C107" s="12"/>
      <c r="D107" s="12"/>
      <c r="E107" s="12"/>
      <c r="F107" s="12"/>
      <c r="G107" s="12"/>
      <c r="H107" s="7"/>
      <c r="I107" s="7"/>
      <c r="J107" s="7"/>
    </row>
    <row r="108" spans="1:10" x14ac:dyDescent="0.2">
      <c r="A108" s="16"/>
      <c r="B108" s="12"/>
      <c r="C108" s="12"/>
      <c r="D108" s="12"/>
      <c r="E108" s="12"/>
      <c r="F108" s="12"/>
      <c r="G108" s="12"/>
      <c r="H108" s="7"/>
      <c r="I108" s="7"/>
      <c r="J108" s="7"/>
    </row>
    <row r="109" spans="1:10" x14ac:dyDescent="0.2">
      <c r="A109" s="16"/>
      <c r="B109" s="12"/>
      <c r="C109" s="12"/>
      <c r="D109" s="12"/>
      <c r="E109" s="12"/>
      <c r="F109" s="12"/>
      <c r="G109" s="12"/>
      <c r="H109" s="7"/>
      <c r="I109" s="7"/>
      <c r="J109" s="7"/>
    </row>
    <row r="110" spans="1:10" x14ac:dyDescent="0.2">
      <c r="A110" s="16"/>
      <c r="B110" s="12"/>
      <c r="C110" s="12"/>
      <c r="D110" s="12"/>
      <c r="E110" s="12"/>
      <c r="F110" s="12"/>
      <c r="G110" s="12"/>
      <c r="H110" s="7"/>
      <c r="I110" s="7"/>
      <c r="J110" s="7"/>
    </row>
    <row r="111" spans="1:10" x14ac:dyDescent="0.2">
      <c r="A111" s="16"/>
      <c r="B111" s="12"/>
      <c r="C111" s="12"/>
      <c r="D111" s="12"/>
      <c r="E111" s="12"/>
      <c r="F111" s="12"/>
      <c r="G111" s="12"/>
      <c r="H111" s="7"/>
      <c r="I111" s="7"/>
      <c r="J111" s="7"/>
    </row>
    <row r="112" spans="1:10" x14ac:dyDescent="0.2">
      <c r="A112" s="16"/>
      <c r="B112" s="12"/>
      <c r="C112" s="12"/>
      <c r="D112" s="12"/>
      <c r="E112" s="12"/>
      <c r="F112" s="12"/>
      <c r="G112" s="12"/>
      <c r="H112" s="7"/>
      <c r="I112" s="7"/>
      <c r="J112" s="7"/>
    </row>
    <row r="113" spans="1:10" x14ac:dyDescent="0.2">
      <c r="A113" s="16"/>
      <c r="B113" s="12"/>
      <c r="C113" s="12"/>
      <c r="D113" s="12"/>
      <c r="E113" s="12"/>
      <c r="F113" s="12"/>
      <c r="G113" s="12"/>
      <c r="H113" s="7"/>
      <c r="I113" s="7"/>
      <c r="J113" s="7"/>
    </row>
    <row r="114" spans="1:10" x14ac:dyDescent="0.2">
      <c r="A114" s="16"/>
      <c r="B114" s="12"/>
      <c r="C114" s="12"/>
      <c r="D114" s="12"/>
      <c r="E114" s="12"/>
      <c r="F114" s="12"/>
      <c r="G114" s="12"/>
      <c r="H114" s="7"/>
      <c r="I114" s="7"/>
      <c r="J114" s="7"/>
    </row>
    <row r="115" spans="1:10" x14ac:dyDescent="0.2">
      <c r="A115" s="16"/>
      <c r="B115" s="12"/>
      <c r="C115" s="12"/>
      <c r="D115" s="12"/>
      <c r="E115" s="12"/>
      <c r="F115" s="12"/>
      <c r="G115" s="12"/>
      <c r="H115" s="7"/>
      <c r="I115" s="7"/>
      <c r="J115" s="7"/>
    </row>
    <row r="116" spans="1:10" x14ac:dyDescent="0.2">
      <c r="A116" s="16"/>
      <c r="B116" s="12"/>
      <c r="C116" s="12"/>
      <c r="D116" s="12"/>
      <c r="E116" s="12"/>
      <c r="F116" s="12"/>
      <c r="G116" s="12"/>
      <c r="H116" s="7"/>
      <c r="I116" s="7"/>
      <c r="J116" s="7"/>
    </row>
    <row r="117" spans="1:10" x14ac:dyDescent="0.2">
      <c r="A117" s="16"/>
      <c r="B117" s="12"/>
      <c r="C117" s="12"/>
      <c r="D117" s="12"/>
      <c r="E117" s="12"/>
      <c r="F117" s="12"/>
      <c r="G117" s="12"/>
      <c r="H117" s="7"/>
      <c r="I117" s="7"/>
      <c r="J117" s="7"/>
    </row>
    <row r="118" spans="1:10" x14ac:dyDescent="0.2">
      <c r="A118" s="16"/>
      <c r="B118" s="12"/>
      <c r="C118" s="12"/>
      <c r="D118" s="12"/>
      <c r="E118" s="12"/>
      <c r="F118" s="12"/>
      <c r="G118" s="12"/>
      <c r="H118" s="7"/>
      <c r="I118" s="7"/>
      <c r="J118" s="7"/>
    </row>
    <row r="119" spans="1:10" x14ac:dyDescent="0.2">
      <c r="A119" s="16"/>
      <c r="B119" s="12"/>
      <c r="C119" s="12"/>
      <c r="D119" s="12"/>
      <c r="E119" s="12"/>
      <c r="F119" s="12"/>
      <c r="G119" s="12"/>
      <c r="H119" s="7"/>
      <c r="I119" s="7"/>
      <c r="J119" s="7"/>
    </row>
    <row r="120" spans="1:10" x14ac:dyDescent="0.2">
      <c r="A120" s="16"/>
      <c r="B120" s="12"/>
      <c r="C120" s="12"/>
      <c r="D120" s="12"/>
      <c r="E120" s="12"/>
      <c r="F120" s="12"/>
      <c r="G120" s="12"/>
      <c r="H120" s="7"/>
      <c r="I120" s="7"/>
      <c r="J120" s="7"/>
    </row>
    <row r="121" spans="1:10" x14ac:dyDescent="0.2">
      <c r="A121" s="16"/>
      <c r="B121" s="12"/>
      <c r="C121" s="12"/>
      <c r="D121" s="12"/>
      <c r="E121" s="12"/>
      <c r="F121" s="12"/>
      <c r="G121" s="12"/>
      <c r="H121" s="7"/>
      <c r="I121" s="7"/>
      <c r="J121" s="7"/>
    </row>
    <row r="122" spans="1:10" x14ac:dyDescent="0.2">
      <c r="A122" s="16"/>
      <c r="B122" s="12"/>
      <c r="C122" s="12"/>
      <c r="D122" s="12"/>
      <c r="E122" s="12"/>
      <c r="F122" s="12"/>
      <c r="G122" s="12"/>
      <c r="H122" s="7"/>
      <c r="I122" s="7"/>
      <c r="J122" s="7"/>
    </row>
    <row r="123" spans="1:10" x14ac:dyDescent="0.2">
      <c r="A123" s="16"/>
      <c r="B123" s="12"/>
      <c r="C123" s="12"/>
      <c r="D123" s="12"/>
      <c r="E123" s="12"/>
      <c r="F123" s="12"/>
      <c r="G123" s="12"/>
      <c r="H123" s="7"/>
      <c r="I123" s="7"/>
      <c r="J123" s="7"/>
    </row>
    <row r="124" spans="1:10" x14ac:dyDescent="0.2">
      <c r="A124" s="16"/>
      <c r="B124" s="12"/>
      <c r="C124" s="12"/>
      <c r="D124" s="12"/>
      <c r="E124" s="12"/>
      <c r="F124" s="12"/>
      <c r="G124" s="12"/>
      <c r="H124" s="7"/>
      <c r="I124" s="7"/>
      <c r="J124" s="7"/>
    </row>
    <row r="125" spans="1:10" x14ac:dyDescent="0.2">
      <c r="A125" s="16"/>
      <c r="B125" s="12"/>
      <c r="C125" s="12"/>
      <c r="D125" s="12"/>
      <c r="E125" s="12"/>
      <c r="F125" s="12"/>
      <c r="G125" s="12"/>
      <c r="H125" s="7"/>
      <c r="I125" s="7"/>
      <c r="J125" s="7"/>
    </row>
    <row r="126" spans="1:10" x14ac:dyDescent="0.2">
      <c r="A126" s="16"/>
      <c r="B126" s="12"/>
      <c r="C126" s="12"/>
      <c r="D126" s="12"/>
      <c r="E126" s="12"/>
      <c r="F126" s="12"/>
      <c r="G126" s="12"/>
      <c r="H126" s="7"/>
      <c r="I126" s="7"/>
      <c r="J126" s="7"/>
    </row>
    <row r="127" spans="1:10" x14ac:dyDescent="0.2">
      <c r="A127" s="16"/>
      <c r="B127" s="12"/>
      <c r="C127" s="12"/>
      <c r="D127" s="12"/>
      <c r="E127" s="12"/>
      <c r="F127" s="12"/>
      <c r="G127" s="12"/>
      <c r="H127" s="7"/>
      <c r="I127" s="7"/>
      <c r="J127" s="7"/>
    </row>
    <row r="128" spans="1:10" x14ac:dyDescent="0.2">
      <c r="A128" s="16"/>
      <c r="B128" s="12"/>
      <c r="C128" s="12"/>
      <c r="D128" s="12"/>
      <c r="E128" s="12"/>
      <c r="F128" s="12"/>
      <c r="G128" s="12"/>
      <c r="H128" s="7"/>
      <c r="I128" s="7"/>
      <c r="J128" s="7"/>
    </row>
    <row r="129" spans="1:10" x14ac:dyDescent="0.2">
      <c r="A129" s="16"/>
      <c r="B129" s="12"/>
      <c r="C129" s="12"/>
      <c r="D129" s="12"/>
      <c r="E129" s="12"/>
      <c r="F129" s="12"/>
      <c r="G129" s="12"/>
      <c r="H129" s="7"/>
      <c r="I129" s="7"/>
      <c r="J129" s="7"/>
    </row>
    <row r="130" spans="1:10" x14ac:dyDescent="0.2">
      <c r="A130" s="16"/>
      <c r="B130" s="12"/>
      <c r="C130" s="12"/>
      <c r="D130" s="12"/>
      <c r="E130" s="12"/>
      <c r="F130" s="12"/>
      <c r="G130" s="12"/>
      <c r="H130" s="7"/>
      <c r="I130" s="7"/>
      <c r="J130" s="7"/>
    </row>
    <row r="131" spans="1:10" x14ac:dyDescent="0.2">
      <c r="A131" s="16"/>
      <c r="B131" s="12"/>
      <c r="C131" s="12"/>
      <c r="D131" s="12"/>
      <c r="E131" s="12"/>
      <c r="F131" s="12"/>
      <c r="G131" s="12"/>
      <c r="H131" s="7"/>
      <c r="I131" s="7"/>
      <c r="J131" s="7"/>
    </row>
    <row r="132" spans="1:10" x14ac:dyDescent="0.2">
      <c r="A132" s="16"/>
      <c r="B132" s="12"/>
      <c r="C132" s="12"/>
      <c r="D132" s="12"/>
      <c r="E132" s="12"/>
      <c r="F132" s="12"/>
      <c r="G132" s="12"/>
      <c r="H132" s="7"/>
      <c r="I132" s="7"/>
      <c r="J132" s="7"/>
    </row>
    <row r="133" spans="1:10" x14ac:dyDescent="0.2">
      <c r="A133" s="16"/>
      <c r="B133" s="12"/>
      <c r="C133" s="12"/>
      <c r="D133" s="12"/>
      <c r="E133" s="12"/>
      <c r="F133" s="12"/>
      <c r="G133" s="12"/>
      <c r="H133" s="7"/>
      <c r="I133" s="7"/>
      <c r="J133" s="7"/>
    </row>
    <row r="134" spans="1:10" x14ac:dyDescent="0.2">
      <c r="A134" s="16"/>
      <c r="B134" s="12"/>
      <c r="C134" s="12"/>
      <c r="D134" s="12"/>
      <c r="E134" s="12"/>
      <c r="F134" s="12"/>
      <c r="G134" s="12"/>
      <c r="H134" s="7"/>
      <c r="I134" s="7"/>
      <c r="J134" s="7"/>
    </row>
    <row r="135" spans="1:10" x14ac:dyDescent="0.2">
      <c r="A135" s="16"/>
      <c r="B135" s="12"/>
      <c r="C135" s="12"/>
      <c r="D135" s="12"/>
      <c r="E135" s="12"/>
      <c r="F135" s="12"/>
      <c r="G135" s="12"/>
      <c r="H135" s="7"/>
      <c r="I135" s="7"/>
      <c r="J135" s="7"/>
    </row>
    <row r="136" spans="1:10" x14ac:dyDescent="0.2">
      <c r="A136" s="16"/>
      <c r="B136" s="12"/>
      <c r="C136" s="12"/>
      <c r="D136" s="12"/>
      <c r="E136" s="12"/>
      <c r="F136" s="12"/>
      <c r="G136" s="12"/>
      <c r="H136" s="7"/>
      <c r="I136" s="7"/>
      <c r="J136" s="7"/>
    </row>
    <row r="137" spans="1:10" x14ac:dyDescent="0.2">
      <c r="A137" s="16"/>
      <c r="B137" s="12"/>
      <c r="C137" s="12"/>
      <c r="D137" s="12"/>
      <c r="E137" s="12"/>
      <c r="F137" s="12"/>
      <c r="G137" s="12"/>
      <c r="H137" s="7"/>
      <c r="I137" s="7"/>
      <c r="J137" s="7"/>
    </row>
    <row r="138" spans="1:10" x14ac:dyDescent="0.2">
      <c r="A138" s="16"/>
      <c r="B138" s="12"/>
      <c r="C138" s="12"/>
      <c r="D138" s="12"/>
      <c r="E138" s="12"/>
      <c r="F138" s="12"/>
      <c r="G138" s="12"/>
      <c r="H138" s="7"/>
      <c r="I138" s="7"/>
      <c r="J138" s="7"/>
    </row>
    <row r="139" spans="1:10" x14ac:dyDescent="0.2">
      <c r="A139" s="16"/>
      <c r="B139" s="12"/>
      <c r="C139" s="12"/>
      <c r="D139" s="12"/>
      <c r="E139" s="12"/>
      <c r="F139" s="12"/>
      <c r="G139" s="12"/>
      <c r="H139" s="7"/>
      <c r="I139" s="7"/>
      <c r="J139" s="7"/>
    </row>
    <row r="140" spans="1:10" x14ac:dyDescent="0.2">
      <c r="A140" s="16"/>
      <c r="B140" s="12"/>
      <c r="C140" s="12"/>
      <c r="D140" s="12"/>
      <c r="E140" s="12"/>
      <c r="F140" s="12"/>
      <c r="G140" s="12"/>
      <c r="H140" s="7"/>
      <c r="I140" s="7"/>
      <c r="J140" s="7"/>
    </row>
    <row r="141" spans="1:10" x14ac:dyDescent="0.2">
      <c r="A141" s="16"/>
      <c r="B141" s="12"/>
      <c r="C141" s="12"/>
      <c r="D141" s="12"/>
      <c r="E141" s="12"/>
      <c r="F141" s="12"/>
      <c r="G141" s="12"/>
      <c r="H141" s="7"/>
      <c r="I141" s="7"/>
      <c r="J141" s="7"/>
    </row>
    <row r="142" spans="1:10" x14ac:dyDescent="0.2">
      <c r="A142" s="16"/>
      <c r="B142" s="12"/>
      <c r="C142" s="12"/>
      <c r="D142" s="12"/>
      <c r="E142" s="12"/>
      <c r="F142" s="12"/>
      <c r="G142" s="12"/>
      <c r="H142" s="7"/>
      <c r="I142" s="7"/>
      <c r="J142" s="7"/>
    </row>
    <row r="143" spans="1:10" x14ac:dyDescent="0.2">
      <c r="A143" s="16"/>
      <c r="B143" s="12"/>
      <c r="C143" s="12"/>
      <c r="D143" s="12"/>
      <c r="E143" s="12"/>
      <c r="F143" s="12"/>
      <c r="G143" s="12"/>
      <c r="H143" s="7"/>
      <c r="I143" s="7"/>
      <c r="J143" s="7"/>
    </row>
    <row r="144" spans="1:10" x14ac:dyDescent="0.2">
      <c r="A144" s="16"/>
      <c r="B144" s="12"/>
      <c r="C144" s="12"/>
      <c r="D144" s="12"/>
      <c r="E144" s="12"/>
      <c r="F144" s="12"/>
      <c r="G144" s="12"/>
      <c r="H144" s="7"/>
      <c r="I144" s="7"/>
      <c r="J144" s="7"/>
    </row>
    <row r="145" spans="1:10" x14ac:dyDescent="0.2">
      <c r="A145" s="16"/>
      <c r="B145" s="12"/>
      <c r="C145" s="12"/>
      <c r="D145" s="12"/>
      <c r="E145" s="12"/>
      <c r="F145" s="12"/>
      <c r="G145" s="12"/>
      <c r="H145" s="7"/>
      <c r="I145" s="7"/>
      <c r="J145" s="7"/>
    </row>
    <row r="146" spans="1:10" x14ac:dyDescent="0.2">
      <c r="A146" s="16"/>
      <c r="B146" s="12"/>
      <c r="C146" s="12"/>
      <c r="D146" s="12"/>
      <c r="E146" s="12"/>
      <c r="F146" s="12"/>
      <c r="G146" s="12"/>
      <c r="H146" s="7"/>
      <c r="I146" s="7"/>
      <c r="J146" s="7"/>
    </row>
    <row r="147" spans="1:10" x14ac:dyDescent="0.2">
      <c r="A147" s="16"/>
      <c r="B147" s="12"/>
      <c r="C147" s="12"/>
      <c r="D147" s="12"/>
      <c r="E147" s="12"/>
      <c r="F147" s="12"/>
      <c r="G147" s="12"/>
      <c r="H147" s="7"/>
      <c r="I147" s="7"/>
      <c r="J147" s="7"/>
    </row>
    <row r="148" spans="1:10" x14ac:dyDescent="0.2">
      <c r="A148" s="16"/>
      <c r="B148" s="12"/>
      <c r="C148" s="12"/>
      <c r="D148" s="12"/>
      <c r="E148" s="12"/>
      <c r="F148" s="12"/>
      <c r="G148" s="12"/>
      <c r="H148" s="7"/>
      <c r="I148" s="7"/>
      <c r="J148" s="7"/>
    </row>
    <row r="149" spans="1:10" x14ac:dyDescent="0.2">
      <c r="A149" s="16"/>
      <c r="B149" s="12"/>
      <c r="C149" s="12"/>
      <c r="D149" s="12"/>
      <c r="E149" s="12"/>
      <c r="F149" s="12"/>
      <c r="G149" s="12"/>
      <c r="H149" s="7"/>
      <c r="I149" s="7"/>
      <c r="J149" s="7"/>
    </row>
    <row r="150" spans="1:10" x14ac:dyDescent="0.2">
      <c r="A150" s="16"/>
      <c r="B150" s="12"/>
      <c r="C150" s="12"/>
      <c r="D150" s="12"/>
      <c r="E150" s="12"/>
      <c r="F150" s="12"/>
      <c r="G150" s="12"/>
      <c r="H150" s="7"/>
      <c r="I150" s="7"/>
      <c r="J150" s="7"/>
    </row>
    <row r="151" spans="1:10" x14ac:dyDescent="0.2">
      <c r="A151" s="16"/>
      <c r="B151" s="12"/>
      <c r="C151" s="12"/>
      <c r="D151" s="12"/>
      <c r="E151" s="12"/>
      <c r="F151" s="12"/>
      <c r="G151" s="12"/>
      <c r="H151" s="7"/>
      <c r="I151" s="7"/>
      <c r="J151" s="7"/>
    </row>
    <row r="152" spans="1:10" x14ac:dyDescent="0.2">
      <c r="A152" s="16"/>
      <c r="B152" s="12"/>
      <c r="C152" s="12"/>
      <c r="D152" s="12"/>
      <c r="E152" s="12"/>
      <c r="F152" s="12"/>
      <c r="G152" s="12"/>
      <c r="H152" s="7"/>
      <c r="I152" s="7"/>
      <c r="J152" s="7"/>
    </row>
    <row r="153" spans="1:10" x14ac:dyDescent="0.2">
      <c r="A153" s="16"/>
      <c r="B153" s="12"/>
      <c r="C153" s="12"/>
      <c r="D153" s="12"/>
      <c r="E153" s="12"/>
      <c r="F153" s="12"/>
      <c r="G153" s="12"/>
      <c r="H153" s="7"/>
      <c r="I153" s="7"/>
      <c r="J153" s="7"/>
    </row>
    <row r="154" spans="1:10" x14ac:dyDescent="0.2">
      <c r="A154" s="16"/>
      <c r="B154" s="12"/>
      <c r="C154" s="12"/>
      <c r="D154" s="12"/>
      <c r="E154" s="12"/>
      <c r="F154" s="12"/>
      <c r="G154" s="12"/>
      <c r="H154" s="7"/>
      <c r="I154" s="7"/>
      <c r="J154" s="7"/>
    </row>
  </sheetData>
  <mergeCells count="51">
    <mergeCell ref="S10:S11"/>
    <mergeCell ref="J10:J11"/>
    <mergeCell ref="AN10:AO10"/>
    <mergeCell ref="R10:R11"/>
    <mergeCell ref="I10:I11"/>
    <mergeCell ref="N10:N11"/>
    <mergeCell ref="AT9:AU9"/>
    <mergeCell ref="AT10:AT11"/>
    <mergeCell ref="AU10:AU11"/>
    <mergeCell ref="K8:P9"/>
    <mergeCell ref="Q8:T9"/>
    <mergeCell ref="X8:Z9"/>
    <mergeCell ref="K10:K11"/>
    <mergeCell ref="L10:L11"/>
    <mergeCell ref="M10:M11"/>
    <mergeCell ref="O10:O11"/>
    <mergeCell ref="P10:P11"/>
    <mergeCell ref="Q10:Q11"/>
    <mergeCell ref="AM7:AU8"/>
    <mergeCell ref="U8:U11"/>
    <mergeCell ref="V8:V11"/>
    <mergeCell ref="W8:W11"/>
    <mergeCell ref="A3:H3"/>
    <mergeCell ref="B7:J8"/>
    <mergeCell ref="B9:B11"/>
    <mergeCell ref="H9:H11"/>
    <mergeCell ref="K7:AL7"/>
    <mergeCell ref="Y10:Y11"/>
    <mergeCell ref="Z10:Z11"/>
    <mergeCell ref="C9:G9"/>
    <mergeCell ref="I9:J9"/>
    <mergeCell ref="C10:D10"/>
    <mergeCell ref="E10:E11"/>
    <mergeCell ref="F10:F11"/>
    <mergeCell ref="T10:T11"/>
    <mergeCell ref="AE9:AF9"/>
    <mergeCell ref="G10:G11"/>
    <mergeCell ref="X10:X11"/>
    <mergeCell ref="AS9:AS11"/>
    <mergeCell ref="AM9:AM11"/>
    <mergeCell ref="AA8:AA11"/>
    <mergeCell ref="AB8:AL8"/>
    <mergeCell ref="AB9:AC10"/>
    <mergeCell ref="AD9:AD10"/>
    <mergeCell ref="AH9:AI10"/>
    <mergeCell ref="AJ9:AL10"/>
    <mergeCell ref="AN9:AR9"/>
    <mergeCell ref="AP10:AP11"/>
    <mergeCell ref="AQ10:AQ11"/>
    <mergeCell ref="AR10:AR11"/>
    <mergeCell ref="AG9:AG10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803"/>
  <sheetViews>
    <sheetView zoomScaleNormal="100" workbookViewId="0">
      <pane xSplit="8" ySplit="11" topLeftCell="I446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ColWidth="9.140625" defaultRowHeight="11.25" x14ac:dyDescent="0.2"/>
  <cols>
    <col min="1" max="1" width="5" style="92" customWidth="1"/>
    <col min="2" max="2" width="4.7109375" style="91" customWidth="1"/>
    <col min="3" max="3" width="8.7109375" style="91" customWidth="1"/>
    <col min="4" max="4" width="7.85546875" style="91" customWidth="1"/>
    <col min="5" max="5" width="30.28515625" style="92" customWidth="1"/>
    <col min="6" max="6" width="4.42578125" style="92" customWidth="1"/>
    <col min="7" max="7" width="10" style="92" customWidth="1"/>
    <col min="8" max="8" width="8" style="92" customWidth="1"/>
    <col min="9" max="9" width="10.7109375" style="93" customWidth="1"/>
    <col min="10" max="14" width="10.7109375" style="94" customWidth="1"/>
    <col min="15" max="15" width="11.7109375" style="141" customWidth="1"/>
    <col min="16" max="17" width="10.7109375" style="95" customWidth="1"/>
    <col min="18" max="34" width="10.7109375" style="93" customWidth="1"/>
    <col min="35" max="45" width="10.7109375" style="141" customWidth="1"/>
    <col min="46" max="51" width="10.7109375" style="93" customWidth="1"/>
    <col min="52" max="52" width="11.7109375" style="141" customWidth="1"/>
    <col min="53" max="54" width="10.7109375" style="141" customWidth="1"/>
    <col min="55" max="16384" width="9.140625" style="98"/>
  </cols>
  <sheetData>
    <row r="1" spans="1:54" ht="16.5" customHeight="1" x14ac:dyDescent="0.25">
      <c r="A1" s="90" t="s">
        <v>2</v>
      </c>
      <c r="B1" s="90"/>
      <c r="C1" s="81"/>
      <c r="D1" s="90"/>
      <c r="E1" s="90"/>
      <c r="I1" s="92"/>
      <c r="J1" s="92"/>
      <c r="K1" s="92"/>
      <c r="L1" s="92"/>
      <c r="M1" s="92"/>
      <c r="N1" s="92"/>
      <c r="O1" s="286"/>
      <c r="P1" s="286"/>
      <c r="Q1" s="286"/>
      <c r="R1" s="886"/>
      <c r="S1" s="886"/>
      <c r="T1" s="886"/>
      <c r="U1" s="886"/>
      <c r="V1" s="886"/>
      <c r="W1" s="886"/>
      <c r="X1" s="886"/>
      <c r="Y1" s="886"/>
      <c r="Z1" s="886"/>
      <c r="AA1" s="886"/>
      <c r="AB1" s="886"/>
      <c r="AC1" s="886"/>
      <c r="AD1" s="886"/>
      <c r="AE1" s="886"/>
      <c r="AF1" s="886"/>
      <c r="AG1" s="886"/>
      <c r="AH1" s="886"/>
      <c r="AI1" s="286"/>
      <c r="AJ1" s="286"/>
      <c r="AK1" s="286"/>
      <c r="AL1" s="286"/>
      <c r="AM1" s="286"/>
      <c r="AN1" s="286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6"/>
      <c r="AZ1" s="97"/>
      <c r="BA1" s="97"/>
    </row>
    <row r="2" spans="1:54" ht="12.75" customHeight="1" x14ac:dyDescent="0.2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178"/>
      <c r="AZ2" s="223"/>
      <c r="BA2" s="223"/>
    </row>
    <row r="3" spans="1:54" ht="12.75" customHeight="1" x14ac:dyDescent="0.2">
      <c r="A3" s="978" t="s">
        <v>4</v>
      </c>
      <c r="B3" s="978"/>
      <c r="C3" s="978"/>
      <c r="D3" s="978"/>
      <c r="E3" s="978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83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178"/>
      <c r="AZ3" s="223"/>
      <c r="BA3" s="223"/>
    </row>
    <row r="4" spans="1:54" ht="12.75" customHeight="1" x14ac:dyDescent="0.2">
      <c r="A4" s="90"/>
      <c r="B4" s="90"/>
      <c r="C4" s="90"/>
      <c r="D4" s="90"/>
      <c r="E4" s="90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83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178"/>
      <c r="AZ4" s="223"/>
      <c r="BA4" s="223"/>
    </row>
    <row r="5" spans="1:54" ht="16.5" customHeight="1" thickBot="1" x14ac:dyDescent="0.3">
      <c r="A5" s="291" t="s">
        <v>853</v>
      </c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184"/>
      <c r="AZ5" s="272"/>
      <c r="BA5" s="272"/>
    </row>
    <row r="6" spans="1:54" ht="12.75" x14ac:dyDescent="0.2"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4" ht="16.5" thickBot="1" x14ac:dyDescent="0.3">
      <c r="B7" s="13"/>
      <c r="C7"/>
      <c r="D7" s="17"/>
      <c r="E7" s="13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4" ht="16.5" customHeight="1" x14ac:dyDescent="0.2">
      <c r="A8" s="185"/>
      <c r="B8" s="99"/>
      <c r="C8" s="99"/>
      <c r="D8" s="99"/>
      <c r="E8" s="100"/>
      <c r="F8" s="101"/>
      <c r="G8" s="102"/>
      <c r="H8" s="102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4" ht="13.5" thickBot="1" x14ac:dyDescent="0.25">
      <c r="A9" s="186" t="s">
        <v>792</v>
      </c>
      <c r="B9"/>
      <c r="C9"/>
      <c r="D9" s="20"/>
      <c r="E9"/>
      <c r="F9" s="101"/>
      <c r="G9" s="102"/>
      <c r="H9" s="102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4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473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9" t="s">
        <v>277</v>
      </c>
      <c r="P11" s="345" t="s">
        <v>570</v>
      </c>
      <c r="Q11" s="902" t="s">
        <v>571</v>
      </c>
      <c r="R11" s="206" t="s">
        <v>301</v>
      </c>
      <c r="S11" s="207" t="s">
        <v>301</v>
      </c>
      <c r="T11" s="207" t="s">
        <v>301</v>
      </c>
      <c r="U11" s="207" t="s">
        <v>301</v>
      </c>
      <c r="V11" s="207" t="s">
        <v>301</v>
      </c>
      <c r="W11" s="207" t="s">
        <v>301</v>
      </c>
      <c r="X11" s="207" t="s">
        <v>302</v>
      </c>
      <c r="Y11" s="207" t="s">
        <v>302</v>
      </c>
      <c r="Z11" s="207" t="s">
        <v>303</v>
      </c>
      <c r="AA11" s="207" t="s">
        <v>302</v>
      </c>
      <c r="AB11" s="207" t="s">
        <v>304</v>
      </c>
      <c r="AC11" s="207" t="s">
        <v>305</v>
      </c>
      <c r="AD11" s="207" t="s">
        <v>306</v>
      </c>
      <c r="AE11" s="207" t="s">
        <v>308</v>
      </c>
      <c r="AF11" s="207" t="s">
        <v>307</v>
      </c>
      <c r="AG11" s="207" t="s">
        <v>307</v>
      </c>
      <c r="AH11" s="207" t="s">
        <v>314</v>
      </c>
      <c r="AI11" s="345" t="s">
        <v>310</v>
      </c>
      <c r="AJ11" s="345" t="s">
        <v>311</v>
      </c>
      <c r="AK11" s="345" t="s">
        <v>310</v>
      </c>
      <c r="AL11" s="345" t="s">
        <v>310</v>
      </c>
      <c r="AM11" s="345" t="s">
        <v>311</v>
      </c>
      <c r="AN11" s="345" t="s">
        <v>310</v>
      </c>
      <c r="AO11" s="345" t="s">
        <v>310</v>
      </c>
      <c r="AP11" s="345" t="s">
        <v>311</v>
      </c>
      <c r="AQ11" s="345" t="s">
        <v>310</v>
      </c>
      <c r="AR11" s="345" t="s">
        <v>311</v>
      </c>
      <c r="AS11" s="346" t="s">
        <v>312</v>
      </c>
      <c r="AT11" s="903" t="s">
        <v>272</v>
      </c>
      <c r="AU11" s="815" t="s">
        <v>273</v>
      </c>
      <c r="AV11" s="815" t="s">
        <v>279</v>
      </c>
      <c r="AW11" s="815" t="s">
        <v>274</v>
      </c>
      <c r="AX11" s="815" t="s">
        <v>275</v>
      </c>
      <c r="AY11" s="815" t="s">
        <v>276</v>
      </c>
      <c r="AZ11" s="214" t="s">
        <v>277</v>
      </c>
      <c r="BA11" s="214" t="s">
        <v>570</v>
      </c>
      <c r="BB11" s="274" t="s">
        <v>571</v>
      </c>
    </row>
    <row r="12" spans="1:54" ht="14.1" customHeight="1" x14ac:dyDescent="0.2">
      <c r="A12" s="193">
        <v>1</v>
      </c>
      <c r="B12" s="194">
        <v>2330</v>
      </c>
      <c r="C12" s="195">
        <v>691009571</v>
      </c>
      <c r="D12" s="194">
        <v>71294511</v>
      </c>
      <c r="E12" s="196" t="s">
        <v>572</v>
      </c>
      <c r="F12" s="193">
        <v>3233</v>
      </c>
      <c r="G12" s="196" t="s">
        <v>322</v>
      </c>
      <c r="H12" s="197" t="s">
        <v>282</v>
      </c>
      <c r="I12" s="276">
        <v>13623934</v>
      </c>
      <c r="J12" s="277">
        <v>8216387</v>
      </c>
      <c r="K12" s="277">
        <v>1700000</v>
      </c>
      <c r="L12" s="277">
        <v>3351739</v>
      </c>
      <c r="M12" s="277">
        <v>164328</v>
      </c>
      <c r="N12" s="277">
        <v>191480</v>
      </c>
      <c r="O12" s="287">
        <v>20.209999999999997</v>
      </c>
      <c r="P12" s="278">
        <v>10.839999999999998</v>
      </c>
      <c r="Q12" s="949">
        <v>9.3699999999999992</v>
      </c>
      <c r="R12" s="855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937">
        <f>SUM(AQ12:AR12)</f>
        <v>0</v>
      </c>
      <c r="AT12" s="292">
        <f>I12+AH12</f>
        <v>13623934</v>
      </c>
      <c r="AU12" s="219">
        <f>J12+W12</f>
        <v>8216387</v>
      </c>
      <c r="AV12" s="219">
        <f>K12+AA12</f>
        <v>1700000</v>
      </c>
      <c r="AW12" s="219">
        <f>L12+AC12</f>
        <v>3351739</v>
      </c>
      <c r="AX12" s="219">
        <f>M12+AD12</f>
        <v>164328</v>
      </c>
      <c r="AY12" s="219">
        <f>N12+AG12</f>
        <v>191480</v>
      </c>
      <c r="AZ12" s="221">
        <f>O12+AS12</f>
        <v>20.209999999999997</v>
      </c>
      <c r="BA12" s="221">
        <f>P12+AQ12</f>
        <v>10.839999999999998</v>
      </c>
      <c r="BB12" s="222">
        <f>Q12+AR12</f>
        <v>9.3699999999999992</v>
      </c>
    </row>
    <row r="13" spans="1:54" ht="14.1" customHeight="1" x14ac:dyDescent="0.2">
      <c r="A13" s="120">
        <v>1</v>
      </c>
      <c r="B13" s="117">
        <v>2330</v>
      </c>
      <c r="C13" s="118">
        <v>691009571</v>
      </c>
      <c r="D13" s="117">
        <v>71294511</v>
      </c>
      <c r="E13" s="119" t="s">
        <v>573</v>
      </c>
      <c r="F13" s="120"/>
      <c r="G13" s="119"/>
      <c r="H13" s="121"/>
      <c r="I13" s="122">
        <v>13623934</v>
      </c>
      <c r="J13" s="123">
        <v>8216387</v>
      </c>
      <c r="K13" s="123">
        <v>1700000</v>
      </c>
      <c r="L13" s="123">
        <v>3351739</v>
      </c>
      <c r="M13" s="123">
        <v>164328</v>
      </c>
      <c r="N13" s="123">
        <v>191480</v>
      </c>
      <c r="O13" s="124">
        <v>20.209999999999997</v>
      </c>
      <c r="P13" s="124">
        <v>10.839999999999998</v>
      </c>
      <c r="Q13" s="125">
        <v>9.3699999999999992</v>
      </c>
      <c r="R13" s="856">
        <f t="shared" ref="R13:BB13" si="0">SUM(R12)</f>
        <v>0</v>
      </c>
      <c r="S13" s="856">
        <f t="shared" si="0"/>
        <v>0</v>
      </c>
      <c r="T13" s="856">
        <f t="shared" si="0"/>
        <v>0</v>
      </c>
      <c r="U13" s="856">
        <f t="shared" si="0"/>
        <v>0</v>
      </c>
      <c r="V13" s="856">
        <f t="shared" si="0"/>
        <v>0</v>
      </c>
      <c r="W13" s="856">
        <f t="shared" si="0"/>
        <v>0</v>
      </c>
      <c r="X13" s="856">
        <f t="shared" si="0"/>
        <v>0</v>
      </c>
      <c r="Y13" s="856">
        <f t="shared" si="0"/>
        <v>0</v>
      </c>
      <c r="Z13" s="856">
        <f t="shared" si="0"/>
        <v>0</v>
      </c>
      <c r="AA13" s="856">
        <f t="shared" si="0"/>
        <v>0</v>
      </c>
      <c r="AB13" s="856">
        <f t="shared" si="0"/>
        <v>0</v>
      </c>
      <c r="AC13" s="856">
        <f t="shared" si="0"/>
        <v>0</v>
      </c>
      <c r="AD13" s="856">
        <f t="shared" si="0"/>
        <v>0</v>
      </c>
      <c r="AE13" s="856">
        <f t="shared" si="0"/>
        <v>0</v>
      </c>
      <c r="AF13" s="856">
        <f t="shared" si="0"/>
        <v>0</v>
      </c>
      <c r="AG13" s="856">
        <f t="shared" si="0"/>
        <v>0</v>
      </c>
      <c r="AH13" s="856">
        <f t="shared" si="0"/>
        <v>0</v>
      </c>
      <c r="AI13" s="904">
        <f t="shared" si="0"/>
        <v>0</v>
      </c>
      <c r="AJ13" s="904">
        <f t="shared" si="0"/>
        <v>0</v>
      </c>
      <c r="AK13" s="904">
        <f t="shared" si="0"/>
        <v>0</v>
      </c>
      <c r="AL13" s="904">
        <f t="shared" si="0"/>
        <v>0</v>
      </c>
      <c r="AM13" s="904">
        <f t="shared" si="0"/>
        <v>0</v>
      </c>
      <c r="AN13" s="904">
        <f t="shared" si="0"/>
        <v>0</v>
      </c>
      <c r="AO13" s="904">
        <f t="shared" si="0"/>
        <v>0</v>
      </c>
      <c r="AP13" s="904">
        <f t="shared" si="0"/>
        <v>0</v>
      </c>
      <c r="AQ13" s="904">
        <f t="shared" si="0"/>
        <v>0</v>
      </c>
      <c r="AR13" s="904">
        <f t="shared" si="0"/>
        <v>0</v>
      </c>
      <c r="AS13" s="939">
        <f t="shared" si="0"/>
        <v>0</v>
      </c>
      <c r="AT13" s="122">
        <f t="shared" si="0"/>
        <v>13623934</v>
      </c>
      <c r="AU13" s="123">
        <f t="shared" si="0"/>
        <v>8216387</v>
      </c>
      <c r="AV13" s="123">
        <f t="shared" si="0"/>
        <v>1700000</v>
      </c>
      <c r="AW13" s="123">
        <f t="shared" si="0"/>
        <v>3351739</v>
      </c>
      <c r="AX13" s="123">
        <f t="shared" si="0"/>
        <v>164328</v>
      </c>
      <c r="AY13" s="123">
        <f t="shared" si="0"/>
        <v>191480</v>
      </c>
      <c r="AZ13" s="124">
        <f t="shared" si="0"/>
        <v>20.209999999999997</v>
      </c>
      <c r="BA13" s="124">
        <f t="shared" si="0"/>
        <v>10.839999999999998</v>
      </c>
      <c r="BB13" s="125">
        <f t="shared" si="0"/>
        <v>9.3699999999999992</v>
      </c>
    </row>
    <row r="14" spans="1:54" ht="14.1" customHeight="1" x14ac:dyDescent="0.2">
      <c r="A14" s="108">
        <v>2</v>
      </c>
      <c r="B14" s="105">
        <v>2415</v>
      </c>
      <c r="C14" s="106">
        <v>600079465</v>
      </c>
      <c r="D14" s="105">
        <v>72742186</v>
      </c>
      <c r="E14" s="107" t="s">
        <v>574</v>
      </c>
      <c r="F14" s="108">
        <v>3111</v>
      </c>
      <c r="G14" s="107" t="s">
        <v>315</v>
      </c>
      <c r="H14" s="109" t="s">
        <v>281</v>
      </c>
      <c r="I14" s="110">
        <v>7286160</v>
      </c>
      <c r="J14" s="433">
        <v>5319517</v>
      </c>
      <c r="K14" s="433">
        <v>12000</v>
      </c>
      <c r="L14" s="111">
        <v>1802053</v>
      </c>
      <c r="M14" s="111">
        <v>106390</v>
      </c>
      <c r="N14" s="433">
        <v>46200</v>
      </c>
      <c r="O14" s="288">
        <v>12.2233</v>
      </c>
      <c r="P14" s="288">
        <v>9.2581000000000007</v>
      </c>
      <c r="Q14" s="913">
        <v>2.9651999999999998</v>
      </c>
      <c r="R14" s="351"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6" si="1">SUM(R14:V14)</f>
        <v>0</v>
      </c>
      <c r="X14" s="113">
        <v>0</v>
      </c>
      <c r="Y14" s="113">
        <v>0</v>
      </c>
      <c r="Z14" s="113">
        <v>0</v>
      </c>
      <c r="AA14" s="113">
        <f t="shared" ref="AA14:AA76" si="2">SUM(X14:Z14)</f>
        <v>0</v>
      </c>
      <c r="AB14" s="113">
        <f t="shared" ref="AB14:AB76" si="3">W14+AA14</f>
        <v>0</v>
      </c>
      <c r="AC14" s="114">
        <f t="shared" ref="AC14:AC76" si="4">ROUND((W14+X14+Y14)*33.8%,0)</f>
        <v>0</v>
      </c>
      <c r="AD14" s="114">
        <f t="shared" ref="AD14:AD76" si="5">ROUND(W14*2%,0)</f>
        <v>0</v>
      </c>
      <c r="AE14" s="113">
        <v>0</v>
      </c>
      <c r="AF14" s="113">
        <v>0</v>
      </c>
      <c r="AG14" s="113">
        <f t="shared" ref="AG14:AG76" si="6">SUM(AE14:AF14)</f>
        <v>0</v>
      </c>
      <c r="AH14" s="113">
        <f t="shared" ref="AH14:AH76" si="7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76" si="8">AI14+AK14+AL14+AN14+AO14</f>
        <v>0</v>
      </c>
      <c r="AR14" s="115">
        <f t="shared" ref="AR14:AR76" si="9">AJ14+AM14+AP14</f>
        <v>0</v>
      </c>
      <c r="AS14" s="377">
        <f t="shared" ref="AS14:AS76" si="10">SUM(AQ14:AR14)</f>
        <v>0</v>
      </c>
      <c r="AT14" s="112">
        <f>I14+AH14</f>
        <v>7286160</v>
      </c>
      <c r="AU14" s="113">
        <f>J14+W14</f>
        <v>5319517</v>
      </c>
      <c r="AV14" s="113">
        <f>K14+AA14</f>
        <v>12000</v>
      </c>
      <c r="AW14" s="113">
        <f t="shared" ref="AW14:AX17" si="11">L14+AC14</f>
        <v>1802053</v>
      </c>
      <c r="AX14" s="113">
        <f t="shared" si="11"/>
        <v>106390</v>
      </c>
      <c r="AY14" s="113">
        <f>N14+AG14</f>
        <v>46200</v>
      </c>
      <c r="AZ14" s="115">
        <f>O14+AS14</f>
        <v>12.2233</v>
      </c>
      <c r="BA14" s="115">
        <f t="shared" ref="BA14:BB17" si="12">P14+AQ14</f>
        <v>9.2581000000000007</v>
      </c>
      <c r="BB14" s="116">
        <f t="shared" si="12"/>
        <v>2.9651999999999998</v>
      </c>
    </row>
    <row r="15" spans="1:54" ht="14.1" customHeight="1" x14ac:dyDescent="0.2">
      <c r="A15" s="108">
        <v>2</v>
      </c>
      <c r="B15" s="105">
        <v>2415</v>
      </c>
      <c r="C15" s="106">
        <v>600079465</v>
      </c>
      <c r="D15" s="105">
        <v>72742186</v>
      </c>
      <c r="E15" s="107" t="s">
        <v>574</v>
      </c>
      <c r="F15" s="108">
        <v>3111</v>
      </c>
      <c r="G15" s="82" t="s">
        <v>317</v>
      </c>
      <c r="H15" s="109" t="s">
        <v>281</v>
      </c>
      <c r="I15" s="110">
        <v>394540</v>
      </c>
      <c r="J15" s="433">
        <v>285604</v>
      </c>
      <c r="K15" s="433">
        <v>5000</v>
      </c>
      <c r="L15" s="111">
        <v>98224</v>
      </c>
      <c r="M15" s="111">
        <v>5712</v>
      </c>
      <c r="N15" s="343">
        <v>0</v>
      </c>
      <c r="O15" s="288">
        <v>1</v>
      </c>
      <c r="P15" s="436">
        <v>1</v>
      </c>
      <c r="Q15" s="910">
        <v>0</v>
      </c>
      <c r="R15" s="351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1"/>
        <v>0</v>
      </c>
      <c r="X15" s="113">
        <v>0</v>
      </c>
      <c r="Y15" s="113">
        <v>0</v>
      </c>
      <c r="Z15" s="113">
        <v>0</v>
      </c>
      <c r="AA15" s="113">
        <f t="shared" si="2"/>
        <v>0</v>
      </c>
      <c r="AB15" s="113">
        <f t="shared" si="3"/>
        <v>0</v>
      </c>
      <c r="AC15" s="114">
        <f t="shared" si="4"/>
        <v>0</v>
      </c>
      <c r="AD15" s="114">
        <f t="shared" si="5"/>
        <v>0</v>
      </c>
      <c r="AE15" s="113">
        <v>0</v>
      </c>
      <c r="AF15" s="113">
        <v>0</v>
      </c>
      <c r="AG15" s="113">
        <f t="shared" si="6"/>
        <v>0</v>
      </c>
      <c r="AH15" s="113">
        <f t="shared" si="7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8"/>
        <v>0</v>
      </c>
      <c r="AR15" s="115">
        <f t="shared" si="9"/>
        <v>0</v>
      </c>
      <c r="AS15" s="377">
        <f t="shared" si="10"/>
        <v>0</v>
      </c>
      <c r="AT15" s="112">
        <f>I15+AH15</f>
        <v>394540</v>
      </c>
      <c r="AU15" s="113">
        <f>J15+W15</f>
        <v>285604</v>
      </c>
      <c r="AV15" s="113">
        <f>K15+AA15</f>
        <v>5000</v>
      </c>
      <c r="AW15" s="113">
        <f t="shared" si="11"/>
        <v>98224</v>
      </c>
      <c r="AX15" s="113">
        <f t="shared" si="11"/>
        <v>5712</v>
      </c>
      <c r="AY15" s="113">
        <f>N15+AG15</f>
        <v>0</v>
      </c>
      <c r="AZ15" s="115">
        <f>O15+AS15</f>
        <v>1</v>
      </c>
      <c r="BA15" s="115">
        <f t="shared" si="12"/>
        <v>1</v>
      </c>
      <c r="BB15" s="116">
        <f t="shared" si="12"/>
        <v>0</v>
      </c>
    </row>
    <row r="16" spans="1:54" ht="14.1" customHeight="1" x14ac:dyDescent="0.2">
      <c r="A16" s="108">
        <v>2</v>
      </c>
      <c r="B16" s="105">
        <v>2415</v>
      </c>
      <c r="C16" s="106">
        <v>600079465</v>
      </c>
      <c r="D16" s="105">
        <v>72742186</v>
      </c>
      <c r="E16" s="107" t="s">
        <v>574</v>
      </c>
      <c r="F16" s="108">
        <v>3111</v>
      </c>
      <c r="G16" s="107" t="s">
        <v>316</v>
      </c>
      <c r="H16" s="109" t="s">
        <v>282</v>
      </c>
      <c r="I16" s="110">
        <v>669185</v>
      </c>
      <c r="J16" s="28">
        <v>492772</v>
      </c>
      <c r="K16" s="28">
        <v>0</v>
      </c>
      <c r="L16" s="111">
        <v>166557</v>
      </c>
      <c r="M16" s="111">
        <v>9856</v>
      </c>
      <c r="N16" s="28">
        <v>0</v>
      </c>
      <c r="O16" s="288">
        <v>1.3900000000000001</v>
      </c>
      <c r="P16" s="275">
        <v>1.3900000000000001</v>
      </c>
      <c r="Q16" s="910">
        <v>0</v>
      </c>
      <c r="R16" s="351">
        <v>0</v>
      </c>
      <c r="S16" s="113">
        <v>62551</v>
      </c>
      <c r="T16" s="113">
        <v>0</v>
      </c>
      <c r="U16" s="113">
        <v>0</v>
      </c>
      <c r="V16" s="113">
        <v>0</v>
      </c>
      <c r="W16" s="113">
        <f t="shared" si="1"/>
        <v>62551</v>
      </c>
      <c r="X16" s="113">
        <v>0</v>
      </c>
      <c r="Y16" s="113">
        <v>0</v>
      </c>
      <c r="Z16" s="113">
        <v>0</v>
      </c>
      <c r="AA16" s="113">
        <f t="shared" si="2"/>
        <v>0</v>
      </c>
      <c r="AB16" s="113">
        <f t="shared" si="3"/>
        <v>62551</v>
      </c>
      <c r="AC16" s="114">
        <f t="shared" si="4"/>
        <v>21142</v>
      </c>
      <c r="AD16" s="114">
        <f t="shared" si="5"/>
        <v>1251</v>
      </c>
      <c r="AE16" s="113">
        <v>4450</v>
      </c>
      <c r="AF16" s="113">
        <v>0</v>
      </c>
      <c r="AG16" s="113">
        <f t="shared" si="6"/>
        <v>4450</v>
      </c>
      <c r="AH16" s="113">
        <f t="shared" si="7"/>
        <v>89394</v>
      </c>
      <c r="AI16" s="115">
        <v>0</v>
      </c>
      <c r="AJ16" s="115">
        <v>0</v>
      </c>
      <c r="AK16" s="115">
        <v>0.13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8"/>
        <v>0.13</v>
      </c>
      <c r="AR16" s="115">
        <f t="shared" si="9"/>
        <v>0</v>
      </c>
      <c r="AS16" s="377">
        <f t="shared" si="10"/>
        <v>0.13</v>
      </c>
      <c r="AT16" s="112">
        <f>I16+AH16</f>
        <v>758579</v>
      </c>
      <c r="AU16" s="113">
        <f>J16+W16</f>
        <v>555323</v>
      </c>
      <c r="AV16" s="113">
        <f>K16+AA16</f>
        <v>0</v>
      </c>
      <c r="AW16" s="113">
        <f t="shared" si="11"/>
        <v>187699</v>
      </c>
      <c r="AX16" s="113">
        <f t="shared" si="11"/>
        <v>11107</v>
      </c>
      <c r="AY16" s="113">
        <f>N16+AG16</f>
        <v>4450</v>
      </c>
      <c r="AZ16" s="115">
        <f>O16+AS16</f>
        <v>1.52</v>
      </c>
      <c r="BA16" s="115">
        <f t="shared" si="12"/>
        <v>1.52</v>
      </c>
      <c r="BB16" s="116">
        <f t="shared" si="12"/>
        <v>0</v>
      </c>
    </row>
    <row r="17" spans="1:54" ht="14.1" customHeight="1" x14ac:dyDescent="0.2">
      <c r="A17" s="108">
        <v>2</v>
      </c>
      <c r="B17" s="105">
        <v>2415</v>
      </c>
      <c r="C17" s="106">
        <v>600079465</v>
      </c>
      <c r="D17" s="105">
        <v>72742186</v>
      </c>
      <c r="E17" s="107" t="s">
        <v>574</v>
      </c>
      <c r="F17" s="108">
        <v>3141</v>
      </c>
      <c r="G17" s="107" t="s">
        <v>319</v>
      </c>
      <c r="H17" s="109" t="s">
        <v>282</v>
      </c>
      <c r="I17" s="110">
        <v>905612</v>
      </c>
      <c r="J17" s="30">
        <v>658358</v>
      </c>
      <c r="K17" s="30">
        <v>5000</v>
      </c>
      <c r="L17" s="111">
        <v>224215</v>
      </c>
      <c r="M17" s="111">
        <v>13167</v>
      </c>
      <c r="N17" s="30">
        <v>4872</v>
      </c>
      <c r="O17" s="288">
        <v>2.2599999999999998</v>
      </c>
      <c r="P17" s="447">
        <v>0</v>
      </c>
      <c r="Q17" s="914">
        <v>2.2599999999999998</v>
      </c>
      <c r="R17" s="351">
        <v>0</v>
      </c>
      <c r="S17" s="113">
        <v>0</v>
      </c>
      <c r="T17" s="113">
        <v>-1815</v>
      </c>
      <c r="U17" s="113">
        <v>0</v>
      </c>
      <c r="V17" s="113">
        <v>0</v>
      </c>
      <c r="W17" s="113">
        <f t="shared" si="1"/>
        <v>-1815</v>
      </c>
      <c r="X17" s="113">
        <v>0</v>
      </c>
      <c r="Y17" s="113">
        <v>0</v>
      </c>
      <c r="Z17" s="113">
        <v>0</v>
      </c>
      <c r="AA17" s="113">
        <f t="shared" si="2"/>
        <v>0</v>
      </c>
      <c r="AB17" s="113">
        <f t="shared" si="3"/>
        <v>-1815</v>
      </c>
      <c r="AC17" s="114">
        <f t="shared" si="4"/>
        <v>-613</v>
      </c>
      <c r="AD17" s="114">
        <f t="shared" si="5"/>
        <v>-36</v>
      </c>
      <c r="AE17" s="113">
        <v>0</v>
      </c>
      <c r="AF17" s="113">
        <v>0</v>
      </c>
      <c r="AG17" s="113">
        <f t="shared" si="6"/>
        <v>0</v>
      </c>
      <c r="AH17" s="113">
        <f t="shared" si="7"/>
        <v>-2464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8"/>
        <v>0</v>
      </c>
      <c r="AR17" s="115">
        <f t="shared" si="9"/>
        <v>0</v>
      </c>
      <c r="AS17" s="377">
        <f t="shared" si="10"/>
        <v>0</v>
      </c>
      <c r="AT17" s="112">
        <f>I17+AH17</f>
        <v>903148</v>
      </c>
      <c r="AU17" s="113">
        <f>J17+W17</f>
        <v>656543</v>
      </c>
      <c r="AV17" s="113">
        <f>K17+AA17</f>
        <v>5000</v>
      </c>
      <c r="AW17" s="113">
        <f t="shared" si="11"/>
        <v>223602</v>
      </c>
      <c r="AX17" s="113">
        <f t="shared" si="11"/>
        <v>13131</v>
      </c>
      <c r="AY17" s="113">
        <f>N17+AG17</f>
        <v>4872</v>
      </c>
      <c r="AZ17" s="115">
        <f>O17+AS17</f>
        <v>2.2599999999999998</v>
      </c>
      <c r="BA17" s="115">
        <f t="shared" si="12"/>
        <v>0</v>
      </c>
      <c r="BB17" s="116">
        <f t="shared" si="12"/>
        <v>2.2599999999999998</v>
      </c>
    </row>
    <row r="18" spans="1:54" ht="14.1" customHeight="1" x14ac:dyDescent="0.2">
      <c r="A18" s="120">
        <v>2</v>
      </c>
      <c r="B18" s="117">
        <v>2415</v>
      </c>
      <c r="C18" s="118">
        <v>600079465</v>
      </c>
      <c r="D18" s="117">
        <v>72742186</v>
      </c>
      <c r="E18" s="119" t="s">
        <v>575</v>
      </c>
      <c r="F18" s="120"/>
      <c r="G18" s="119"/>
      <c r="H18" s="121"/>
      <c r="I18" s="122">
        <v>9255497</v>
      </c>
      <c r="J18" s="123">
        <v>6756251</v>
      </c>
      <c r="K18" s="123">
        <v>22000</v>
      </c>
      <c r="L18" s="123">
        <v>2291049</v>
      </c>
      <c r="M18" s="123">
        <v>135125</v>
      </c>
      <c r="N18" s="123">
        <v>51072</v>
      </c>
      <c r="O18" s="124">
        <v>16.8733</v>
      </c>
      <c r="P18" s="124">
        <v>11.648100000000001</v>
      </c>
      <c r="Q18" s="125">
        <v>5.2251999999999992</v>
      </c>
      <c r="R18" s="856">
        <f t="shared" ref="R18:AS18" si="13">SUM(R14:R17)</f>
        <v>0</v>
      </c>
      <c r="S18" s="856">
        <f t="shared" si="13"/>
        <v>62551</v>
      </c>
      <c r="T18" s="856">
        <f t="shared" si="13"/>
        <v>-1815</v>
      </c>
      <c r="U18" s="856">
        <f t="shared" si="13"/>
        <v>0</v>
      </c>
      <c r="V18" s="856">
        <f t="shared" si="13"/>
        <v>0</v>
      </c>
      <c r="W18" s="856">
        <f t="shared" si="13"/>
        <v>60736</v>
      </c>
      <c r="X18" s="856">
        <f t="shared" si="13"/>
        <v>0</v>
      </c>
      <c r="Y18" s="856">
        <f t="shared" si="13"/>
        <v>0</v>
      </c>
      <c r="Z18" s="856">
        <f t="shared" si="13"/>
        <v>0</v>
      </c>
      <c r="AA18" s="856">
        <f t="shared" si="13"/>
        <v>0</v>
      </c>
      <c r="AB18" s="856">
        <f t="shared" si="13"/>
        <v>60736</v>
      </c>
      <c r="AC18" s="856">
        <f t="shared" si="13"/>
        <v>20529</v>
      </c>
      <c r="AD18" s="856">
        <f t="shared" si="13"/>
        <v>1215</v>
      </c>
      <c r="AE18" s="856">
        <f t="shared" si="13"/>
        <v>4450</v>
      </c>
      <c r="AF18" s="856">
        <f t="shared" si="13"/>
        <v>0</v>
      </c>
      <c r="AG18" s="856">
        <f t="shared" si="13"/>
        <v>4450</v>
      </c>
      <c r="AH18" s="856">
        <f t="shared" si="13"/>
        <v>86930</v>
      </c>
      <c r="AI18" s="904">
        <f t="shared" si="13"/>
        <v>0</v>
      </c>
      <c r="AJ18" s="904">
        <f t="shared" si="13"/>
        <v>0</v>
      </c>
      <c r="AK18" s="904">
        <f t="shared" si="13"/>
        <v>0.13</v>
      </c>
      <c r="AL18" s="904">
        <f t="shared" si="13"/>
        <v>0</v>
      </c>
      <c r="AM18" s="904">
        <f t="shared" si="13"/>
        <v>0</v>
      </c>
      <c r="AN18" s="904">
        <f t="shared" si="13"/>
        <v>0</v>
      </c>
      <c r="AO18" s="904">
        <f t="shared" si="13"/>
        <v>0</v>
      </c>
      <c r="AP18" s="904">
        <f t="shared" si="13"/>
        <v>0</v>
      </c>
      <c r="AQ18" s="904">
        <f t="shared" si="13"/>
        <v>0.13</v>
      </c>
      <c r="AR18" s="904">
        <f t="shared" si="13"/>
        <v>0</v>
      </c>
      <c r="AS18" s="939">
        <f t="shared" si="13"/>
        <v>0.13</v>
      </c>
      <c r="AT18" s="122">
        <f t="shared" ref="AT18:BB18" si="14">SUM(AT14:AT17)</f>
        <v>9342427</v>
      </c>
      <c r="AU18" s="123">
        <f t="shared" si="14"/>
        <v>6816987</v>
      </c>
      <c r="AV18" s="123">
        <f t="shared" si="14"/>
        <v>22000</v>
      </c>
      <c r="AW18" s="123">
        <f t="shared" si="14"/>
        <v>2311578</v>
      </c>
      <c r="AX18" s="123">
        <f t="shared" si="14"/>
        <v>136340</v>
      </c>
      <c r="AY18" s="123">
        <f t="shared" si="14"/>
        <v>55522</v>
      </c>
      <c r="AZ18" s="124">
        <f t="shared" si="14"/>
        <v>17.003299999999999</v>
      </c>
      <c r="BA18" s="124">
        <f t="shared" si="14"/>
        <v>11.7781</v>
      </c>
      <c r="BB18" s="125">
        <f t="shared" si="14"/>
        <v>5.2251999999999992</v>
      </c>
    </row>
    <row r="19" spans="1:54" ht="14.1" customHeight="1" x14ac:dyDescent="0.2">
      <c r="A19" s="108">
        <v>3</v>
      </c>
      <c r="B19" s="105">
        <v>2442</v>
      </c>
      <c r="C19" s="106">
        <v>600079066</v>
      </c>
      <c r="D19" s="105">
        <v>72742101</v>
      </c>
      <c r="E19" s="107" t="s">
        <v>576</v>
      </c>
      <c r="F19" s="108">
        <v>3111</v>
      </c>
      <c r="G19" s="107" t="s">
        <v>315</v>
      </c>
      <c r="H19" s="109" t="s">
        <v>281</v>
      </c>
      <c r="I19" s="110">
        <v>7933787</v>
      </c>
      <c r="J19" s="111">
        <v>5803183</v>
      </c>
      <c r="K19" s="111">
        <v>3000</v>
      </c>
      <c r="L19" s="111">
        <v>1962490</v>
      </c>
      <c r="M19" s="111">
        <v>116064</v>
      </c>
      <c r="N19" s="111">
        <v>49050</v>
      </c>
      <c r="O19" s="288">
        <v>13.5322</v>
      </c>
      <c r="P19" s="288">
        <v>10</v>
      </c>
      <c r="Q19" s="913">
        <v>3.5322000000000005</v>
      </c>
      <c r="R19" s="351"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1"/>
        <v>0</v>
      </c>
      <c r="X19" s="113">
        <v>0</v>
      </c>
      <c r="Y19" s="113">
        <v>0</v>
      </c>
      <c r="Z19" s="113">
        <v>0</v>
      </c>
      <c r="AA19" s="113">
        <f t="shared" si="2"/>
        <v>0</v>
      </c>
      <c r="AB19" s="113">
        <f t="shared" si="3"/>
        <v>0</v>
      </c>
      <c r="AC19" s="114">
        <f t="shared" si="4"/>
        <v>0</v>
      </c>
      <c r="AD19" s="114">
        <f t="shared" si="5"/>
        <v>0</v>
      </c>
      <c r="AE19" s="113">
        <v>0</v>
      </c>
      <c r="AF19" s="113">
        <v>0</v>
      </c>
      <c r="AG19" s="113">
        <f t="shared" si="6"/>
        <v>0</v>
      </c>
      <c r="AH19" s="113">
        <f t="shared" si="7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8"/>
        <v>0</v>
      </c>
      <c r="AR19" s="115">
        <f t="shared" si="9"/>
        <v>0</v>
      </c>
      <c r="AS19" s="377">
        <f t="shared" si="10"/>
        <v>0</v>
      </c>
      <c r="AT19" s="112">
        <f>I19+AH19</f>
        <v>7933787</v>
      </c>
      <c r="AU19" s="113">
        <f>J19+W19</f>
        <v>5803183</v>
      </c>
      <c r="AV19" s="113">
        <f>K19+AA19</f>
        <v>3000</v>
      </c>
      <c r="AW19" s="113">
        <f t="shared" ref="AW19:AX21" si="15">L19+AC19</f>
        <v>1962490</v>
      </c>
      <c r="AX19" s="113">
        <f t="shared" si="15"/>
        <v>116064</v>
      </c>
      <c r="AY19" s="113">
        <f>N19+AG19</f>
        <v>49050</v>
      </c>
      <c r="AZ19" s="115">
        <f>O19+AS19</f>
        <v>13.5322</v>
      </c>
      <c r="BA19" s="115">
        <f t="shared" ref="BA19:BB21" si="16">P19+AQ19</f>
        <v>10</v>
      </c>
      <c r="BB19" s="116">
        <f t="shared" si="16"/>
        <v>3.5322000000000005</v>
      </c>
    </row>
    <row r="20" spans="1:54" ht="14.1" customHeight="1" x14ac:dyDescent="0.2">
      <c r="A20" s="108">
        <v>3</v>
      </c>
      <c r="B20" s="105">
        <v>2442</v>
      </c>
      <c r="C20" s="106">
        <v>600079066</v>
      </c>
      <c r="D20" s="105">
        <v>72742101</v>
      </c>
      <c r="E20" s="107" t="s">
        <v>576</v>
      </c>
      <c r="F20" s="108">
        <v>3111</v>
      </c>
      <c r="G20" s="126" t="s">
        <v>316</v>
      </c>
      <c r="H20" s="109" t="s">
        <v>282</v>
      </c>
      <c r="I20" s="110">
        <v>660713</v>
      </c>
      <c r="J20" s="28">
        <v>485060</v>
      </c>
      <c r="K20" s="28">
        <v>0</v>
      </c>
      <c r="L20" s="111">
        <v>163951</v>
      </c>
      <c r="M20" s="111">
        <v>9702</v>
      </c>
      <c r="N20" s="28">
        <v>2000</v>
      </c>
      <c r="O20" s="288">
        <v>1.3800000000000001</v>
      </c>
      <c r="P20" s="275">
        <v>1.3800000000000001</v>
      </c>
      <c r="Q20" s="910">
        <v>0</v>
      </c>
      <c r="R20" s="351"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1"/>
        <v>0</v>
      </c>
      <c r="X20" s="113">
        <v>0</v>
      </c>
      <c r="Y20" s="113">
        <v>0</v>
      </c>
      <c r="Z20" s="113">
        <v>0</v>
      </c>
      <c r="AA20" s="113">
        <f t="shared" si="2"/>
        <v>0</v>
      </c>
      <c r="AB20" s="113">
        <f t="shared" si="3"/>
        <v>0</v>
      </c>
      <c r="AC20" s="114">
        <f t="shared" si="4"/>
        <v>0</v>
      </c>
      <c r="AD20" s="114">
        <f t="shared" si="5"/>
        <v>0</v>
      </c>
      <c r="AE20" s="113">
        <v>0</v>
      </c>
      <c r="AF20" s="113">
        <v>0</v>
      </c>
      <c r="AG20" s="113">
        <f t="shared" si="6"/>
        <v>0</v>
      </c>
      <c r="AH20" s="113">
        <f t="shared" si="7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8"/>
        <v>0</v>
      </c>
      <c r="AR20" s="115">
        <f t="shared" si="9"/>
        <v>0</v>
      </c>
      <c r="AS20" s="377">
        <f t="shared" si="10"/>
        <v>0</v>
      </c>
      <c r="AT20" s="112">
        <f>I20+AH20</f>
        <v>660713</v>
      </c>
      <c r="AU20" s="113">
        <f>J20+W20</f>
        <v>485060</v>
      </c>
      <c r="AV20" s="113">
        <f>K20+AA20</f>
        <v>0</v>
      </c>
      <c r="AW20" s="113">
        <f t="shared" si="15"/>
        <v>163951</v>
      </c>
      <c r="AX20" s="113">
        <f t="shared" si="15"/>
        <v>9702</v>
      </c>
      <c r="AY20" s="113">
        <f>N20+AG20</f>
        <v>2000</v>
      </c>
      <c r="AZ20" s="115">
        <f>O20+AS20</f>
        <v>1.3800000000000001</v>
      </c>
      <c r="BA20" s="115">
        <f t="shared" si="16"/>
        <v>1.3800000000000001</v>
      </c>
      <c r="BB20" s="116">
        <f t="shared" si="16"/>
        <v>0</v>
      </c>
    </row>
    <row r="21" spans="1:54" ht="14.1" customHeight="1" x14ac:dyDescent="0.2">
      <c r="A21" s="108">
        <v>3</v>
      </c>
      <c r="B21" s="105">
        <v>2442</v>
      </c>
      <c r="C21" s="106">
        <v>600079066</v>
      </c>
      <c r="D21" s="105">
        <v>72742101</v>
      </c>
      <c r="E21" s="107" t="s">
        <v>576</v>
      </c>
      <c r="F21" s="108">
        <v>3141</v>
      </c>
      <c r="G21" s="107" t="s">
        <v>319</v>
      </c>
      <c r="H21" s="109" t="s">
        <v>282</v>
      </c>
      <c r="I21" s="110">
        <v>1091569</v>
      </c>
      <c r="J21" s="30">
        <v>799151</v>
      </c>
      <c r="K21" s="30">
        <v>0</v>
      </c>
      <c r="L21" s="111">
        <v>270113</v>
      </c>
      <c r="M21" s="111">
        <v>15983</v>
      </c>
      <c r="N21" s="30">
        <v>6322</v>
      </c>
      <c r="O21" s="288">
        <v>2.72</v>
      </c>
      <c r="P21" s="447">
        <v>0</v>
      </c>
      <c r="Q21" s="914">
        <v>2.72</v>
      </c>
      <c r="R21" s="351">
        <v>0</v>
      </c>
      <c r="S21" s="113">
        <v>0</v>
      </c>
      <c r="T21" s="113">
        <v>7366</v>
      </c>
      <c r="U21" s="113">
        <v>0</v>
      </c>
      <c r="V21" s="113">
        <v>0</v>
      </c>
      <c r="W21" s="113">
        <f t="shared" si="1"/>
        <v>7366</v>
      </c>
      <c r="X21" s="113">
        <v>0</v>
      </c>
      <c r="Y21" s="113">
        <v>0</v>
      </c>
      <c r="Z21" s="113">
        <v>0</v>
      </c>
      <c r="AA21" s="113">
        <f t="shared" si="2"/>
        <v>0</v>
      </c>
      <c r="AB21" s="113">
        <f t="shared" si="3"/>
        <v>7366</v>
      </c>
      <c r="AC21" s="114">
        <f t="shared" si="4"/>
        <v>2490</v>
      </c>
      <c r="AD21" s="114">
        <f t="shared" si="5"/>
        <v>147</v>
      </c>
      <c r="AE21" s="113">
        <v>0</v>
      </c>
      <c r="AF21" s="113">
        <v>0</v>
      </c>
      <c r="AG21" s="113">
        <f t="shared" si="6"/>
        <v>0</v>
      </c>
      <c r="AH21" s="113">
        <f t="shared" si="7"/>
        <v>10003</v>
      </c>
      <c r="AI21" s="115">
        <v>0</v>
      </c>
      <c r="AJ21" s="115">
        <v>0</v>
      </c>
      <c r="AK21" s="115">
        <v>0</v>
      </c>
      <c r="AL21" s="115">
        <v>0</v>
      </c>
      <c r="AM21" s="115">
        <v>0.02</v>
      </c>
      <c r="AN21" s="115">
        <v>0</v>
      </c>
      <c r="AO21" s="115">
        <v>0</v>
      </c>
      <c r="AP21" s="115">
        <v>0</v>
      </c>
      <c r="AQ21" s="115">
        <f t="shared" si="8"/>
        <v>0</v>
      </c>
      <c r="AR21" s="115">
        <f t="shared" si="9"/>
        <v>0.02</v>
      </c>
      <c r="AS21" s="377">
        <f t="shared" si="10"/>
        <v>0.02</v>
      </c>
      <c r="AT21" s="112">
        <f>I21+AH21</f>
        <v>1101572</v>
      </c>
      <c r="AU21" s="113">
        <f>J21+W21</f>
        <v>806517</v>
      </c>
      <c r="AV21" s="113">
        <f>K21+AA21</f>
        <v>0</v>
      </c>
      <c r="AW21" s="113">
        <f t="shared" si="15"/>
        <v>272603</v>
      </c>
      <c r="AX21" s="113">
        <f t="shared" si="15"/>
        <v>16130</v>
      </c>
      <c r="AY21" s="113">
        <f>N21+AG21</f>
        <v>6322</v>
      </c>
      <c r="AZ21" s="115">
        <f>O21+AS21</f>
        <v>2.74</v>
      </c>
      <c r="BA21" s="115">
        <f t="shared" si="16"/>
        <v>0</v>
      </c>
      <c r="BB21" s="116">
        <f t="shared" si="16"/>
        <v>2.74</v>
      </c>
    </row>
    <row r="22" spans="1:54" ht="14.1" customHeight="1" x14ac:dyDescent="0.2">
      <c r="A22" s="120">
        <v>3</v>
      </c>
      <c r="B22" s="117">
        <v>2442</v>
      </c>
      <c r="C22" s="118">
        <v>600079066</v>
      </c>
      <c r="D22" s="117">
        <v>72742101</v>
      </c>
      <c r="E22" s="119" t="s">
        <v>577</v>
      </c>
      <c r="F22" s="120"/>
      <c r="G22" s="119"/>
      <c r="H22" s="121"/>
      <c r="I22" s="122">
        <v>9686069</v>
      </c>
      <c r="J22" s="123">
        <v>7087394</v>
      </c>
      <c r="K22" s="123">
        <v>3000</v>
      </c>
      <c r="L22" s="123">
        <v>2396554</v>
      </c>
      <c r="M22" s="123">
        <v>141749</v>
      </c>
      <c r="N22" s="123">
        <v>57372</v>
      </c>
      <c r="O22" s="124">
        <v>17.632200000000001</v>
      </c>
      <c r="P22" s="124">
        <v>11.38</v>
      </c>
      <c r="Q22" s="125">
        <v>6.2522000000000002</v>
      </c>
      <c r="R22" s="856">
        <f t="shared" ref="R22:BB22" si="17">SUM(R19:R21)</f>
        <v>0</v>
      </c>
      <c r="S22" s="856">
        <f t="shared" si="17"/>
        <v>0</v>
      </c>
      <c r="T22" s="856">
        <f t="shared" si="17"/>
        <v>7366</v>
      </c>
      <c r="U22" s="856">
        <f t="shared" si="17"/>
        <v>0</v>
      </c>
      <c r="V22" s="856">
        <f t="shared" si="17"/>
        <v>0</v>
      </c>
      <c r="W22" s="856">
        <f t="shared" si="17"/>
        <v>7366</v>
      </c>
      <c r="X22" s="856">
        <f t="shared" si="17"/>
        <v>0</v>
      </c>
      <c r="Y22" s="856">
        <f t="shared" si="17"/>
        <v>0</v>
      </c>
      <c r="Z22" s="856">
        <f t="shared" si="17"/>
        <v>0</v>
      </c>
      <c r="AA22" s="856">
        <f t="shared" si="17"/>
        <v>0</v>
      </c>
      <c r="AB22" s="856">
        <f t="shared" si="17"/>
        <v>7366</v>
      </c>
      <c r="AC22" s="856">
        <f t="shared" si="17"/>
        <v>2490</v>
      </c>
      <c r="AD22" s="856">
        <f t="shared" si="17"/>
        <v>147</v>
      </c>
      <c r="AE22" s="856">
        <f t="shared" si="17"/>
        <v>0</v>
      </c>
      <c r="AF22" s="856">
        <f t="shared" si="17"/>
        <v>0</v>
      </c>
      <c r="AG22" s="856">
        <f t="shared" si="17"/>
        <v>0</v>
      </c>
      <c r="AH22" s="856">
        <f t="shared" si="17"/>
        <v>10003</v>
      </c>
      <c r="AI22" s="904">
        <f t="shared" si="17"/>
        <v>0</v>
      </c>
      <c r="AJ22" s="904">
        <f t="shared" si="17"/>
        <v>0</v>
      </c>
      <c r="AK22" s="904">
        <f t="shared" si="17"/>
        <v>0</v>
      </c>
      <c r="AL22" s="904">
        <f t="shared" si="17"/>
        <v>0</v>
      </c>
      <c r="AM22" s="904">
        <f t="shared" si="17"/>
        <v>0.02</v>
      </c>
      <c r="AN22" s="904">
        <f t="shared" si="17"/>
        <v>0</v>
      </c>
      <c r="AO22" s="904">
        <f t="shared" si="17"/>
        <v>0</v>
      </c>
      <c r="AP22" s="904">
        <f t="shared" si="17"/>
        <v>0</v>
      </c>
      <c r="AQ22" s="904">
        <f t="shared" si="17"/>
        <v>0</v>
      </c>
      <c r="AR22" s="904">
        <f t="shared" si="17"/>
        <v>0.02</v>
      </c>
      <c r="AS22" s="939">
        <f t="shared" si="17"/>
        <v>0.02</v>
      </c>
      <c r="AT22" s="122">
        <f t="shared" si="17"/>
        <v>9696072</v>
      </c>
      <c r="AU22" s="123">
        <f t="shared" si="17"/>
        <v>7094760</v>
      </c>
      <c r="AV22" s="123">
        <f t="shared" si="17"/>
        <v>3000</v>
      </c>
      <c r="AW22" s="123">
        <f t="shared" si="17"/>
        <v>2399044</v>
      </c>
      <c r="AX22" s="123">
        <f t="shared" si="17"/>
        <v>141896</v>
      </c>
      <c r="AY22" s="123">
        <f t="shared" si="17"/>
        <v>57372</v>
      </c>
      <c r="AZ22" s="124">
        <f t="shared" si="17"/>
        <v>17.652200000000001</v>
      </c>
      <c r="BA22" s="124">
        <f t="shared" si="17"/>
        <v>11.38</v>
      </c>
      <c r="BB22" s="125">
        <f t="shared" si="17"/>
        <v>6.2722000000000007</v>
      </c>
    </row>
    <row r="23" spans="1:54" ht="14.1" customHeight="1" x14ac:dyDescent="0.2">
      <c r="A23" s="108">
        <v>4</v>
      </c>
      <c r="B23" s="105">
        <v>2437</v>
      </c>
      <c r="C23" s="106">
        <v>600079074</v>
      </c>
      <c r="D23" s="105">
        <v>72743221</v>
      </c>
      <c r="E23" s="107" t="s">
        <v>578</v>
      </c>
      <c r="F23" s="108">
        <v>3111</v>
      </c>
      <c r="G23" s="107" t="s">
        <v>315</v>
      </c>
      <c r="H23" s="109" t="s">
        <v>281</v>
      </c>
      <c r="I23" s="110">
        <v>13320205</v>
      </c>
      <c r="J23" s="111">
        <v>9741978</v>
      </c>
      <c r="K23" s="111">
        <v>0</v>
      </c>
      <c r="L23" s="111">
        <v>3292788</v>
      </c>
      <c r="M23" s="111">
        <v>194839</v>
      </c>
      <c r="N23" s="111">
        <v>90600</v>
      </c>
      <c r="O23" s="288">
        <v>22.127600000000001</v>
      </c>
      <c r="P23" s="288">
        <v>16.484000000000002</v>
      </c>
      <c r="Q23" s="913">
        <v>5.6435999999999993</v>
      </c>
      <c r="R23" s="351"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1"/>
        <v>0</v>
      </c>
      <c r="X23" s="113">
        <v>0</v>
      </c>
      <c r="Y23" s="113">
        <v>0</v>
      </c>
      <c r="Z23" s="113">
        <v>0</v>
      </c>
      <c r="AA23" s="113">
        <f t="shared" si="2"/>
        <v>0</v>
      </c>
      <c r="AB23" s="113">
        <f t="shared" si="3"/>
        <v>0</v>
      </c>
      <c r="AC23" s="114">
        <f t="shared" si="4"/>
        <v>0</v>
      </c>
      <c r="AD23" s="114">
        <f t="shared" si="5"/>
        <v>0</v>
      </c>
      <c r="AE23" s="113">
        <v>0</v>
      </c>
      <c r="AF23" s="113">
        <v>0</v>
      </c>
      <c r="AG23" s="113">
        <f t="shared" si="6"/>
        <v>0</v>
      </c>
      <c r="AH23" s="113">
        <f t="shared" si="7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8"/>
        <v>0</v>
      </c>
      <c r="AR23" s="115">
        <f t="shared" si="9"/>
        <v>0</v>
      </c>
      <c r="AS23" s="377">
        <f t="shared" si="10"/>
        <v>0</v>
      </c>
      <c r="AT23" s="112">
        <f>I23+AH23</f>
        <v>13320205</v>
      </c>
      <c r="AU23" s="113">
        <f>J23+W23</f>
        <v>9741978</v>
      </c>
      <c r="AV23" s="113">
        <f>K23+AA23</f>
        <v>0</v>
      </c>
      <c r="AW23" s="113">
        <f t="shared" ref="AW23:AX26" si="18">L23+AC23</f>
        <v>3292788</v>
      </c>
      <c r="AX23" s="113">
        <f t="shared" si="18"/>
        <v>194839</v>
      </c>
      <c r="AY23" s="113">
        <f>N23+AG23</f>
        <v>90600</v>
      </c>
      <c r="AZ23" s="115">
        <f>O23+AS23</f>
        <v>22.127600000000001</v>
      </c>
      <c r="BA23" s="115">
        <f t="shared" ref="BA23:BB26" si="19">P23+AQ23</f>
        <v>16.484000000000002</v>
      </c>
      <c r="BB23" s="116">
        <f t="shared" si="19"/>
        <v>5.6435999999999993</v>
      </c>
    </row>
    <row r="24" spans="1:54" ht="14.1" customHeight="1" x14ac:dyDescent="0.2">
      <c r="A24" s="108">
        <v>4</v>
      </c>
      <c r="B24" s="105">
        <v>2437</v>
      </c>
      <c r="C24" s="106">
        <v>600079074</v>
      </c>
      <c r="D24" s="105">
        <v>72743221</v>
      </c>
      <c r="E24" s="107" t="s">
        <v>578</v>
      </c>
      <c r="F24" s="108">
        <v>3111</v>
      </c>
      <c r="G24" s="82" t="s">
        <v>317</v>
      </c>
      <c r="H24" s="109" t="s">
        <v>281</v>
      </c>
      <c r="I24" s="110">
        <v>789933</v>
      </c>
      <c r="J24" s="433">
        <v>581688</v>
      </c>
      <c r="K24" s="433">
        <v>0</v>
      </c>
      <c r="L24" s="111">
        <v>196611</v>
      </c>
      <c r="M24" s="111">
        <v>11634</v>
      </c>
      <c r="N24" s="343">
        <v>0</v>
      </c>
      <c r="O24" s="288">
        <v>2</v>
      </c>
      <c r="P24" s="436">
        <v>2</v>
      </c>
      <c r="Q24" s="910">
        <v>0</v>
      </c>
      <c r="R24" s="351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1"/>
        <v>0</v>
      </c>
      <c r="X24" s="113">
        <v>0</v>
      </c>
      <c r="Y24" s="113">
        <v>0</v>
      </c>
      <c r="Z24" s="113">
        <v>0</v>
      </c>
      <c r="AA24" s="113">
        <f t="shared" si="2"/>
        <v>0</v>
      </c>
      <c r="AB24" s="113">
        <f t="shared" si="3"/>
        <v>0</v>
      </c>
      <c r="AC24" s="114">
        <f t="shared" si="4"/>
        <v>0</v>
      </c>
      <c r="AD24" s="114">
        <f t="shared" si="5"/>
        <v>0</v>
      </c>
      <c r="AE24" s="113">
        <v>0</v>
      </c>
      <c r="AF24" s="113">
        <v>0</v>
      </c>
      <c r="AG24" s="113">
        <f t="shared" si="6"/>
        <v>0</v>
      </c>
      <c r="AH24" s="113">
        <f t="shared" si="7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8"/>
        <v>0</v>
      </c>
      <c r="AR24" s="115">
        <f t="shared" si="9"/>
        <v>0</v>
      </c>
      <c r="AS24" s="377">
        <f t="shared" si="10"/>
        <v>0</v>
      </c>
      <c r="AT24" s="112">
        <f>I24+AH24</f>
        <v>789933</v>
      </c>
      <c r="AU24" s="113">
        <f>J24+W24</f>
        <v>581688</v>
      </c>
      <c r="AV24" s="113">
        <f>K24+AA24</f>
        <v>0</v>
      </c>
      <c r="AW24" s="113">
        <f t="shared" si="18"/>
        <v>196611</v>
      </c>
      <c r="AX24" s="113">
        <f t="shared" si="18"/>
        <v>11634</v>
      </c>
      <c r="AY24" s="113">
        <f>N24+AG24</f>
        <v>0</v>
      </c>
      <c r="AZ24" s="115">
        <f>O24+AS24</f>
        <v>2</v>
      </c>
      <c r="BA24" s="115">
        <f t="shared" si="19"/>
        <v>2</v>
      </c>
      <c r="BB24" s="116">
        <f t="shared" si="19"/>
        <v>0</v>
      </c>
    </row>
    <row r="25" spans="1:54" ht="14.1" customHeight="1" x14ac:dyDescent="0.2">
      <c r="A25" s="108">
        <v>4</v>
      </c>
      <c r="B25" s="105">
        <v>2437</v>
      </c>
      <c r="C25" s="106">
        <v>600079074</v>
      </c>
      <c r="D25" s="105">
        <v>72743221</v>
      </c>
      <c r="E25" s="107" t="s">
        <v>578</v>
      </c>
      <c r="F25" s="108">
        <v>3111</v>
      </c>
      <c r="G25" s="126" t="s">
        <v>316</v>
      </c>
      <c r="H25" s="109" t="s">
        <v>282</v>
      </c>
      <c r="I25" s="110">
        <v>1500</v>
      </c>
      <c r="J25" s="28">
        <v>0</v>
      </c>
      <c r="K25" s="28">
        <v>0</v>
      </c>
      <c r="L25" s="111">
        <v>0</v>
      </c>
      <c r="M25" s="111">
        <v>0</v>
      </c>
      <c r="N25" s="28">
        <v>1500</v>
      </c>
      <c r="O25" s="288">
        <v>0</v>
      </c>
      <c r="P25" s="275">
        <v>0</v>
      </c>
      <c r="Q25" s="910">
        <v>0</v>
      </c>
      <c r="R25" s="351"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1"/>
        <v>0</v>
      </c>
      <c r="X25" s="113">
        <v>0</v>
      </c>
      <c r="Y25" s="113">
        <v>0</v>
      </c>
      <c r="Z25" s="113">
        <v>0</v>
      </c>
      <c r="AA25" s="113">
        <f t="shared" si="2"/>
        <v>0</v>
      </c>
      <c r="AB25" s="113">
        <f t="shared" si="3"/>
        <v>0</v>
      </c>
      <c r="AC25" s="114">
        <f t="shared" si="4"/>
        <v>0</v>
      </c>
      <c r="AD25" s="114">
        <f t="shared" si="5"/>
        <v>0</v>
      </c>
      <c r="AE25" s="113">
        <v>0</v>
      </c>
      <c r="AF25" s="113">
        <v>0</v>
      </c>
      <c r="AG25" s="113">
        <f t="shared" si="6"/>
        <v>0</v>
      </c>
      <c r="AH25" s="113">
        <f t="shared" si="7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8"/>
        <v>0</v>
      </c>
      <c r="AR25" s="115">
        <f t="shared" si="9"/>
        <v>0</v>
      </c>
      <c r="AS25" s="377">
        <f t="shared" si="10"/>
        <v>0</v>
      </c>
      <c r="AT25" s="112">
        <f>I25+AH25</f>
        <v>1500</v>
      </c>
      <c r="AU25" s="113">
        <f>J25+W25</f>
        <v>0</v>
      </c>
      <c r="AV25" s="113">
        <f>K25+AA25</f>
        <v>0</v>
      </c>
      <c r="AW25" s="113">
        <f t="shared" si="18"/>
        <v>0</v>
      </c>
      <c r="AX25" s="113">
        <f t="shared" si="18"/>
        <v>0</v>
      </c>
      <c r="AY25" s="113">
        <f>N25+AG25</f>
        <v>1500</v>
      </c>
      <c r="AZ25" s="115">
        <f>O25+AS25</f>
        <v>0</v>
      </c>
      <c r="BA25" s="115">
        <f t="shared" si="19"/>
        <v>0</v>
      </c>
      <c r="BB25" s="116">
        <f t="shared" si="19"/>
        <v>0</v>
      </c>
    </row>
    <row r="26" spans="1:54" ht="14.1" customHeight="1" x14ac:dyDescent="0.2">
      <c r="A26" s="108">
        <v>4</v>
      </c>
      <c r="B26" s="105">
        <v>2437</v>
      </c>
      <c r="C26" s="106">
        <v>600079074</v>
      </c>
      <c r="D26" s="105">
        <v>72743221</v>
      </c>
      <c r="E26" s="107" t="s">
        <v>578</v>
      </c>
      <c r="F26" s="108">
        <v>3141</v>
      </c>
      <c r="G26" s="107" t="s">
        <v>319</v>
      </c>
      <c r="H26" s="109" t="s">
        <v>282</v>
      </c>
      <c r="I26" s="110">
        <v>1505649</v>
      </c>
      <c r="J26" s="30">
        <v>1101934</v>
      </c>
      <c r="K26" s="30">
        <v>0</v>
      </c>
      <c r="L26" s="111">
        <v>372454</v>
      </c>
      <c r="M26" s="111">
        <v>22039</v>
      </c>
      <c r="N26" s="30">
        <v>9222</v>
      </c>
      <c r="O26" s="288">
        <v>3.75</v>
      </c>
      <c r="P26" s="447">
        <v>0</v>
      </c>
      <c r="Q26" s="914">
        <v>3.75</v>
      </c>
      <c r="R26" s="351">
        <v>0</v>
      </c>
      <c r="S26" s="113">
        <v>0</v>
      </c>
      <c r="T26" s="113">
        <v>6661</v>
      </c>
      <c r="U26" s="113">
        <v>0</v>
      </c>
      <c r="V26" s="113">
        <v>0</v>
      </c>
      <c r="W26" s="113">
        <f t="shared" si="1"/>
        <v>6661</v>
      </c>
      <c r="X26" s="113">
        <v>0</v>
      </c>
      <c r="Y26" s="113">
        <v>0</v>
      </c>
      <c r="Z26" s="113">
        <v>0</v>
      </c>
      <c r="AA26" s="113">
        <f t="shared" si="2"/>
        <v>0</v>
      </c>
      <c r="AB26" s="113">
        <f t="shared" si="3"/>
        <v>6661</v>
      </c>
      <c r="AC26" s="114">
        <f t="shared" si="4"/>
        <v>2251</v>
      </c>
      <c r="AD26" s="114">
        <f t="shared" si="5"/>
        <v>133</v>
      </c>
      <c r="AE26" s="113">
        <v>0</v>
      </c>
      <c r="AF26" s="113">
        <v>0</v>
      </c>
      <c r="AG26" s="113">
        <f t="shared" si="6"/>
        <v>0</v>
      </c>
      <c r="AH26" s="113">
        <f t="shared" si="7"/>
        <v>9045</v>
      </c>
      <c r="AI26" s="115">
        <v>0</v>
      </c>
      <c r="AJ26" s="115">
        <v>0</v>
      </c>
      <c r="AK26" s="115">
        <v>0</v>
      </c>
      <c r="AL26" s="115">
        <v>0</v>
      </c>
      <c r="AM26" s="115">
        <v>0.02</v>
      </c>
      <c r="AN26" s="115">
        <v>0</v>
      </c>
      <c r="AO26" s="115">
        <v>0</v>
      </c>
      <c r="AP26" s="115">
        <v>0</v>
      </c>
      <c r="AQ26" s="115">
        <f t="shared" si="8"/>
        <v>0</v>
      </c>
      <c r="AR26" s="115">
        <f t="shared" si="9"/>
        <v>0.02</v>
      </c>
      <c r="AS26" s="377">
        <f t="shared" si="10"/>
        <v>0.02</v>
      </c>
      <c r="AT26" s="112">
        <f>I26+AH26</f>
        <v>1514694</v>
      </c>
      <c r="AU26" s="113">
        <f>J26+W26</f>
        <v>1108595</v>
      </c>
      <c r="AV26" s="113">
        <f>K26+AA26</f>
        <v>0</v>
      </c>
      <c r="AW26" s="113">
        <f t="shared" si="18"/>
        <v>374705</v>
      </c>
      <c r="AX26" s="113">
        <f t="shared" si="18"/>
        <v>22172</v>
      </c>
      <c r="AY26" s="113">
        <f>N26+AG26</f>
        <v>9222</v>
      </c>
      <c r="AZ26" s="115">
        <f>O26+AS26</f>
        <v>3.77</v>
      </c>
      <c r="BA26" s="115">
        <f t="shared" si="19"/>
        <v>0</v>
      </c>
      <c r="BB26" s="116">
        <f t="shared" si="19"/>
        <v>3.77</v>
      </c>
    </row>
    <row r="27" spans="1:54" ht="14.1" customHeight="1" x14ac:dyDescent="0.2">
      <c r="A27" s="120">
        <v>4</v>
      </c>
      <c r="B27" s="117">
        <v>2437</v>
      </c>
      <c r="C27" s="118">
        <v>600079074</v>
      </c>
      <c r="D27" s="117">
        <v>72743221</v>
      </c>
      <c r="E27" s="119" t="s">
        <v>579</v>
      </c>
      <c r="F27" s="120"/>
      <c r="G27" s="119"/>
      <c r="H27" s="121"/>
      <c r="I27" s="122">
        <v>15617287</v>
      </c>
      <c r="J27" s="123">
        <v>11425600</v>
      </c>
      <c r="K27" s="123">
        <v>0</v>
      </c>
      <c r="L27" s="123">
        <v>3861853</v>
      </c>
      <c r="M27" s="123">
        <v>228512</v>
      </c>
      <c r="N27" s="123">
        <v>101322</v>
      </c>
      <c r="O27" s="124">
        <v>27.877600000000001</v>
      </c>
      <c r="P27" s="124">
        <v>18.484000000000002</v>
      </c>
      <c r="Q27" s="125">
        <v>9.3935999999999993</v>
      </c>
      <c r="R27" s="856">
        <f t="shared" ref="R27:BB27" si="20">SUM(R23:R26)</f>
        <v>0</v>
      </c>
      <c r="S27" s="856">
        <f t="shared" si="20"/>
        <v>0</v>
      </c>
      <c r="T27" s="856">
        <f t="shared" si="20"/>
        <v>6661</v>
      </c>
      <c r="U27" s="856">
        <f t="shared" si="20"/>
        <v>0</v>
      </c>
      <c r="V27" s="856">
        <f t="shared" si="20"/>
        <v>0</v>
      </c>
      <c r="W27" s="856">
        <f t="shared" si="20"/>
        <v>6661</v>
      </c>
      <c r="X27" s="856">
        <f t="shared" si="20"/>
        <v>0</v>
      </c>
      <c r="Y27" s="856">
        <f t="shared" si="20"/>
        <v>0</v>
      </c>
      <c r="Z27" s="856">
        <f t="shared" si="20"/>
        <v>0</v>
      </c>
      <c r="AA27" s="856">
        <f t="shared" si="20"/>
        <v>0</v>
      </c>
      <c r="AB27" s="856">
        <f t="shared" si="20"/>
        <v>6661</v>
      </c>
      <c r="AC27" s="856">
        <f t="shared" si="20"/>
        <v>2251</v>
      </c>
      <c r="AD27" s="856">
        <f t="shared" si="20"/>
        <v>133</v>
      </c>
      <c r="AE27" s="856">
        <f t="shared" si="20"/>
        <v>0</v>
      </c>
      <c r="AF27" s="856">
        <f t="shared" si="20"/>
        <v>0</v>
      </c>
      <c r="AG27" s="856">
        <f t="shared" si="20"/>
        <v>0</v>
      </c>
      <c r="AH27" s="856">
        <f t="shared" si="20"/>
        <v>9045</v>
      </c>
      <c r="AI27" s="904">
        <f t="shared" si="20"/>
        <v>0</v>
      </c>
      <c r="AJ27" s="904">
        <f t="shared" si="20"/>
        <v>0</v>
      </c>
      <c r="AK27" s="904">
        <f t="shared" si="20"/>
        <v>0</v>
      </c>
      <c r="AL27" s="904">
        <f t="shared" si="20"/>
        <v>0</v>
      </c>
      <c r="AM27" s="904">
        <f t="shared" si="20"/>
        <v>0.02</v>
      </c>
      <c r="AN27" s="904">
        <f t="shared" si="20"/>
        <v>0</v>
      </c>
      <c r="AO27" s="904">
        <f t="shared" si="20"/>
        <v>0</v>
      </c>
      <c r="AP27" s="904">
        <f t="shared" si="20"/>
        <v>0</v>
      </c>
      <c r="AQ27" s="904">
        <f t="shared" si="20"/>
        <v>0</v>
      </c>
      <c r="AR27" s="904">
        <f t="shared" si="20"/>
        <v>0.02</v>
      </c>
      <c r="AS27" s="939">
        <f t="shared" si="20"/>
        <v>0.02</v>
      </c>
      <c r="AT27" s="122">
        <f t="shared" si="20"/>
        <v>15626332</v>
      </c>
      <c r="AU27" s="123">
        <f t="shared" si="20"/>
        <v>11432261</v>
      </c>
      <c r="AV27" s="123">
        <f t="shared" si="20"/>
        <v>0</v>
      </c>
      <c r="AW27" s="123">
        <f t="shared" si="20"/>
        <v>3864104</v>
      </c>
      <c r="AX27" s="123">
        <f t="shared" si="20"/>
        <v>228645</v>
      </c>
      <c r="AY27" s="123">
        <f t="shared" si="20"/>
        <v>101322</v>
      </c>
      <c r="AZ27" s="124">
        <f t="shared" si="20"/>
        <v>27.897600000000001</v>
      </c>
      <c r="BA27" s="124">
        <f t="shared" si="20"/>
        <v>18.484000000000002</v>
      </c>
      <c r="BB27" s="125">
        <f t="shared" si="20"/>
        <v>9.4135999999999989</v>
      </c>
    </row>
    <row r="28" spans="1:54" ht="14.1" customHeight="1" x14ac:dyDescent="0.2">
      <c r="A28" s="108">
        <v>5</v>
      </c>
      <c r="B28" s="105">
        <v>2411</v>
      </c>
      <c r="C28" s="106">
        <v>600079554</v>
      </c>
      <c r="D28" s="105">
        <v>72742666</v>
      </c>
      <c r="E28" s="107" t="s">
        <v>580</v>
      </c>
      <c r="F28" s="108">
        <v>3111</v>
      </c>
      <c r="G28" s="107" t="s">
        <v>315</v>
      </c>
      <c r="H28" s="109" t="s">
        <v>281</v>
      </c>
      <c r="I28" s="110">
        <v>6942356</v>
      </c>
      <c r="J28" s="111">
        <v>5080890</v>
      </c>
      <c r="K28" s="111">
        <v>1164</v>
      </c>
      <c r="L28" s="111">
        <v>1717734</v>
      </c>
      <c r="M28" s="111">
        <v>101618</v>
      </c>
      <c r="N28" s="111">
        <v>40950</v>
      </c>
      <c r="O28" s="288">
        <v>11.467499999999999</v>
      </c>
      <c r="P28" s="288">
        <v>8.6092999999999993</v>
      </c>
      <c r="Q28" s="913">
        <v>2.8582000000000001</v>
      </c>
      <c r="R28" s="351"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1"/>
        <v>0</v>
      </c>
      <c r="X28" s="113">
        <v>0</v>
      </c>
      <c r="Y28" s="113">
        <v>0</v>
      </c>
      <c r="Z28" s="113">
        <v>0</v>
      </c>
      <c r="AA28" s="113">
        <f t="shared" si="2"/>
        <v>0</v>
      </c>
      <c r="AB28" s="113">
        <f t="shared" si="3"/>
        <v>0</v>
      </c>
      <c r="AC28" s="114">
        <f t="shared" si="4"/>
        <v>0</v>
      </c>
      <c r="AD28" s="114">
        <f t="shared" si="5"/>
        <v>0</v>
      </c>
      <c r="AE28" s="113">
        <v>0</v>
      </c>
      <c r="AF28" s="113">
        <v>0</v>
      </c>
      <c r="AG28" s="113">
        <f t="shared" si="6"/>
        <v>0</v>
      </c>
      <c r="AH28" s="113">
        <f t="shared" si="7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8"/>
        <v>0</v>
      </c>
      <c r="AR28" s="115">
        <f t="shared" si="9"/>
        <v>0</v>
      </c>
      <c r="AS28" s="377">
        <f t="shared" si="10"/>
        <v>0</v>
      </c>
      <c r="AT28" s="112">
        <f>I28+AH28</f>
        <v>6942356</v>
      </c>
      <c r="AU28" s="113">
        <f>J28+W28</f>
        <v>5080890</v>
      </c>
      <c r="AV28" s="113">
        <f>K28+AA28</f>
        <v>1164</v>
      </c>
      <c r="AW28" s="113">
        <f>L28+AC28</f>
        <v>1717734</v>
      </c>
      <c r="AX28" s="113">
        <f>M28+AD28</f>
        <v>101618</v>
      </c>
      <c r="AY28" s="113">
        <f>N28+AG28</f>
        <v>40950</v>
      </c>
      <c r="AZ28" s="115">
        <f>O28+AS28</f>
        <v>11.467499999999999</v>
      </c>
      <c r="BA28" s="115">
        <f>P28+AQ28</f>
        <v>8.6092999999999993</v>
      </c>
      <c r="BB28" s="116">
        <f>Q28+AR28</f>
        <v>2.8582000000000001</v>
      </c>
    </row>
    <row r="29" spans="1:54" ht="14.1" customHeight="1" x14ac:dyDescent="0.2">
      <c r="A29" s="108">
        <v>5</v>
      </c>
      <c r="B29" s="105">
        <v>2411</v>
      </c>
      <c r="C29" s="106">
        <v>600079554</v>
      </c>
      <c r="D29" s="105">
        <v>72742666</v>
      </c>
      <c r="E29" s="107" t="s">
        <v>580</v>
      </c>
      <c r="F29" s="108">
        <v>3141</v>
      </c>
      <c r="G29" s="107" t="s">
        <v>319</v>
      </c>
      <c r="H29" s="109" t="s">
        <v>282</v>
      </c>
      <c r="I29" s="110">
        <v>950256</v>
      </c>
      <c r="J29" s="30">
        <v>695903</v>
      </c>
      <c r="K29" s="30">
        <v>0</v>
      </c>
      <c r="L29" s="111">
        <v>235215</v>
      </c>
      <c r="M29" s="111">
        <v>13918</v>
      </c>
      <c r="N29" s="30">
        <v>5220</v>
      </c>
      <c r="O29" s="288">
        <v>2.37</v>
      </c>
      <c r="P29" s="447">
        <v>0</v>
      </c>
      <c r="Q29" s="914">
        <v>2.37</v>
      </c>
      <c r="R29" s="351">
        <v>0</v>
      </c>
      <c r="S29" s="113">
        <v>0</v>
      </c>
      <c r="T29" s="113">
        <v>3606</v>
      </c>
      <c r="U29" s="113">
        <v>0</v>
      </c>
      <c r="V29" s="113">
        <v>0</v>
      </c>
      <c r="W29" s="113">
        <f t="shared" si="1"/>
        <v>3606</v>
      </c>
      <c r="X29" s="113">
        <v>0</v>
      </c>
      <c r="Y29" s="113">
        <v>0</v>
      </c>
      <c r="Z29" s="113">
        <v>0</v>
      </c>
      <c r="AA29" s="113">
        <f t="shared" si="2"/>
        <v>0</v>
      </c>
      <c r="AB29" s="113">
        <f t="shared" si="3"/>
        <v>3606</v>
      </c>
      <c r="AC29" s="114">
        <f t="shared" si="4"/>
        <v>1219</v>
      </c>
      <c r="AD29" s="114">
        <f t="shared" si="5"/>
        <v>72</v>
      </c>
      <c r="AE29" s="113">
        <v>0</v>
      </c>
      <c r="AF29" s="113">
        <v>0</v>
      </c>
      <c r="AG29" s="113">
        <f t="shared" si="6"/>
        <v>0</v>
      </c>
      <c r="AH29" s="113">
        <f t="shared" si="7"/>
        <v>4897</v>
      </c>
      <c r="AI29" s="115">
        <v>0</v>
      </c>
      <c r="AJ29" s="115">
        <v>0</v>
      </c>
      <c r="AK29" s="115">
        <v>0</v>
      </c>
      <c r="AL29" s="115">
        <v>0</v>
      </c>
      <c r="AM29" s="115">
        <v>0.01</v>
      </c>
      <c r="AN29" s="115">
        <v>0</v>
      </c>
      <c r="AO29" s="115">
        <v>0</v>
      </c>
      <c r="AP29" s="115">
        <v>0</v>
      </c>
      <c r="AQ29" s="115">
        <f t="shared" si="8"/>
        <v>0</v>
      </c>
      <c r="AR29" s="115">
        <f t="shared" si="9"/>
        <v>0.01</v>
      </c>
      <c r="AS29" s="377">
        <f t="shared" si="10"/>
        <v>0.01</v>
      </c>
      <c r="AT29" s="112">
        <f>I29+AH29</f>
        <v>955153</v>
      </c>
      <c r="AU29" s="113">
        <f>J29+W29</f>
        <v>699509</v>
      </c>
      <c r="AV29" s="113">
        <f>K29+AA29</f>
        <v>0</v>
      </c>
      <c r="AW29" s="113">
        <f>L29+AC29</f>
        <v>236434</v>
      </c>
      <c r="AX29" s="113">
        <f>M29+AD29</f>
        <v>13990</v>
      </c>
      <c r="AY29" s="113">
        <f>N29+AG29</f>
        <v>5220</v>
      </c>
      <c r="AZ29" s="115">
        <f>O29+AS29</f>
        <v>2.38</v>
      </c>
      <c r="BA29" s="115">
        <f>P29+AQ29</f>
        <v>0</v>
      </c>
      <c r="BB29" s="116">
        <f>Q29+AR29</f>
        <v>2.38</v>
      </c>
    </row>
    <row r="30" spans="1:54" ht="14.1" customHeight="1" x14ac:dyDescent="0.2">
      <c r="A30" s="120">
        <v>5</v>
      </c>
      <c r="B30" s="117">
        <v>2411</v>
      </c>
      <c r="C30" s="118">
        <v>600079554</v>
      </c>
      <c r="D30" s="117">
        <v>72742666</v>
      </c>
      <c r="E30" s="119" t="s">
        <v>581</v>
      </c>
      <c r="F30" s="120"/>
      <c r="G30" s="119"/>
      <c r="H30" s="121"/>
      <c r="I30" s="122">
        <v>7892612</v>
      </c>
      <c r="J30" s="123">
        <v>5776793</v>
      </c>
      <c r="K30" s="123">
        <v>1164</v>
      </c>
      <c r="L30" s="123">
        <v>1952949</v>
      </c>
      <c r="M30" s="123">
        <v>115536</v>
      </c>
      <c r="N30" s="123">
        <v>46170</v>
      </c>
      <c r="O30" s="124">
        <v>13.837499999999999</v>
      </c>
      <c r="P30" s="124">
        <v>8.6092999999999993</v>
      </c>
      <c r="Q30" s="125">
        <v>5.2282000000000002</v>
      </c>
      <c r="R30" s="856">
        <f t="shared" ref="R30:BB30" si="21">SUM(R28:R29)</f>
        <v>0</v>
      </c>
      <c r="S30" s="856">
        <f t="shared" si="21"/>
        <v>0</v>
      </c>
      <c r="T30" s="856">
        <f t="shared" si="21"/>
        <v>3606</v>
      </c>
      <c r="U30" s="856">
        <f t="shared" si="21"/>
        <v>0</v>
      </c>
      <c r="V30" s="856">
        <f t="shared" si="21"/>
        <v>0</v>
      </c>
      <c r="W30" s="856">
        <f t="shared" si="21"/>
        <v>3606</v>
      </c>
      <c r="X30" s="856">
        <f t="shared" si="21"/>
        <v>0</v>
      </c>
      <c r="Y30" s="856">
        <f t="shared" si="21"/>
        <v>0</v>
      </c>
      <c r="Z30" s="856">
        <f t="shared" si="21"/>
        <v>0</v>
      </c>
      <c r="AA30" s="856">
        <f t="shared" si="21"/>
        <v>0</v>
      </c>
      <c r="AB30" s="856">
        <f t="shared" si="21"/>
        <v>3606</v>
      </c>
      <c r="AC30" s="856">
        <f t="shared" si="21"/>
        <v>1219</v>
      </c>
      <c r="AD30" s="856">
        <f t="shared" si="21"/>
        <v>72</v>
      </c>
      <c r="AE30" s="856">
        <f t="shared" si="21"/>
        <v>0</v>
      </c>
      <c r="AF30" s="856">
        <f t="shared" si="21"/>
        <v>0</v>
      </c>
      <c r="AG30" s="856">
        <f t="shared" si="21"/>
        <v>0</v>
      </c>
      <c r="AH30" s="856">
        <f t="shared" si="21"/>
        <v>4897</v>
      </c>
      <c r="AI30" s="904">
        <f t="shared" si="21"/>
        <v>0</v>
      </c>
      <c r="AJ30" s="904">
        <f t="shared" si="21"/>
        <v>0</v>
      </c>
      <c r="AK30" s="904">
        <f t="shared" si="21"/>
        <v>0</v>
      </c>
      <c r="AL30" s="904">
        <f t="shared" si="21"/>
        <v>0</v>
      </c>
      <c r="AM30" s="904">
        <f t="shared" si="21"/>
        <v>0.01</v>
      </c>
      <c r="AN30" s="904">
        <f t="shared" si="21"/>
        <v>0</v>
      </c>
      <c r="AO30" s="904">
        <f t="shared" si="21"/>
        <v>0</v>
      </c>
      <c r="AP30" s="904">
        <f t="shared" si="21"/>
        <v>0</v>
      </c>
      <c r="AQ30" s="904">
        <f t="shared" si="21"/>
        <v>0</v>
      </c>
      <c r="AR30" s="904">
        <f t="shared" si="21"/>
        <v>0.01</v>
      </c>
      <c r="AS30" s="939">
        <f t="shared" si="21"/>
        <v>0.01</v>
      </c>
      <c r="AT30" s="122">
        <f t="shared" si="21"/>
        <v>7897509</v>
      </c>
      <c r="AU30" s="123">
        <f t="shared" si="21"/>
        <v>5780399</v>
      </c>
      <c r="AV30" s="123">
        <f t="shared" si="21"/>
        <v>1164</v>
      </c>
      <c r="AW30" s="123">
        <f t="shared" si="21"/>
        <v>1954168</v>
      </c>
      <c r="AX30" s="123">
        <f t="shared" si="21"/>
        <v>115608</v>
      </c>
      <c r="AY30" s="123">
        <f t="shared" si="21"/>
        <v>46170</v>
      </c>
      <c r="AZ30" s="124">
        <f t="shared" si="21"/>
        <v>13.8475</v>
      </c>
      <c r="BA30" s="124">
        <f t="shared" si="21"/>
        <v>8.6092999999999993</v>
      </c>
      <c r="BB30" s="125">
        <f t="shared" si="21"/>
        <v>5.2382</v>
      </c>
    </row>
    <row r="31" spans="1:54" ht="14.1" customHeight="1" x14ac:dyDescent="0.2">
      <c r="A31" s="108">
        <v>6</v>
      </c>
      <c r="B31" s="105">
        <v>2407</v>
      </c>
      <c r="C31" s="106">
        <v>600079520</v>
      </c>
      <c r="D31" s="105">
        <v>72741465</v>
      </c>
      <c r="E31" s="107" t="s">
        <v>582</v>
      </c>
      <c r="F31" s="108">
        <v>3111</v>
      </c>
      <c r="G31" s="107" t="s">
        <v>315</v>
      </c>
      <c r="H31" s="109" t="s">
        <v>281</v>
      </c>
      <c r="I31" s="110">
        <v>13854003</v>
      </c>
      <c r="J31" s="111">
        <v>10136821</v>
      </c>
      <c r="K31" s="111">
        <v>0</v>
      </c>
      <c r="L31" s="111">
        <v>3426246</v>
      </c>
      <c r="M31" s="111">
        <v>202736</v>
      </c>
      <c r="N31" s="111">
        <v>88200</v>
      </c>
      <c r="O31" s="288">
        <v>22.901199999999999</v>
      </c>
      <c r="P31" s="288">
        <v>17.451599999999999</v>
      </c>
      <c r="Q31" s="913">
        <v>5.4496000000000002</v>
      </c>
      <c r="R31" s="351"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1"/>
        <v>0</v>
      </c>
      <c r="X31" s="113">
        <v>0</v>
      </c>
      <c r="Y31" s="113">
        <v>0</v>
      </c>
      <c r="Z31" s="113">
        <v>0</v>
      </c>
      <c r="AA31" s="113">
        <f t="shared" si="2"/>
        <v>0</v>
      </c>
      <c r="AB31" s="113">
        <f t="shared" si="3"/>
        <v>0</v>
      </c>
      <c r="AC31" s="114">
        <f t="shared" si="4"/>
        <v>0</v>
      </c>
      <c r="AD31" s="114">
        <f t="shared" si="5"/>
        <v>0</v>
      </c>
      <c r="AE31" s="113">
        <v>0</v>
      </c>
      <c r="AF31" s="113">
        <v>0</v>
      </c>
      <c r="AG31" s="113">
        <f t="shared" si="6"/>
        <v>0</v>
      </c>
      <c r="AH31" s="113">
        <f t="shared" si="7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8"/>
        <v>0</v>
      </c>
      <c r="AR31" s="115">
        <f t="shared" si="9"/>
        <v>0</v>
      </c>
      <c r="AS31" s="377">
        <f t="shared" si="10"/>
        <v>0</v>
      </c>
      <c r="AT31" s="112">
        <f>I31+AH31</f>
        <v>13854003</v>
      </c>
      <c r="AU31" s="113">
        <f>J31+W31</f>
        <v>10136821</v>
      </c>
      <c r="AV31" s="113">
        <f>K31+AA31</f>
        <v>0</v>
      </c>
      <c r="AW31" s="113">
        <f t="shared" ref="AW31:AX33" si="22">L31+AC31</f>
        <v>3426246</v>
      </c>
      <c r="AX31" s="113">
        <f t="shared" si="22"/>
        <v>202736</v>
      </c>
      <c r="AY31" s="113">
        <f>N31+AG31</f>
        <v>88200</v>
      </c>
      <c r="AZ31" s="115">
        <f>O31+AS31</f>
        <v>22.901199999999999</v>
      </c>
      <c r="BA31" s="115">
        <f t="shared" ref="BA31:BB33" si="23">P31+AQ31</f>
        <v>17.451599999999999</v>
      </c>
      <c r="BB31" s="116">
        <f t="shared" si="23"/>
        <v>5.4496000000000002</v>
      </c>
    </row>
    <row r="32" spans="1:54" ht="14.1" customHeight="1" x14ac:dyDescent="0.2">
      <c r="A32" s="108">
        <v>6</v>
      </c>
      <c r="B32" s="105">
        <v>2407</v>
      </c>
      <c r="C32" s="106">
        <v>600079520</v>
      </c>
      <c r="D32" s="105">
        <v>72741465</v>
      </c>
      <c r="E32" s="107" t="s">
        <v>582</v>
      </c>
      <c r="F32" s="108">
        <v>3111</v>
      </c>
      <c r="G32" s="126" t="s">
        <v>316</v>
      </c>
      <c r="H32" s="109" t="s">
        <v>282</v>
      </c>
      <c r="I32" s="110">
        <v>862571</v>
      </c>
      <c r="J32" s="28">
        <v>635177</v>
      </c>
      <c r="K32" s="28">
        <v>0</v>
      </c>
      <c r="L32" s="111">
        <v>214690</v>
      </c>
      <c r="M32" s="111">
        <v>12704</v>
      </c>
      <c r="N32" s="28">
        <v>0</v>
      </c>
      <c r="O32" s="288">
        <v>2.4299999999999997</v>
      </c>
      <c r="P32" s="275">
        <v>2.4299999999999997</v>
      </c>
      <c r="Q32" s="910">
        <v>0</v>
      </c>
      <c r="R32" s="351"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1"/>
        <v>0</v>
      </c>
      <c r="X32" s="113">
        <v>0</v>
      </c>
      <c r="Y32" s="113">
        <v>0</v>
      </c>
      <c r="Z32" s="113">
        <v>0</v>
      </c>
      <c r="AA32" s="113">
        <f t="shared" si="2"/>
        <v>0</v>
      </c>
      <c r="AB32" s="113">
        <f t="shared" si="3"/>
        <v>0</v>
      </c>
      <c r="AC32" s="114">
        <f t="shared" si="4"/>
        <v>0</v>
      </c>
      <c r="AD32" s="114">
        <f t="shared" si="5"/>
        <v>0</v>
      </c>
      <c r="AE32" s="113">
        <v>0</v>
      </c>
      <c r="AF32" s="113">
        <v>0</v>
      </c>
      <c r="AG32" s="113">
        <f t="shared" si="6"/>
        <v>0</v>
      </c>
      <c r="AH32" s="113">
        <f t="shared" si="7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8"/>
        <v>0</v>
      </c>
      <c r="AR32" s="115">
        <f t="shared" si="9"/>
        <v>0</v>
      </c>
      <c r="AS32" s="377">
        <f t="shared" si="10"/>
        <v>0</v>
      </c>
      <c r="AT32" s="112">
        <f>I32+AH32</f>
        <v>862571</v>
      </c>
      <c r="AU32" s="113">
        <f>J32+W32</f>
        <v>635177</v>
      </c>
      <c r="AV32" s="113">
        <f>K32+AA32</f>
        <v>0</v>
      </c>
      <c r="AW32" s="113">
        <f t="shared" si="22"/>
        <v>214690</v>
      </c>
      <c r="AX32" s="113">
        <f t="shared" si="22"/>
        <v>12704</v>
      </c>
      <c r="AY32" s="113">
        <f>N32+AG32</f>
        <v>0</v>
      </c>
      <c r="AZ32" s="115">
        <f>O32+AS32</f>
        <v>2.4299999999999997</v>
      </c>
      <c r="BA32" s="115">
        <f t="shared" si="23"/>
        <v>2.4299999999999997</v>
      </c>
      <c r="BB32" s="116">
        <f t="shared" si="23"/>
        <v>0</v>
      </c>
    </row>
    <row r="33" spans="1:54" ht="14.1" customHeight="1" x14ac:dyDescent="0.2">
      <c r="A33" s="108">
        <v>6</v>
      </c>
      <c r="B33" s="105">
        <v>2407</v>
      </c>
      <c r="C33" s="106">
        <v>600079520</v>
      </c>
      <c r="D33" s="105">
        <v>72741465</v>
      </c>
      <c r="E33" s="107" t="s">
        <v>582</v>
      </c>
      <c r="F33" s="108">
        <v>3141</v>
      </c>
      <c r="G33" s="107" t="s">
        <v>319</v>
      </c>
      <c r="H33" s="109" t="s">
        <v>282</v>
      </c>
      <c r="I33" s="110">
        <v>1854911</v>
      </c>
      <c r="J33" s="30">
        <v>1354899</v>
      </c>
      <c r="K33" s="30">
        <v>2640</v>
      </c>
      <c r="L33" s="111">
        <v>458848</v>
      </c>
      <c r="M33" s="111">
        <v>27098</v>
      </c>
      <c r="N33" s="30">
        <v>11426</v>
      </c>
      <c r="O33" s="288">
        <v>4.6100000000000003</v>
      </c>
      <c r="P33" s="447">
        <v>0</v>
      </c>
      <c r="Q33" s="914">
        <v>4.6100000000000003</v>
      </c>
      <c r="R33" s="351">
        <v>0</v>
      </c>
      <c r="S33" s="113">
        <v>0</v>
      </c>
      <c r="T33" s="113">
        <v>-4485</v>
      </c>
      <c r="U33" s="113">
        <v>0</v>
      </c>
      <c r="V33" s="113">
        <v>0</v>
      </c>
      <c r="W33" s="113">
        <f t="shared" si="1"/>
        <v>-4485</v>
      </c>
      <c r="X33" s="113">
        <v>0</v>
      </c>
      <c r="Y33" s="113">
        <v>0</v>
      </c>
      <c r="Z33" s="113">
        <v>0</v>
      </c>
      <c r="AA33" s="113">
        <f t="shared" si="2"/>
        <v>0</v>
      </c>
      <c r="AB33" s="113">
        <f t="shared" si="3"/>
        <v>-4485</v>
      </c>
      <c r="AC33" s="114">
        <f t="shared" si="4"/>
        <v>-1516</v>
      </c>
      <c r="AD33" s="114">
        <f t="shared" si="5"/>
        <v>-90</v>
      </c>
      <c r="AE33" s="113">
        <v>0</v>
      </c>
      <c r="AF33" s="113">
        <v>0</v>
      </c>
      <c r="AG33" s="113">
        <f t="shared" si="6"/>
        <v>0</v>
      </c>
      <c r="AH33" s="113">
        <f t="shared" si="7"/>
        <v>-6091</v>
      </c>
      <c r="AI33" s="115">
        <v>0</v>
      </c>
      <c r="AJ33" s="115">
        <v>0</v>
      </c>
      <c r="AK33" s="115">
        <v>0</v>
      </c>
      <c r="AL33" s="115">
        <v>0</v>
      </c>
      <c r="AM33" s="115">
        <v>-0.02</v>
      </c>
      <c r="AN33" s="115">
        <v>0</v>
      </c>
      <c r="AO33" s="115">
        <v>0</v>
      </c>
      <c r="AP33" s="115">
        <v>0</v>
      </c>
      <c r="AQ33" s="115">
        <f t="shared" si="8"/>
        <v>0</v>
      </c>
      <c r="AR33" s="115">
        <f t="shared" si="9"/>
        <v>-0.02</v>
      </c>
      <c r="AS33" s="377">
        <f t="shared" si="10"/>
        <v>-0.02</v>
      </c>
      <c r="AT33" s="112">
        <f>I33+AH33</f>
        <v>1848820</v>
      </c>
      <c r="AU33" s="113">
        <f>J33+W33</f>
        <v>1350414</v>
      </c>
      <c r="AV33" s="113">
        <f>K33+AA33</f>
        <v>2640</v>
      </c>
      <c r="AW33" s="113">
        <f t="shared" si="22"/>
        <v>457332</v>
      </c>
      <c r="AX33" s="113">
        <f t="shared" si="22"/>
        <v>27008</v>
      </c>
      <c r="AY33" s="113">
        <f>N33+AG33</f>
        <v>11426</v>
      </c>
      <c r="AZ33" s="115">
        <f>O33+AS33</f>
        <v>4.5900000000000007</v>
      </c>
      <c r="BA33" s="115">
        <f t="shared" si="23"/>
        <v>0</v>
      </c>
      <c r="BB33" s="116">
        <f t="shared" si="23"/>
        <v>4.5900000000000007</v>
      </c>
    </row>
    <row r="34" spans="1:54" ht="14.1" customHeight="1" x14ac:dyDescent="0.2">
      <c r="A34" s="120">
        <v>6</v>
      </c>
      <c r="B34" s="117">
        <v>2407</v>
      </c>
      <c r="C34" s="118">
        <v>600079520</v>
      </c>
      <c r="D34" s="117">
        <v>72741465</v>
      </c>
      <c r="E34" s="119" t="s">
        <v>583</v>
      </c>
      <c r="F34" s="120"/>
      <c r="G34" s="119"/>
      <c r="H34" s="121"/>
      <c r="I34" s="122">
        <v>16571485</v>
      </c>
      <c r="J34" s="123">
        <v>12126897</v>
      </c>
      <c r="K34" s="123">
        <v>2640</v>
      </c>
      <c r="L34" s="123">
        <v>4099784</v>
      </c>
      <c r="M34" s="123">
        <v>242538</v>
      </c>
      <c r="N34" s="123">
        <v>99626</v>
      </c>
      <c r="O34" s="124">
        <v>29.941199999999998</v>
      </c>
      <c r="P34" s="124">
        <v>19.881599999999999</v>
      </c>
      <c r="Q34" s="125">
        <v>10.0596</v>
      </c>
      <c r="R34" s="856">
        <f t="shared" ref="R34:BB34" si="24">SUM(R31:R33)</f>
        <v>0</v>
      </c>
      <c r="S34" s="856">
        <f t="shared" si="24"/>
        <v>0</v>
      </c>
      <c r="T34" s="856">
        <f t="shared" si="24"/>
        <v>-4485</v>
      </c>
      <c r="U34" s="856">
        <f t="shared" si="24"/>
        <v>0</v>
      </c>
      <c r="V34" s="856">
        <f t="shared" si="24"/>
        <v>0</v>
      </c>
      <c r="W34" s="856">
        <f t="shared" si="24"/>
        <v>-4485</v>
      </c>
      <c r="X34" s="856">
        <f t="shared" si="24"/>
        <v>0</v>
      </c>
      <c r="Y34" s="856">
        <f t="shared" si="24"/>
        <v>0</v>
      </c>
      <c r="Z34" s="856">
        <f t="shared" si="24"/>
        <v>0</v>
      </c>
      <c r="AA34" s="856">
        <f t="shared" si="24"/>
        <v>0</v>
      </c>
      <c r="AB34" s="856">
        <f t="shared" si="24"/>
        <v>-4485</v>
      </c>
      <c r="AC34" s="856">
        <f t="shared" si="24"/>
        <v>-1516</v>
      </c>
      <c r="AD34" s="856">
        <f t="shared" si="24"/>
        <v>-90</v>
      </c>
      <c r="AE34" s="856">
        <f t="shared" si="24"/>
        <v>0</v>
      </c>
      <c r="AF34" s="856">
        <f t="shared" si="24"/>
        <v>0</v>
      </c>
      <c r="AG34" s="856">
        <f t="shared" si="24"/>
        <v>0</v>
      </c>
      <c r="AH34" s="856">
        <f t="shared" si="24"/>
        <v>-6091</v>
      </c>
      <c r="AI34" s="904">
        <f t="shared" si="24"/>
        <v>0</v>
      </c>
      <c r="AJ34" s="904">
        <f t="shared" si="24"/>
        <v>0</v>
      </c>
      <c r="AK34" s="904">
        <f t="shared" si="24"/>
        <v>0</v>
      </c>
      <c r="AL34" s="904">
        <f t="shared" si="24"/>
        <v>0</v>
      </c>
      <c r="AM34" s="904">
        <f t="shared" si="24"/>
        <v>-0.02</v>
      </c>
      <c r="AN34" s="904">
        <f t="shared" si="24"/>
        <v>0</v>
      </c>
      <c r="AO34" s="904">
        <f t="shared" si="24"/>
        <v>0</v>
      </c>
      <c r="AP34" s="904">
        <f t="shared" si="24"/>
        <v>0</v>
      </c>
      <c r="AQ34" s="904">
        <f t="shared" si="24"/>
        <v>0</v>
      </c>
      <c r="AR34" s="904">
        <f t="shared" si="24"/>
        <v>-0.02</v>
      </c>
      <c r="AS34" s="939">
        <f t="shared" si="24"/>
        <v>-0.02</v>
      </c>
      <c r="AT34" s="122">
        <f t="shared" si="24"/>
        <v>16565394</v>
      </c>
      <c r="AU34" s="123">
        <f t="shared" si="24"/>
        <v>12122412</v>
      </c>
      <c r="AV34" s="123">
        <f t="shared" si="24"/>
        <v>2640</v>
      </c>
      <c r="AW34" s="123">
        <f t="shared" si="24"/>
        <v>4098268</v>
      </c>
      <c r="AX34" s="123">
        <f t="shared" si="24"/>
        <v>242448</v>
      </c>
      <c r="AY34" s="123">
        <f t="shared" si="24"/>
        <v>99626</v>
      </c>
      <c r="AZ34" s="124">
        <f t="shared" si="24"/>
        <v>29.921199999999999</v>
      </c>
      <c r="BA34" s="124">
        <f t="shared" si="24"/>
        <v>19.881599999999999</v>
      </c>
      <c r="BB34" s="125">
        <f t="shared" si="24"/>
        <v>10.0396</v>
      </c>
    </row>
    <row r="35" spans="1:54" ht="14.1" customHeight="1" x14ac:dyDescent="0.2">
      <c r="A35" s="108">
        <v>7</v>
      </c>
      <c r="B35" s="105">
        <v>2422</v>
      </c>
      <c r="C35" s="106">
        <v>600079082</v>
      </c>
      <c r="D35" s="105">
        <v>72742585</v>
      </c>
      <c r="E35" s="107" t="s">
        <v>584</v>
      </c>
      <c r="F35" s="108">
        <v>3111</v>
      </c>
      <c r="G35" s="107" t="s">
        <v>315</v>
      </c>
      <c r="H35" s="109" t="s">
        <v>281</v>
      </c>
      <c r="I35" s="110">
        <v>8465994</v>
      </c>
      <c r="J35" s="111">
        <v>6150742</v>
      </c>
      <c r="K35" s="111">
        <v>47000</v>
      </c>
      <c r="L35" s="111">
        <v>2094837</v>
      </c>
      <c r="M35" s="111">
        <v>123015</v>
      </c>
      <c r="N35" s="111">
        <v>50400</v>
      </c>
      <c r="O35" s="288">
        <v>14.358699999999999</v>
      </c>
      <c r="P35" s="288">
        <v>10.8065</v>
      </c>
      <c r="Q35" s="913">
        <v>3.5522</v>
      </c>
      <c r="R35" s="351"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1"/>
        <v>0</v>
      </c>
      <c r="X35" s="113">
        <v>0</v>
      </c>
      <c r="Y35" s="113">
        <v>0</v>
      </c>
      <c r="Z35" s="113">
        <v>0</v>
      </c>
      <c r="AA35" s="113">
        <f t="shared" si="2"/>
        <v>0</v>
      </c>
      <c r="AB35" s="113">
        <f t="shared" si="3"/>
        <v>0</v>
      </c>
      <c r="AC35" s="114">
        <f t="shared" si="4"/>
        <v>0</v>
      </c>
      <c r="AD35" s="114">
        <f t="shared" si="5"/>
        <v>0</v>
      </c>
      <c r="AE35" s="113">
        <v>0</v>
      </c>
      <c r="AF35" s="113">
        <v>0</v>
      </c>
      <c r="AG35" s="113">
        <f t="shared" si="6"/>
        <v>0</v>
      </c>
      <c r="AH35" s="113">
        <f t="shared" si="7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8"/>
        <v>0</v>
      </c>
      <c r="AR35" s="115">
        <f t="shared" si="9"/>
        <v>0</v>
      </c>
      <c r="AS35" s="377">
        <f t="shared" si="10"/>
        <v>0</v>
      </c>
      <c r="AT35" s="112">
        <f>I35+AH35</f>
        <v>8465994</v>
      </c>
      <c r="AU35" s="113">
        <f>J35+W35</f>
        <v>6150742</v>
      </c>
      <c r="AV35" s="113">
        <f>K35+AA35</f>
        <v>47000</v>
      </c>
      <c r="AW35" s="113">
        <f t="shared" ref="AW35:AX37" si="25">L35+AC35</f>
        <v>2094837</v>
      </c>
      <c r="AX35" s="113">
        <f t="shared" si="25"/>
        <v>123015</v>
      </c>
      <c r="AY35" s="113">
        <f>N35+AG35</f>
        <v>50400</v>
      </c>
      <c r="AZ35" s="115">
        <f>O35+AS35</f>
        <v>14.358699999999999</v>
      </c>
      <c r="BA35" s="115">
        <f t="shared" ref="BA35:BB37" si="26">P35+AQ35</f>
        <v>10.8065</v>
      </c>
      <c r="BB35" s="116">
        <f t="shared" si="26"/>
        <v>3.5522</v>
      </c>
    </row>
    <row r="36" spans="1:54" ht="14.1" customHeight="1" x14ac:dyDescent="0.2">
      <c r="A36" s="108">
        <v>7</v>
      </c>
      <c r="B36" s="105">
        <v>2422</v>
      </c>
      <c r="C36" s="106">
        <v>600079082</v>
      </c>
      <c r="D36" s="105">
        <v>72742585</v>
      </c>
      <c r="E36" s="107" t="s">
        <v>584</v>
      </c>
      <c r="F36" s="108">
        <v>3111</v>
      </c>
      <c r="G36" s="126" t="s">
        <v>316</v>
      </c>
      <c r="H36" s="109" t="s">
        <v>282</v>
      </c>
      <c r="I36" s="110">
        <v>235236</v>
      </c>
      <c r="J36" s="28">
        <v>173222</v>
      </c>
      <c r="K36" s="28">
        <v>0</v>
      </c>
      <c r="L36" s="111">
        <v>58549</v>
      </c>
      <c r="M36" s="111">
        <v>3465</v>
      </c>
      <c r="N36" s="28">
        <v>0</v>
      </c>
      <c r="O36" s="288">
        <v>1.17</v>
      </c>
      <c r="P36" s="275">
        <v>1.17</v>
      </c>
      <c r="Q36" s="910">
        <v>0</v>
      </c>
      <c r="R36" s="351"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1"/>
        <v>0</v>
      </c>
      <c r="X36" s="113">
        <v>0</v>
      </c>
      <c r="Y36" s="113">
        <v>0</v>
      </c>
      <c r="Z36" s="113">
        <v>0</v>
      </c>
      <c r="AA36" s="113">
        <f t="shared" si="2"/>
        <v>0</v>
      </c>
      <c r="AB36" s="113">
        <f t="shared" si="3"/>
        <v>0</v>
      </c>
      <c r="AC36" s="114">
        <f t="shared" si="4"/>
        <v>0</v>
      </c>
      <c r="AD36" s="114">
        <f t="shared" si="5"/>
        <v>0</v>
      </c>
      <c r="AE36" s="113">
        <v>0</v>
      </c>
      <c r="AF36" s="113">
        <v>0</v>
      </c>
      <c r="AG36" s="113">
        <f t="shared" si="6"/>
        <v>0</v>
      </c>
      <c r="AH36" s="113">
        <f t="shared" si="7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8"/>
        <v>0</v>
      </c>
      <c r="AR36" s="115">
        <f t="shared" si="9"/>
        <v>0</v>
      </c>
      <c r="AS36" s="377">
        <f t="shared" si="10"/>
        <v>0</v>
      </c>
      <c r="AT36" s="112">
        <f>I36+AH36</f>
        <v>235236</v>
      </c>
      <c r="AU36" s="113">
        <f>J36+W36</f>
        <v>173222</v>
      </c>
      <c r="AV36" s="113">
        <f>K36+AA36</f>
        <v>0</v>
      </c>
      <c r="AW36" s="113">
        <f t="shared" si="25"/>
        <v>58549</v>
      </c>
      <c r="AX36" s="113">
        <f t="shared" si="25"/>
        <v>3465</v>
      </c>
      <c r="AY36" s="113">
        <f>N36+AG36</f>
        <v>0</v>
      </c>
      <c r="AZ36" s="115">
        <f>O36+AS36</f>
        <v>1.17</v>
      </c>
      <c r="BA36" s="115">
        <f t="shared" si="26"/>
        <v>1.17</v>
      </c>
      <c r="BB36" s="116">
        <f t="shared" si="26"/>
        <v>0</v>
      </c>
    </row>
    <row r="37" spans="1:54" ht="14.1" customHeight="1" x14ac:dyDescent="0.2">
      <c r="A37" s="108">
        <v>7</v>
      </c>
      <c r="B37" s="105">
        <v>2422</v>
      </c>
      <c r="C37" s="106">
        <v>600079082</v>
      </c>
      <c r="D37" s="105">
        <v>72742585</v>
      </c>
      <c r="E37" s="107" t="s">
        <v>584</v>
      </c>
      <c r="F37" s="108">
        <v>3141</v>
      </c>
      <c r="G37" s="107" t="s">
        <v>319</v>
      </c>
      <c r="H37" s="109" t="s">
        <v>282</v>
      </c>
      <c r="I37" s="110">
        <v>1114173</v>
      </c>
      <c r="J37" s="30">
        <v>813185</v>
      </c>
      <c r="K37" s="30">
        <v>2520</v>
      </c>
      <c r="L37" s="111">
        <v>275708</v>
      </c>
      <c r="M37" s="111">
        <v>16264</v>
      </c>
      <c r="N37" s="30">
        <v>6496</v>
      </c>
      <c r="O37" s="288">
        <v>2.7600000000000002</v>
      </c>
      <c r="P37" s="447">
        <v>0</v>
      </c>
      <c r="Q37" s="914">
        <v>2.7600000000000002</v>
      </c>
      <c r="R37" s="351">
        <v>0</v>
      </c>
      <c r="S37" s="113">
        <v>0</v>
      </c>
      <c r="T37" s="113">
        <v>1848</v>
      </c>
      <c r="U37" s="113">
        <v>0</v>
      </c>
      <c r="V37" s="113">
        <v>0</v>
      </c>
      <c r="W37" s="113">
        <f t="shared" si="1"/>
        <v>1848</v>
      </c>
      <c r="X37" s="113">
        <v>0</v>
      </c>
      <c r="Y37" s="113">
        <v>0</v>
      </c>
      <c r="Z37" s="113">
        <v>0</v>
      </c>
      <c r="AA37" s="113">
        <f t="shared" si="2"/>
        <v>0</v>
      </c>
      <c r="AB37" s="113">
        <f t="shared" si="3"/>
        <v>1848</v>
      </c>
      <c r="AC37" s="114">
        <f t="shared" si="4"/>
        <v>625</v>
      </c>
      <c r="AD37" s="114">
        <f t="shared" si="5"/>
        <v>37</v>
      </c>
      <c r="AE37" s="113">
        <v>0</v>
      </c>
      <c r="AF37" s="113">
        <v>0</v>
      </c>
      <c r="AG37" s="113">
        <f t="shared" si="6"/>
        <v>0</v>
      </c>
      <c r="AH37" s="113">
        <f t="shared" si="7"/>
        <v>2510</v>
      </c>
      <c r="AI37" s="115">
        <v>0</v>
      </c>
      <c r="AJ37" s="115">
        <v>0</v>
      </c>
      <c r="AK37" s="115">
        <v>0</v>
      </c>
      <c r="AL37" s="115">
        <v>0</v>
      </c>
      <c r="AM37" s="115">
        <v>0.01</v>
      </c>
      <c r="AN37" s="115">
        <v>0</v>
      </c>
      <c r="AO37" s="115">
        <v>0</v>
      </c>
      <c r="AP37" s="115">
        <v>0</v>
      </c>
      <c r="AQ37" s="115">
        <f t="shared" si="8"/>
        <v>0</v>
      </c>
      <c r="AR37" s="115">
        <f t="shared" si="9"/>
        <v>0.01</v>
      </c>
      <c r="AS37" s="377">
        <f t="shared" si="10"/>
        <v>0.01</v>
      </c>
      <c r="AT37" s="112">
        <f>I37+AH37</f>
        <v>1116683</v>
      </c>
      <c r="AU37" s="113">
        <f>J37+W37</f>
        <v>815033</v>
      </c>
      <c r="AV37" s="113">
        <f>K37+AA37</f>
        <v>2520</v>
      </c>
      <c r="AW37" s="113">
        <f t="shared" si="25"/>
        <v>276333</v>
      </c>
      <c r="AX37" s="113">
        <f t="shared" si="25"/>
        <v>16301</v>
      </c>
      <c r="AY37" s="113">
        <f>N37+AG37</f>
        <v>6496</v>
      </c>
      <c r="AZ37" s="115">
        <f>O37+AS37</f>
        <v>2.77</v>
      </c>
      <c r="BA37" s="115">
        <f t="shared" si="26"/>
        <v>0</v>
      </c>
      <c r="BB37" s="116">
        <f t="shared" si="26"/>
        <v>2.77</v>
      </c>
    </row>
    <row r="38" spans="1:54" ht="14.1" customHeight="1" x14ac:dyDescent="0.2">
      <c r="A38" s="120">
        <v>7</v>
      </c>
      <c r="B38" s="117">
        <v>2422</v>
      </c>
      <c r="C38" s="118">
        <v>600079082</v>
      </c>
      <c r="D38" s="117">
        <v>72742585</v>
      </c>
      <c r="E38" s="119" t="s">
        <v>585</v>
      </c>
      <c r="F38" s="120"/>
      <c r="G38" s="119"/>
      <c r="H38" s="121"/>
      <c r="I38" s="122">
        <v>9815403</v>
      </c>
      <c r="J38" s="123">
        <v>7137149</v>
      </c>
      <c r="K38" s="123">
        <v>49520</v>
      </c>
      <c r="L38" s="123">
        <v>2429094</v>
      </c>
      <c r="M38" s="123">
        <v>142744</v>
      </c>
      <c r="N38" s="123">
        <v>56896</v>
      </c>
      <c r="O38" s="124">
        <v>18.288699999999999</v>
      </c>
      <c r="P38" s="124">
        <v>11.9765</v>
      </c>
      <c r="Q38" s="125">
        <v>6.3122000000000007</v>
      </c>
      <c r="R38" s="856">
        <f t="shared" ref="R38:BB38" si="27">SUM(R35:R37)</f>
        <v>0</v>
      </c>
      <c r="S38" s="856">
        <f t="shared" si="27"/>
        <v>0</v>
      </c>
      <c r="T38" s="856">
        <f t="shared" si="27"/>
        <v>1848</v>
      </c>
      <c r="U38" s="856">
        <f t="shared" si="27"/>
        <v>0</v>
      </c>
      <c r="V38" s="856">
        <f t="shared" si="27"/>
        <v>0</v>
      </c>
      <c r="W38" s="856">
        <f t="shared" si="27"/>
        <v>1848</v>
      </c>
      <c r="X38" s="856">
        <f t="shared" si="27"/>
        <v>0</v>
      </c>
      <c r="Y38" s="856">
        <f t="shared" si="27"/>
        <v>0</v>
      </c>
      <c r="Z38" s="856">
        <f t="shared" si="27"/>
        <v>0</v>
      </c>
      <c r="AA38" s="856">
        <f t="shared" si="27"/>
        <v>0</v>
      </c>
      <c r="AB38" s="856">
        <f t="shared" si="27"/>
        <v>1848</v>
      </c>
      <c r="AC38" s="856">
        <f t="shared" si="27"/>
        <v>625</v>
      </c>
      <c r="AD38" s="856">
        <f t="shared" si="27"/>
        <v>37</v>
      </c>
      <c r="AE38" s="856">
        <f t="shared" si="27"/>
        <v>0</v>
      </c>
      <c r="AF38" s="856">
        <f t="shared" si="27"/>
        <v>0</v>
      </c>
      <c r="AG38" s="856">
        <f t="shared" si="27"/>
        <v>0</v>
      </c>
      <c r="AH38" s="856">
        <f t="shared" si="27"/>
        <v>2510</v>
      </c>
      <c r="AI38" s="904">
        <f t="shared" si="27"/>
        <v>0</v>
      </c>
      <c r="AJ38" s="904">
        <f t="shared" si="27"/>
        <v>0</v>
      </c>
      <c r="AK38" s="904">
        <f t="shared" si="27"/>
        <v>0</v>
      </c>
      <c r="AL38" s="904">
        <f t="shared" si="27"/>
        <v>0</v>
      </c>
      <c r="AM38" s="904">
        <f t="shared" si="27"/>
        <v>0.01</v>
      </c>
      <c r="AN38" s="904">
        <f t="shared" si="27"/>
        <v>0</v>
      </c>
      <c r="AO38" s="904">
        <f t="shared" si="27"/>
        <v>0</v>
      </c>
      <c r="AP38" s="904">
        <f t="shared" si="27"/>
        <v>0</v>
      </c>
      <c r="AQ38" s="904">
        <f t="shared" si="27"/>
        <v>0</v>
      </c>
      <c r="AR38" s="904">
        <f t="shared" si="27"/>
        <v>0.01</v>
      </c>
      <c r="AS38" s="939">
        <f t="shared" si="27"/>
        <v>0.01</v>
      </c>
      <c r="AT38" s="122">
        <f t="shared" si="27"/>
        <v>9817913</v>
      </c>
      <c r="AU38" s="123">
        <f t="shared" si="27"/>
        <v>7138997</v>
      </c>
      <c r="AV38" s="123">
        <f t="shared" si="27"/>
        <v>49520</v>
      </c>
      <c r="AW38" s="123">
        <f t="shared" si="27"/>
        <v>2429719</v>
      </c>
      <c r="AX38" s="123">
        <f t="shared" si="27"/>
        <v>142781</v>
      </c>
      <c r="AY38" s="123">
        <f t="shared" si="27"/>
        <v>56896</v>
      </c>
      <c r="AZ38" s="124">
        <f t="shared" si="27"/>
        <v>18.2987</v>
      </c>
      <c r="BA38" s="124">
        <f t="shared" si="27"/>
        <v>11.9765</v>
      </c>
      <c r="BB38" s="125">
        <f t="shared" si="27"/>
        <v>6.3222000000000005</v>
      </c>
    </row>
    <row r="39" spans="1:54" ht="14.1" customHeight="1" x14ac:dyDescent="0.2">
      <c r="A39" s="108">
        <v>8</v>
      </c>
      <c r="B39" s="105">
        <v>2427</v>
      </c>
      <c r="C39" s="106">
        <v>600079091</v>
      </c>
      <c r="D39" s="105">
        <v>72741627</v>
      </c>
      <c r="E39" s="107" t="s">
        <v>586</v>
      </c>
      <c r="F39" s="108">
        <v>3111</v>
      </c>
      <c r="G39" s="107" t="s">
        <v>315</v>
      </c>
      <c r="H39" s="109" t="s">
        <v>281</v>
      </c>
      <c r="I39" s="110">
        <v>4993223</v>
      </c>
      <c r="J39" s="111">
        <v>3655356</v>
      </c>
      <c r="K39" s="111">
        <v>0</v>
      </c>
      <c r="L39" s="111">
        <v>1235510</v>
      </c>
      <c r="M39" s="111">
        <v>73107</v>
      </c>
      <c r="N39" s="111">
        <v>29250</v>
      </c>
      <c r="O39" s="288">
        <v>8.3759999999999994</v>
      </c>
      <c r="P39" s="288">
        <v>6.2417999999999996</v>
      </c>
      <c r="Q39" s="913">
        <v>2.1341999999999999</v>
      </c>
      <c r="R39" s="351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1"/>
        <v>0</v>
      </c>
      <c r="X39" s="113">
        <v>0</v>
      </c>
      <c r="Y39" s="113">
        <v>0</v>
      </c>
      <c r="Z39" s="113">
        <v>0</v>
      </c>
      <c r="AA39" s="113">
        <f t="shared" si="2"/>
        <v>0</v>
      </c>
      <c r="AB39" s="113">
        <f t="shared" si="3"/>
        <v>0</v>
      </c>
      <c r="AC39" s="114">
        <f t="shared" si="4"/>
        <v>0</v>
      </c>
      <c r="AD39" s="114">
        <f t="shared" si="5"/>
        <v>0</v>
      </c>
      <c r="AE39" s="113">
        <v>0</v>
      </c>
      <c r="AF39" s="113">
        <v>0</v>
      </c>
      <c r="AG39" s="113">
        <f t="shared" si="6"/>
        <v>0</v>
      </c>
      <c r="AH39" s="113">
        <f t="shared" si="7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8"/>
        <v>0</v>
      </c>
      <c r="AR39" s="115">
        <f t="shared" si="9"/>
        <v>0</v>
      </c>
      <c r="AS39" s="377">
        <f t="shared" si="10"/>
        <v>0</v>
      </c>
      <c r="AT39" s="112">
        <f>I39+AH39</f>
        <v>4993223</v>
      </c>
      <c r="AU39" s="113">
        <f>J39+W39</f>
        <v>3655356</v>
      </c>
      <c r="AV39" s="113">
        <f>K39+AA39</f>
        <v>0</v>
      </c>
      <c r="AW39" s="113">
        <f>L39+AC39</f>
        <v>1235510</v>
      </c>
      <c r="AX39" s="113">
        <f>M39+AD39</f>
        <v>73107</v>
      </c>
      <c r="AY39" s="113">
        <f>N39+AG39</f>
        <v>29250</v>
      </c>
      <c r="AZ39" s="115">
        <f>O39+AS39</f>
        <v>8.3759999999999994</v>
      </c>
      <c r="BA39" s="115">
        <f>P39+AQ39</f>
        <v>6.2417999999999996</v>
      </c>
      <c r="BB39" s="116">
        <f>Q39+AR39</f>
        <v>2.1341999999999999</v>
      </c>
    </row>
    <row r="40" spans="1:54" ht="14.1" customHeight="1" x14ac:dyDescent="0.2">
      <c r="A40" s="108">
        <v>8</v>
      </c>
      <c r="B40" s="105">
        <v>2427</v>
      </c>
      <c r="C40" s="106">
        <v>600079091</v>
      </c>
      <c r="D40" s="105">
        <v>72741627</v>
      </c>
      <c r="E40" s="107" t="s">
        <v>586</v>
      </c>
      <c r="F40" s="108">
        <v>3141</v>
      </c>
      <c r="G40" s="107" t="s">
        <v>319</v>
      </c>
      <c r="H40" s="109" t="s">
        <v>282</v>
      </c>
      <c r="I40" s="110">
        <v>295708</v>
      </c>
      <c r="J40" s="30">
        <v>216018</v>
      </c>
      <c r="K40" s="30">
        <v>0</v>
      </c>
      <c r="L40" s="111">
        <v>73014</v>
      </c>
      <c r="M40" s="111">
        <v>4320</v>
      </c>
      <c r="N40" s="30">
        <v>2356</v>
      </c>
      <c r="O40" s="288">
        <v>0.73</v>
      </c>
      <c r="P40" s="447">
        <v>0</v>
      </c>
      <c r="Q40" s="914">
        <v>0.73</v>
      </c>
      <c r="R40" s="351">
        <v>0</v>
      </c>
      <c r="S40" s="113">
        <v>0</v>
      </c>
      <c r="T40" s="113">
        <v>8372</v>
      </c>
      <c r="U40" s="113">
        <v>0</v>
      </c>
      <c r="V40" s="113">
        <v>0</v>
      </c>
      <c r="W40" s="113">
        <f t="shared" si="1"/>
        <v>8372</v>
      </c>
      <c r="X40" s="113">
        <v>0</v>
      </c>
      <c r="Y40" s="113">
        <v>0</v>
      </c>
      <c r="Z40" s="113">
        <v>0</v>
      </c>
      <c r="AA40" s="113">
        <f t="shared" si="2"/>
        <v>0</v>
      </c>
      <c r="AB40" s="113">
        <f t="shared" si="3"/>
        <v>8372</v>
      </c>
      <c r="AC40" s="114">
        <f t="shared" si="4"/>
        <v>2830</v>
      </c>
      <c r="AD40" s="114">
        <f t="shared" si="5"/>
        <v>167</v>
      </c>
      <c r="AE40" s="113">
        <v>0</v>
      </c>
      <c r="AF40" s="113">
        <v>0</v>
      </c>
      <c r="AG40" s="113">
        <f t="shared" si="6"/>
        <v>0</v>
      </c>
      <c r="AH40" s="113">
        <f t="shared" si="7"/>
        <v>11369</v>
      </c>
      <c r="AI40" s="115">
        <v>0</v>
      </c>
      <c r="AJ40" s="115">
        <v>0</v>
      </c>
      <c r="AK40" s="115">
        <v>0</v>
      </c>
      <c r="AL40" s="115">
        <v>0</v>
      </c>
      <c r="AM40" s="115">
        <v>0.03</v>
      </c>
      <c r="AN40" s="115">
        <v>0</v>
      </c>
      <c r="AO40" s="115">
        <v>0</v>
      </c>
      <c r="AP40" s="115">
        <v>0</v>
      </c>
      <c r="AQ40" s="115">
        <f t="shared" si="8"/>
        <v>0</v>
      </c>
      <c r="AR40" s="115">
        <f t="shared" si="9"/>
        <v>0.03</v>
      </c>
      <c r="AS40" s="377">
        <f t="shared" si="10"/>
        <v>0.03</v>
      </c>
      <c r="AT40" s="112">
        <f>I40+AH40</f>
        <v>307077</v>
      </c>
      <c r="AU40" s="113">
        <f>J40+W40</f>
        <v>224390</v>
      </c>
      <c r="AV40" s="113">
        <f>K40+AA40</f>
        <v>0</v>
      </c>
      <c r="AW40" s="113">
        <f>L40+AC40</f>
        <v>75844</v>
      </c>
      <c r="AX40" s="113">
        <f>M40+AD40</f>
        <v>4487</v>
      </c>
      <c r="AY40" s="113">
        <f>N40+AG40</f>
        <v>2356</v>
      </c>
      <c r="AZ40" s="115">
        <f>O40+AS40</f>
        <v>0.76</v>
      </c>
      <c r="BA40" s="115">
        <f>P40+AQ40</f>
        <v>0</v>
      </c>
      <c r="BB40" s="116">
        <f>Q40+AR40</f>
        <v>0.76</v>
      </c>
    </row>
    <row r="41" spans="1:54" ht="14.1" customHeight="1" x14ac:dyDescent="0.2">
      <c r="A41" s="120">
        <v>8</v>
      </c>
      <c r="B41" s="117">
        <v>2427</v>
      </c>
      <c r="C41" s="118">
        <v>600079091</v>
      </c>
      <c r="D41" s="117">
        <v>72741627</v>
      </c>
      <c r="E41" s="119" t="s">
        <v>587</v>
      </c>
      <c r="F41" s="120"/>
      <c r="G41" s="119"/>
      <c r="H41" s="121"/>
      <c r="I41" s="122">
        <v>5288931</v>
      </c>
      <c r="J41" s="123">
        <v>3871374</v>
      </c>
      <c r="K41" s="123">
        <v>0</v>
      </c>
      <c r="L41" s="123">
        <v>1308524</v>
      </c>
      <c r="M41" s="123">
        <v>77427</v>
      </c>
      <c r="N41" s="123">
        <v>31606</v>
      </c>
      <c r="O41" s="124">
        <v>9.1059999999999999</v>
      </c>
      <c r="P41" s="124">
        <v>6.2417999999999996</v>
      </c>
      <c r="Q41" s="125">
        <v>2.8641999999999999</v>
      </c>
      <c r="R41" s="856">
        <f t="shared" ref="R41:BB41" si="28">SUM(R39:R40)</f>
        <v>0</v>
      </c>
      <c r="S41" s="856">
        <f t="shared" si="28"/>
        <v>0</v>
      </c>
      <c r="T41" s="856">
        <f t="shared" si="28"/>
        <v>8372</v>
      </c>
      <c r="U41" s="856">
        <f t="shared" si="28"/>
        <v>0</v>
      </c>
      <c r="V41" s="856">
        <f t="shared" si="28"/>
        <v>0</v>
      </c>
      <c r="W41" s="856">
        <f t="shared" si="28"/>
        <v>8372</v>
      </c>
      <c r="X41" s="856">
        <f t="shared" si="28"/>
        <v>0</v>
      </c>
      <c r="Y41" s="856">
        <f t="shared" si="28"/>
        <v>0</v>
      </c>
      <c r="Z41" s="856">
        <f t="shared" si="28"/>
        <v>0</v>
      </c>
      <c r="AA41" s="856">
        <f t="shared" si="28"/>
        <v>0</v>
      </c>
      <c r="AB41" s="856">
        <f t="shared" si="28"/>
        <v>8372</v>
      </c>
      <c r="AC41" s="856">
        <f t="shared" si="28"/>
        <v>2830</v>
      </c>
      <c r="AD41" s="856">
        <f t="shared" si="28"/>
        <v>167</v>
      </c>
      <c r="AE41" s="856">
        <f t="shared" si="28"/>
        <v>0</v>
      </c>
      <c r="AF41" s="856">
        <f t="shared" si="28"/>
        <v>0</v>
      </c>
      <c r="AG41" s="856">
        <f t="shared" si="28"/>
        <v>0</v>
      </c>
      <c r="AH41" s="856">
        <f t="shared" si="28"/>
        <v>11369</v>
      </c>
      <c r="AI41" s="904">
        <f t="shared" si="28"/>
        <v>0</v>
      </c>
      <c r="AJ41" s="904">
        <f t="shared" si="28"/>
        <v>0</v>
      </c>
      <c r="AK41" s="904">
        <f t="shared" si="28"/>
        <v>0</v>
      </c>
      <c r="AL41" s="904">
        <f t="shared" si="28"/>
        <v>0</v>
      </c>
      <c r="AM41" s="904">
        <f t="shared" si="28"/>
        <v>0.03</v>
      </c>
      <c r="AN41" s="904">
        <f t="shared" si="28"/>
        <v>0</v>
      </c>
      <c r="AO41" s="904">
        <f t="shared" si="28"/>
        <v>0</v>
      </c>
      <c r="AP41" s="904">
        <f t="shared" si="28"/>
        <v>0</v>
      </c>
      <c r="AQ41" s="904">
        <f t="shared" si="28"/>
        <v>0</v>
      </c>
      <c r="AR41" s="904">
        <f t="shared" si="28"/>
        <v>0.03</v>
      </c>
      <c r="AS41" s="939">
        <f t="shared" si="28"/>
        <v>0.03</v>
      </c>
      <c r="AT41" s="122">
        <f t="shared" si="28"/>
        <v>5300300</v>
      </c>
      <c r="AU41" s="123">
        <f t="shared" si="28"/>
        <v>3879746</v>
      </c>
      <c r="AV41" s="123">
        <f t="shared" si="28"/>
        <v>0</v>
      </c>
      <c r="AW41" s="123">
        <f t="shared" si="28"/>
        <v>1311354</v>
      </c>
      <c r="AX41" s="123">
        <f t="shared" si="28"/>
        <v>77594</v>
      </c>
      <c r="AY41" s="123">
        <f t="shared" si="28"/>
        <v>31606</v>
      </c>
      <c r="AZ41" s="124">
        <f t="shared" si="28"/>
        <v>9.1359999999999992</v>
      </c>
      <c r="BA41" s="124">
        <f t="shared" si="28"/>
        <v>6.2417999999999996</v>
      </c>
      <c r="BB41" s="125">
        <f t="shared" si="28"/>
        <v>2.8941999999999997</v>
      </c>
    </row>
    <row r="42" spans="1:54" ht="14.1" customHeight="1" x14ac:dyDescent="0.2">
      <c r="A42" s="108">
        <v>9</v>
      </c>
      <c r="B42" s="105">
        <v>2327</v>
      </c>
      <c r="C42" s="106">
        <v>691002606</v>
      </c>
      <c r="D42" s="105">
        <v>72076950</v>
      </c>
      <c r="E42" s="107" t="s">
        <v>588</v>
      </c>
      <c r="F42" s="108">
        <v>3111</v>
      </c>
      <c r="G42" s="107" t="s">
        <v>315</v>
      </c>
      <c r="H42" s="109" t="s">
        <v>281</v>
      </c>
      <c r="I42" s="110">
        <v>8872667</v>
      </c>
      <c r="J42" s="111">
        <v>6495189</v>
      </c>
      <c r="K42" s="111">
        <v>0</v>
      </c>
      <c r="L42" s="111">
        <v>2195374</v>
      </c>
      <c r="M42" s="111">
        <v>129904</v>
      </c>
      <c r="N42" s="111">
        <v>52200</v>
      </c>
      <c r="O42" s="288">
        <v>14.752199999999998</v>
      </c>
      <c r="P42" s="288">
        <v>11.2</v>
      </c>
      <c r="Q42" s="913">
        <v>3.5522</v>
      </c>
      <c r="R42" s="351"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1"/>
        <v>0</v>
      </c>
      <c r="X42" s="113">
        <v>0</v>
      </c>
      <c r="Y42" s="113">
        <v>0</v>
      </c>
      <c r="Z42" s="113">
        <v>0</v>
      </c>
      <c r="AA42" s="113">
        <f t="shared" si="2"/>
        <v>0</v>
      </c>
      <c r="AB42" s="113">
        <f t="shared" si="3"/>
        <v>0</v>
      </c>
      <c r="AC42" s="114">
        <f t="shared" si="4"/>
        <v>0</v>
      </c>
      <c r="AD42" s="114">
        <f t="shared" si="5"/>
        <v>0</v>
      </c>
      <c r="AE42" s="113">
        <v>0</v>
      </c>
      <c r="AF42" s="113">
        <v>0</v>
      </c>
      <c r="AG42" s="113">
        <f t="shared" si="6"/>
        <v>0</v>
      </c>
      <c r="AH42" s="113">
        <f t="shared" si="7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8"/>
        <v>0</v>
      </c>
      <c r="AR42" s="115">
        <f t="shared" si="9"/>
        <v>0</v>
      </c>
      <c r="AS42" s="377">
        <f t="shared" si="10"/>
        <v>0</v>
      </c>
      <c r="AT42" s="112">
        <f>I42+AH42</f>
        <v>8872667</v>
      </c>
      <c r="AU42" s="113">
        <f>J42+W42</f>
        <v>6495189</v>
      </c>
      <c r="AV42" s="113">
        <f>K42+AA42</f>
        <v>0</v>
      </c>
      <c r="AW42" s="113">
        <f t="shared" ref="AW42:AX44" si="29">L42+AC42</f>
        <v>2195374</v>
      </c>
      <c r="AX42" s="113">
        <f t="shared" si="29"/>
        <v>129904</v>
      </c>
      <c r="AY42" s="113">
        <f>N42+AG42</f>
        <v>52200</v>
      </c>
      <c r="AZ42" s="115">
        <f>O42+AS42</f>
        <v>14.752199999999998</v>
      </c>
      <c r="BA42" s="115">
        <f t="shared" ref="BA42:BB44" si="30">P42+AQ42</f>
        <v>11.2</v>
      </c>
      <c r="BB42" s="116">
        <f t="shared" si="30"/>
        <v>3.5522</v>
      </c>
    </row>
    <row r="43" spans="1:54" ht="14.1" customHeight="1" x14ac:dyDescent="0.2">
      <c r="A43" s="108">
        <v>9</v>
      </c>
      <c r="B43" s="105">
        <v>2327</v>
      </c>
      <c r="C43" s="106">
        <v>691002606</v>
      </c>
      <c r="D43" s="105">
        <v>72076950</v>
      </c>
      <c r="E43" s="107" t="s">
        <v>588</v>
      </c>
      <c r="F43" s="108">
        <v>3111</v>
      </c>
      <c r="G43" s="126" t="s">
        <v>316</v>
      </c>
      <c r="H43" s="109" t="s">
        <v>282</v>
      </c>
      <c r="I43" s="110">
        <v>470470</v>
      </c>
      <c r="J43" s="28">
        <v>346443</v>
      </c>
      <c r="K43" s="28">
        <v>0</v>
      </c>
      <c r="L43" s="111">
        <v>117098</v>
      </c>
      <c r="M43" s="111">
        <v>6929</v>
      </c>
      <c r="N43" s="28">
        <v>0</v>
      </c>
      <c r="O43" s="288">
        <v>1</v>
      </c>
      <c r="P43" s="275">
        <v>1</v>
      </c>
      <c r="Q43" s="910">
        <v>0</v>
      </c>
      <c r="R43" s="351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1"/>
        <v>0</v>
      </c>
      <c r="X43" s="113">
        <v>0</v>
      </c>
      <c r="Y43" s="113">
        <v>0</v>
      </c>
      <c r="Z43" s="113">
        <v>0</v>
      </c>
      <c r="AA43" s="113">
        <f t="shared" si="2"/>
        <v>0</v>
      </c>
      <c r="AB43" s="113">
        <f t="shared" si="3"/>
        <v>0</v>
      </c>
      <c r="AC43" s="114">
        <f t="shared" si="4"/>
        <v>0</v>
      </c>
      <c r="AD43" s="114">
        <f t="shared" si="5"/>
        <v>0</v>
      </c>
      <c r="AE43" s="113">
        <v>0</v>
      </c>
      <c r="AF43" s="113">
        <v>0</v>
      </c>
      <c r="AG43" s="113">
        <f t="shared" si="6"/>
        <v>0</v>
      </c>
      <c r="AH43" s="113">
        <f t="shared" si="7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8"/>
        <v>0</v>
      </c>
      <c r="AR43" s="115">
        <f t="shared" si="9"/>
        <v>0</v>
      </c>
      <c r="AS43" s="377">
        <f t="shared" si="10"/>
        <v>0</v>
      </c>
      <c r="AT43" s="112">
        <f>I43+AH43</f>
        <v>470470</v>
      </c>
      <c r="AU43" s="113">
        <f>J43+W43</f>
        <v>346443</v>
      </c>
      <c r="AV43" s="113">
        <f>K43+AA43</f>
        <v>0</v>
      </c>
      <c r="AW43" s="113">
        <f t="shared" si="29"/>
        <v>117098</v>
      </c>
      <c r="AX43" s="113">
        <f t="shared" si="29"/>
        <v>6929</v>
      </c>
      <c r="AY43" s="113">
        <f>N43+AG43</f>
        <v>0</v>
      </c>
      <c r="AZ43" s="115">
        <f>O43+AS43</f>
        <v>1</v>
      </c>
      <c r="BA43" s="115">
        <f t="shared" si="30"/>
        <v>1</v>
      </c>
      <c r="BB43" s="116">
        <f t="shared" si="30"/>
        <v>0</v>
      </c>
    </row>
    <row r="44" spans="1:54" ht="14.1" customHeight="1" x14ac:dyDescent="0.2">
      <c r="A44" s="108">
        <v>9</v>
      </c>
      <c r="B44" s="105">
        <v>2327</v>
      </c>
      <c r="C44" s="106">
        <v>691002606</v>
      </c>
      <c r="D44" s="105">
        <v>72076950</v>
      </c>
      <c r="E44" s="107" t="s">
        <v>588</v>
      </c>
      <c r="F44" s="108">
        <v>3141</v>
      </c>
      <c r="G44" s="107" t="s">
        <v>319</v>
      </c>
      <c r="H44" s="109" t="s">
        <v>282</v>
      </c>
      <c r="I44" s="110">
        <v>1152359</v>
      </c>
      <c r="J44" s="30">
        <v>843574</v>
      </c>
      <c r="K44" s="30">
        <v>0</v>
      </c>
      <c r="L44" s="111">
        <v>285128</v>
      </c>
      <c r="M44" s="111">
        <v>16871</v>
      </c>
      <c r="N44" s="30">
        <v>6786</v>
      </c>
      <c r="O44" s="288">
        <v>2.87</v>
      </c>
      <c r="P44" s="447">
        <v>0</v>
      </c>
      <c r="Q44" s="914">
        <v>2.87</v>
      </c>
      <c r="R44" s="351">
        <v>0</v>
      </c>
      <c r="S44" s="113">
        <v>0</v>
      </c>
      <c r="T44" s="113">
        <v>-3731</v>
      </c>
      <c r="U44" s="113">
        <v>0</v>
      </c>
      <c r="V44" s="113">
        <v>0</v>
      </c>
      <c r="W44" s="113">
        <f t="shared" si="1"/>
        <v>-3731</v>
      </c>
      <c r="X44" s="113">
        <v>0</v>
      </c>
      <c r="Y44" s="113">
        <v>0</v>
      </c>
      <c r="Z44" s="113">
        <v>0</v>
      </c>
      <c r="AA44" s="113">
        <f t="shared" si="2"/>
        <v>0</v>
      </c>
      <c r="AB44" s="113">
        <f t="shared" si="3"/>
        <v>-3731</v>
      </c>
      <c r="AC44" s="114">
        <f t="shared" si="4"/>
        <v>-1261</v>
      </c>
      <c r="AD44" s="114">
        <f t="shared" si="5"/>
        <v>-75</v>
      </c>
      <c r="AE44" s="113">
        <v>0</v>
      </c>
      <c r="AF44" s="113">
        <v>0</v>
      </c>
      <c r="AG44" s="113">
        <f t="shared" si="6"/>
        <v>0</v>
      </c>
      <c r="AH44" s="113">
        <f t="shared" si="7"/>
        <v>-5067</v>
      </c>
      <c r="AI44" s="115">
        <v>0</v>
      </c>
      <c r="AJ44" s="115">
        <v>0</v>
      </c>
      <c r="AK44" s="115">
        <v>0</v>
      </c>
      <c r="AL44" s="115">
        <v>0</v>
      </c>
      <c r="AM44" s="115">
        <v>-0.02</v>
      </c>
      <c r="AN44" s="115">
        <v>0</v>
      </c>
      <c r="AO44" s="115">
        <v>0</v>
      </c>
      <c r="AP44" s="115">
        <v>0</v>
      </c>
      <c r="AQ44" s="115">
        <f t="shared" si="8"/>
        <v>0</v>
      </c>
      <c r="AR44" s="115">
        <f t="shared" si="9"/>
        <v>-0.02</v>
      </c>
      <c r="AS44" s="377">
        <f t="shared" si="10"/>
        <v>-0.02</v>
      </c>
      <c r="AT44" s="112">
        <f>I44+AH44</f>
        <v>1147292</v>
      </c>
      <c r="AU44" s="113">
        <f>J44+W44</f>
        <v>839843</v>
      </c>
      <c r="AV44" s="113">
        <f>K44+AA44</f>
        <v>0</v>
      </c>
      <c r="AW44" s="113">
        <f t="shared" si="29"/>
        <v>283867</v>
      </c>
      <c r="AX44" s="113">
        <f t="shared" si="29"/>
        <v>16796</v>
      </c>
      <c r="AY44" s="113">
        <f>N44+AG44</f>
        <v>6786</v>
      </c>
      <c r="AZ44" s="115">
        <f>O44+AS44</f>
        <v>2.85</v>
      </c>
      <c r="BA44" s="115">
        <f t="shared" si="30"/>
        <v>0</v>
      </c>
      <c r="BB44" s="116">
        <f t="shared" si="30"/>
        <v>2.85</v>
      </c>
    </row>
    <row r="45" spans="1:54" ht="14.1" customHeight="1" x14ac:dyDescent="0.2">
      <c r="A45" s="120">
        <v>9</v>
      </c>
      <c r="B45" s="117">
        <v>2327</v>
      </c>
      <c r="C45" s="118">
        <v>691002606</v>
      </c>
      <c r="D45" s="117">
        <v>72076950</v>
      </c>
      <c r="E45" s="119" t="s">
        <v>589</v>
      </c>
      <c r="F45" s="120"/>
      <c r="G45" s="119"/>
      <c r="H45" s="121"/>
      <c r="I45" s="122">
        <v>10495496</v>
      </c>
      <c r="J45" s="123">
        <v>7685206</v>
      </c>
      <c r="K45" s="123">
        <v>0</v>
      </c>
      <c r="L45" s="123">
        <v>2597600</v>
      </c>
      <c r="M45" s="123">
        <v>153704</v>
      </c>
      <c r="N45" s="123">
        <v>58986</v>
      </c>
      <c r="O45" s="124">
        <v>18.622199999999999</v>
      </c>
      <c r="P45" s="124">
        <v>12.2</v>
      </c>
      <c r="Q45" s="125">
        <v>6.4222000000000001</v>
      </c>
      <c r="R45" s="856">
        <f t="shared" ref="R45:BB45" si="31">SUM(R42:R44)</f>
        <v>0</v>
      </c>
      <c r="S45" s="856">
        <f t="shared" si="31"/>
        <v>0</v>
      </c>
      <c r="T45" s="856">
        <f t="shared" si="31"/>
        <v>-3731</v>
      </c>
      <c r="U45" s="856">
        <f t="shared" si="31"/>
        <v>0</v>
      </c>
      <c r="V45" s="856">
        <f t="shared" si="31"/>
        <v>0</v>
      </c>
      <c r="W45" s="856">
        <f t="shared" si="31"/>
        <v>-3731</v>
      </c>
      <c r="X45" s="856">
        <f t="shared" si="31"/>
        <v>0</v>
      </c>
      <c r="Y45" s="856">
        <f t="shared" si="31"/>
        <v>0</v>
      </c>
      <c r="Z45" s="856">
        <f t="shared" si="31"/>
        <v>0</v>
      </c>
      <c r="AA45" s="856">
        <f t="shared" si="31"/>
        <v>0</v>
      </c>
      <c r="AB45" s="856">
        <f t="shared" si="31"/>
        <v>-3731</v>
      </c>
      <c r="AC45" s="856">
        <f t="shared" si="31"/>
        <v>-1261</v>
      </c>
      <c r="AD45" s="856">
        <f t="shared" si="31"/>
        <v>-75</v>
      </c>
      <c r="AE45" s="856">
        <f t="shared" si="31"/>
        <v>0</v>
      </c>
      <c r="AF45" s="856">
        <f t="shared" si="31"/>
        <v>0</v>
      </c>
      <c r="AG45" s="856">
        <f t="shared" si="31"/>
        <v>0</v>
      </c>
      <c r="AH45" s="856">
        <f t="shared" si="31"/>
        <v>-5067</v>
      </c>
      <c r="AI45" s="904">
        <f t="shared" si="31"/>
        <v>0</v>
      </c>
      <c r="AJ45" s="904">
        <f t="shared" si="31"/>
        <v>0</v>
      </c>
      <c r="AK45" s="904">
        <f t="shared" si="31"/>
        <v>0</v>
      </c>
      <c r="AL45" s="904">
        <f t="shared" si="31"/>
        <v>0</v>
      </c>
      <c r="AM45" s="904">
        <f t="shared" si="31"/>
        <v>-0.02</v>
      </c>
      <c r="AN45" s="904">
        <f t="shared" si="31"/>
        <v>0</v>
      </c>
      <c r="AO45" s="904">
        <f t="shared" si="31"/>
        <v>0</v>
      </c>
      <c r="AP45" s="904">
        <f t="shared" si="31"/>
        <v>0</v>
      </c>
      <c r="AQ45" s="904">
        <f t="shared" si="31"/>
        <v>0</v>
      </c>
      <c r="AR45" s="904">
        <f t="shared" si="31"/>
        <v>-0.02</v>
      </c>
      <c r="AS45" s="939">
        <f t="shared" si="31"/>
        <v>-0.02</v>
      </c>
      <c r="AT45" s="122">
        <f t="shared" si="31"/>
        <v>10490429</v>
      </c>
      <c r="AU45" s="123">
        <f t="shared" si="31"/>
        <v>7681475</v>
      </c>
      <c r="AV45" s="123">
        <f t="shared" si="31"/>
        <v>0</v>
      </c>
      <c r="AW45" s="123">
        <f t="shared" si="31"/>
        <v>2596339</v>
      </c>
      <c r="AX45" s="123">
        <f t="shared" si="31"/>
        <v>153629</v>
      </c>
      <c r="AY45" s="123">
        <f t="shared" si="31"/>
        <v>58986</v>
      </c>
      <c r="AZ45" s="124">
        <f t="shared" si="31"/>
        <v>18.6022</v>
      </c>
      <c r="BA45" s="124">
        <f t="shared" si="31"/>
        <v>12.2</v>
      </c>
      <c r="BB45" s="125">
        <f t="shared" si="31"/>
        <v>6.4022000000000006</v>
      </c>
    </row>
    <row r="46" spans="1:54" ht="14.1" customHeight="1" x14ac:dyDescent="0.2">
      <c r="A46" s="108">
        <v>10</v>
      </c>
      <c r="B46" s="105">
        <v>2321</v>
      </c>
      <c r="C46" s="106">
        <v>600079287</v>
      </c>
      <c r="D46" s="105">
        <v>72742976</v>
      </c>
      <c r="E46" s="107" t="s">
        <v>590</v>
      </c>
      <c r="F46" s="108">
        <v>3111</v>
      </c>
      <c r="G46" s="107" t="s">
        <v>315</v>
      </c>
      <c r="H46" s="109" t="s">
        <v>281</v>
      </c>
      <c r="I46" s="110">
        <v>8395586</v>
      </c>
      <c r="J46" s="111">
        <v>6142221</v>
      </c>
      <c r="K46" s="111">
        <v>0</v>
      </c>
      <c r="L46" s="111">
        <v>2076071</v>
      </c>
      <c r="M46" s="111">
        <v>122844</v>
      </c>
      <c r="N46" s="111">
        <v>54450</v>
      </c>
      <c r="O46" s="288">
        <v>14.4038</v>
      </c>
      <c r="P46" s="288">
        <v>10.451599999999999</v>
      </c>
      <c r="Q46" s="913">
        <v>3.9522000000000004</v>
      </c>
      <c r="R46" s="351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1"/>
        <v>0</v>
      </c>
      <c r="X46" s="113">
        <v>0</v>
      </c>
      <c r="Y46" s="113">
        <v>0</v>
      </c>
      <c r="Z46" s="113">
        <v>0</v>
      </c>
      <c r="AA46" s="113">
        <f t="shared" si="2"/>
        <v>0</v>
      </c>
      <c r="AB46" s="113">
        <f t="shared" si="3"/>
        <v>0</v>
      </c>
      <c r="AC46" s="114">
        <f t="shared" si="4"/>
        <v>0</v>
      </c>
      <c r="AD46" s="114">
        <f t="shared" si="5"/>
        <v>0</v>
      </c>
      <c r="AE46" s="113">
        <v>0</v>
      </c>
      <c r="AF46" s="113">
        <v>0</v>
      </c>
      <c r="AG46" s="113">
        <f t="shared" si="6"/>
        <v>0</v>
      </c>
      <c r="AH46" s="113">
        <f t="shared" si="7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8"/>
        <v>0</v>
      </c>
      <c r="AR46" s="115">
        <f t="shared" si="9"/>
        <v>0</v>
      </c>
      <c r="AS46" s="377">
        <f t="shared" si="10"/>
        <v>0</v>
      </c>
      <c r="AT46" s="112">
        <f>I46+AH46</f>
        <v>8395586</v>
      </c>
      <c r="AU46" s="113">
        <f>J46+W46</f>
        <v>6142221</v>
      </c>
      <c r="AV46" s="113">
        <f>K46+AA46</f>
        <v>0</v>
      </c>
      <c r="AW46" s="113">
        <f>L46+AC46</f>
        <v>2076071</v>
      </c>
      <c r="AX46" s="113">
        <f>M46+AD46</f>
        <v>122844</v>
      </c>
      <c r="AY46" s="113">
        <f>N46+AG46</f>
        <v>54450</v>
      </c>
      <c r="AZ46" s="115">
        <f>O46+AS46</f>
        <v>14.4038</v>
      </c>
      <c r="BA46" s="115">
        <f>P46+AQ46</f>
        <v>10.451599999999999</v>
      </c>
      <c r="BB46" s="116">
        <f>Q46+AR46</f>
        <v>3.9522000000000004</v>
      </c>
    </row>
    <row r="47" spans="1:54" ht="14.1" customHeight="1" x14ac:dyDescent="0.2">
      <c r="A47" s="108">
        <v>10</v>
      </c>
      <c r="B47" s="105">
        <v>2321</v>
      </c>
      <c r="C47" s="106">
        <v>600079287</v>
      </c>
      <c r="D47" s="105">
        <v>72742976</v>
      </c>
      <c r="E47" s="107" t="s">
        <v>590</v>
      </c>
      <c r="F47" s="108">
        <v>3141</v>
      </c>
      <c r="G47" s="107" t="s">
        <v>319</v>
      </c>
      <c r="H47" s="109" t="s">
        <v>282</v>
      </c>
      <c r="I47" s="110">
        <v>1434656</v>
      </c>
      <c r="J47" s="30">
        <v>1051323</v>
      </c>
      <c r="K47" s="30">
        <v>0</v>
      </c>
      <c r="L47" s="111">
        <v>355347</v>
      </c>
      <c r="M47" s="111">
        <v>21026</v>
      </c>
      <c r="N47" s="30">
        <v>6960</v>
      </c>
      <c r="O47" s="288">
        <v>3.57</v>
      </c>
      <c r="P47" s="447">
        <v>0</v>
      </c>
      <c r="Q47" s="898">
        <v>3.57</v>
      </c>
      <c r="R47" s="351">
        <v>0</v>
      </c>
      <c r="S47" s="113">
        <v>0</v>
      </c>
      <c r="T47" s="113">
        <v>4015</v>
      </c>
      <c r="U47" s="113">
        <v>0</v>
      </c>
      <c r="V47" s="113">
        <v>0</v>
      </c>
      <c r="W47" s="113">
        <f t="shared" si="1"/>
        <v>4015</v>
      </c>
      <c r="X47" s="113">
        <v>0</v>
      </c>
      <c r="Y47" s="113">
        <v>0</v>
      </c>
      <c r="Z47" s="113">
        <v>0</v>
      </c>
      <c r="AA47" s="113">
        <f t="shared" si="2"/>
        <v>0</v>
      </c>
      <c r="AB47" s="113">
        <f t="shared" si="3"/>
        <v>4015</v>
      </c>
      <c r="AC47" s="114">
        <f t="shared" si="4"/>
        <v>1357</v>
      </c>
      <c r="AD47" s="114">
        <f t="shared" si="5"/>
        <v>80</v>
      </c>
      <c r="AE47" s="113">
        <v>0</v>
      </c>
      <c r="AF47" s="113">
        <v>0</v>
      </c>
      <c r="AG47" s="113">
        <f t="shared" si="6"/>
        <v>0</v>
      </c>
      <c r="AH47" s="113">
        <f t="shared" si="7"/>
        <v>5452</v>
      </c>
      <c r="AI47" s="115">
        <v>0</v>
      </c>
      <c r="AJ47" s="115">
        <v>0</v>
      </c>
      <c r="AK47" s="115">
        <v>0</v>
      </c>
      <c r="AL47" s="115">
        <v>0</v>
      </c>
      <c r="AM47" s="115">
        <v>0.01</v>
      </c>
      <c r="AN47" s="115">
        <v>0</v>
      </c>
      <c r="AO47" s="115">
        <v>0</v>
      </c>
      <c r="AP47" s="115">
        <v>0</v>
      </c>
      <c r="AQ47" s="115">
        <f t="shared" si="8"/>
        <v>0</v>
      </c>
      <c r="AR47" s="115">
        <f t="shared" si="9"/>
        <v>0.01</v>
      </c>
      <c r="AS47" s="377">
        <f t="shared" si="10"/>
        <v>0.01</v>
      </c>
      <c r="AT47" s="112">
        <f>I47+AH47</f>
        <v>1440108</v>
      </c>
      <c r="AU47" s="113">
        <f>J47+W47</f>
        <v>1055338</v>
      </c>
      <c r="AV47" s="113">
        <f>K47+AA47</f>
        <v>0</v>
      </c>
      <c r="AW47" s="113">
        <f>L47+AC47</f>
        <v>356704</v>
      </c>
      <c r="AX47" s="113">
        <f>M47+AD47</f>
        <v>21106</v>
      </c>
      <c r="AY47" s="113">
        <f>N47+AG47</f>
        <v>6960</v>
      </c>
      <c r="AZ47" s="115">
        <f>O47+AS47</f>
        <v>3.5799999999999996</v>
      </c>
      <c r="BA47" s="115">
        <f>P47+AQ47</f>
        <v>0</v>
      </c>
      <c r="BB47" s="116">
        <f>Q47+AR47</f>
        <v>3.5799999999999996</v>
      </c>
    </row>
    <row r="48" spans="1:54" ht="14.1" customHeight="1" x14ac:dyDescent="0.2">
      <c r="A48" s="120">
        <v>10</v>
      </c>
      <c r="B48" s="117">
        <v>2321</v>
      </c>
      <c r="C48" s="118">
        <v>600079287</v>
      </c>
      <c r="D48" s="117">
        <v>72742976</v>
      </c>
      <c r="E48" s="119" t="s">
        <v>591</v>
      </c>
      <c r="F48" s="120"/>
      <c r="G48" s="119"/>
      <c r="H48" s="121"/>
      <c r="I48" s="122">
        <v>9830242</v>
      </c>
      <c r="J48" s="123">
        <v>7193544</v>
      </c>
      <c r="K48" s="123">
        <v>0</v>
      </c>
      <c r="L48" s="123">
        <v>2431418</v>
      </c>
      <c r="M48" s="123">
        <v>143870</v>
      </c>
      <c r="N48" s="123">
        <v>61410</v>
      </c>
      <c r="O48" s="124">
        <v>17.973800000000001</v>
      </c>
      <c r="P48" s="124">
        <v>10.451599999999999</v>
      </c>
      <c r="Q48" s="125">
        <v>7.5221999999999998</v>
      </c>
      <c r="R48" s="856">
        <f t="shared" ref="R48:BB48" si="32">SUM(R46:R47)</f>
        <v>0</v>
      </c>
      <c r="S48" s="856">
        <f t="shared" si="32"/>
        <v>0</v>
      </c>
      <c r="T48" s="856">
        <f t="shared" si="32"/>
        <v>4015</v>
      </c>
      <c r="U48" s="856">
        <f t="shared" si="32"/>
        <v>0</v>
      </c>
      <c r="V48" s="856">
        <f t="shared" si="32"/>
        <v>0</v>
      </c>
      <c r="W48" s="856">
        <f t="shared" si="32"/>
        <v>4015</v>
      </c>
      <c r="X48" s="856">
        <f t="shared" si="32"/>
        <v>0</v>
      </c>
      <c r="Y48" s="856">
        <f t="shared" si="32"/>
        <v>0</v>
      </c>
      <c r="Z48" s="856">
        <f t="shared" si="32"/>
        <v>0</v>
      </c>
      <c r="AA48" s="856">
        <f t="shared" si="32"/>
        <v>0</v>
      </c>
      <c r="AB48" s="856">
        <f t="shared" si="32"/>
        <v>4015</v>
      </c>
      <c r="AC48" s="856">
        <f t="shared" si="32"/>
        <v>1357</v>
      </c>
      <c r="AD48" s="856">
        <f t="shared" si="32"/>
        <v>80</v>
      </c>
      <c r="AE48" s="856">
        <f t="shared" si="32"/>
        <v>0</v>
      </c>
      <c r="AF48" s="856">
        <f t="shared" si="32"/>
        <v>0</v>
      </c>
      <c r="AG48" s="856">
        <f t="shared" si="32"/>
        <v>0</v>
      </c>
      <c r="AH48" s="856">
        <f t="shared" si="32"/>
        <v>5452</v>
      </c>
      <c r="AI48" s="904">
        <f t="shared" si="32"/>
        <v>0</v>
      </c>
      <c r="AJ48" s="904">
        <f t="shared" si="32"/>
        <v>0</v>
      </c>
      <c r="AK48" s="904">
        <f t="shared" si="32"/>
        <v>0</v>
      </c>
      <c r="AL48" s="904">
        <f t="shared" si="32"/>
        <v>0</v>
      </c>
      <c r="AM48" s="904">
        <f t="shared" si="32"/>
        <v>0.01</v>
      </c>
      <c r="AN48" s="904">
        <f t="shared" si="32"/>
        <v>0</v>
      </c>
      <c r="AO48" s="904">
        <f t="shared" si="32"/>
        <v>0</v>
      </c>
      <c r="AP48" s="904">
        <f t="shared" si="32"/>
        <v>0</v>
      </c>
      <c r="AQ48" s="904">
        <f t="shared" si="32"/>
        <v>0</v>
      </c>
      <c r="AR48" s="904">
        <f t="shared" si="32"/>
        <v>0.01</v>
      </c>
      <c r="AS48" s="939">
        <f t="shared" si="32"/>
        <v>0.01</v>
      </c>
      <c r="AT48" s="122">
        <f t="shared" si="32"/>
        <v>9835694</v>
      </c>
      <c r="AU48" s="123">
        <f t="shared" si="32"/>
        <v>7197559</v>
      </c>
      <c r="AV48" s="123">
        <f t="shared" si="32"/>
        <v>0</v>
      </c>
      <c r="AW48" s="123">
        <f t="shared" si="32"/>
        <v>2432775</v>
      </c>
      <c r="AX48" s="123">
        <f t="shared" si="32"/>
        <v>143950</v>
      </c>
      <c r="AY48" s="123">
        <f t="shared" si="32"/>
        <v>61410</v>
      </c>
      <c r="AZ48" s="124">
        <f t="shared" si="32"/>
        <v>17.983799999999999</v>
      </c>
      <c r="BA48" s="124">
        <f t="shared" si="32"/>
        <v>10.451599999999999</v>
      </c>
      <c r="BB48" s="125">
        <f t="shared" si="32"/>
        <v>7.5321999999999996</v>
      </c>
    </row>
    <row r="49" spans="1:54" ht="14.1" customHeight="1" x14ac:dyDescent="0.2">
      <c r="A49" s="108">
        <v>11</v>
      </c>
      <c r="B49" s="105">
        <v>2423</v>
      </c>
      <c r="C49" s="106">
        <v>600079368</v>
      </c>
      <c r="D49" s="105">
        <v>72742828</v>
      </c>
      <c r="E49" s="107" t="s">
        <v>592</v>
      </c>
      <c r="F49" s="108">
        <v>3111</v>
      </c>
      <c r="G49" s="107" t="s">
        <v>315</v>
      </c>
      <c r="H49" s="109" t="s">
        <v>281</v>
      </c>
      <c r="I49" s="110">
        <v>3516841</v>
      </c>
      <c r="J49" s="111">
        <v>2554110</v>
      </c>
      <c r="K49" s="111">
        <v>20000</v>
      </c>
      <c r="L49" s="111">
        <v>870049</v>
      </c>
      <c r="M49" s="111">
        <v>51082</v>
      </c>
      <c r="N49" s="111">
        <v>21600</v>
      </c>
      <c r="O49" s="288">
        <v>5.6055999999999999</v>
      </c>
      <c r="P49" s="288">
        <v>4.2257999999999996</v>
      </c>
      <c r="Q49" s="913">
        <v>1.3797999999999999</v>
      </c>
      <c r="R49" s="351"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1"/>
        <v>0</v>
      </c>
      <c r="X49" s="113">
        <v>0</v>
      </c>
      <c r="Y49" s="113">
        <v>0</v>
      </c>
      <c r="Z49" s="113">
        <v>0</v>
      </c>
      <c r="AA49" s="113">
        <f t="shared" si="2"/>
        <v>0</v>
      </c>
      <c r="AB49" s="113">
        <f t="shared" si="3"/>
        <v>0</v>
      </c>
      <c r="AC49" s="114">
        <f t="shared" si="4"/>
        <v>0</v>
      </c>
      <c r="AD49" s="114">
        <f t="shared" si="5"/>
        <v>0</v>
      </c>
      <c r="AE49" s="113">
        <v>0</v>
      </c>
      <c r="AF49" s="113">
        <v>0</v>
      </c>
      <c r="AG49" s="113">
        <f t="shared" si="6"/>
        <v>0</v>
      </c>
      <c r="AH49" s="113">
        <f t="shared" si="7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8"/>
        <v>0</v>
      </c>
      <c r="AR49" s="115">
        <f t="shared" si="9"/>
        <v>0</v>
      </c>
      <c r="AS49" s="377">
        <f t="shared" si="10"/>
        <v>0</v>
      </c>
      <c r="AT49" s="112">
        <f>I49+AH49</f>
        <v>3516841</v>
      </c>
      <c r="AU49" s="113">
        <f>J49+W49</f>
        <v>2554110</v>
      </c>
      <c r="AV49" s="113">
        <f>K49+AA49</f>
        <v>20000</v>
      </c>
      <c r="AW49" s="113">
        <f>L49+AC49</f>
        <v>870049</v>
      </c>
      <c r="AX49" s="113">
        <f>M49+AD49</f>
        <v>51082</v>
      </c>
      <c r="AY49" s="113">
        <f>N49+AG49</f>
        <v>21600</v>
      </c>
      <c r="AZ49" s="115">
        <f>O49+AS49</f>
        <v>5.6055999999999999</v>
      </c>
      <c r="BA49" s="115">
        <f>P49+AQ49</f>
        <v>4.2257999999999996</v>
      </c>
      <c r="BB49" s="116">
        <f>Q49+AR49</f>
        <v>1.3797999999999999</v>
      </c>
    </row>
    <row r="50" spans="1:54" ht="14.1" customHeight="1" x14ac:dyDescent="0.2">
      <c r="A50" s="108">
        <v>11</v>
      </c>
      <c r="B50" s="105">
        <v>2423</v>
      </c>
      <c r="C50" s="106">
        <v>600079368</v>
      </c>
      <c r="D50" s="105">
        <v>72742828</v>
      </c>
      <c r="E50" s="107" t="s">
        <v>592</v>
      </c>
      <c r="F50" s="108">
        <v>3141</v>
      </c>
      <c r="G50" s="107" t="s">
        <v>319</v>
      </c>
      <c r="H50" s="109" t="s">
        <v>282</v>
      </c>
      <c r="I50" s="110">
        <v>619426</v>
      </c>
      <c r="J50" s="30">
        <v>454081</v>
      </c>
      <c r="K50" s="30">
        <v>0</v>
      </c>
      <c r="L50" s="111">
        <v>153479</v>
      </c>
      <c r="M50" s="111">
        <v>9082</v>
      </c>
      <c r="N50" s="30">
        <v>2784</v>
      </c>
      <c r="O50" s="288">
        <v>1.54</v>
      </c>
      <c r="P50" s="447">
        <v>0</v>
      </c>
      <c r="Q50" s="914">
        <v>1.54</v>
      </c>
      <c r="R50" s="351">
        <v>0</v>
      </c>
      <c r="S50" s="113">
        <v>0</v>
      </c>
      <c r="T50" s="113">
        <v>4283</v>
      </c>
      <c r="U50" s="113">
        <v>0</v>
      </c>
      <c r="V50" s="113">
        <v>0</v>
      </c>
      <c r="W50" s="113">
        <f t="shared" si="1"/>
        <v>4283</v>
      </c>
      <c r="X50" s="113">
        <v>0</v>
      </c>
      <c r="Y50" s="113">
        <v>0</v>
      </c>
      <c r="Z50" s="113">
        <v>0</v>
      </c>
      <c r="AA50" s="113">
        <f t="shared" si="2"/>
        <v>0</v>
      </c>
      <c r="AB50" s="113">
        <f t="shared" si="3"/>
        <v>4283</v>
      </c>
      <c r="AC50" s="114">
        <f t="shared" si="4"/>
        <v>1448</v>
      </c>
      <c r="AD50" s="114">
        <f t="shared" si="5"/>
        <v>86</v>
      </c>
      <c r="AE50" s="113">
        <v>0</v>
      </c>
      <c r="AF50" s="113">
        <v>0</v>
      </c>
      <c r="AG50" s="113">
        <f t="shared" si="6"/>
        <v>0</v>
      </c>
      <c r="AH50" s="113">
        <f t="shared" si="7"/>
        <v>5817</v>
      </c>
      <c r="AI50" s="115">
        <v>0</v>
      </c>
      <c r="AJ50" s="115">
        <v>0</v>
      </c>
      <c r="AK50" s="115">
        <v>0</v>
      </c>
      <c r="AL50" s="115">
        <v>0</v>
      </c>
      <c r="AM50" s="115">
        <v>0.02</v>
      </c>
      <c r="AN50" s="115">
        <v>0</v>
      </c>
      <c r="AO50" s="115">
        <v>0</v>
      </c>
      <c r="AP50" s="115">
        <v>0</v>
      </c>
      <c r="AQ50" s="115">
        <f t="shared" si="8"/>
        <v>0</v>
      </c>
      <c r="AR50" s="115">
        <f t="shared" si="9"/>
        <v>0.02</v>
      </c>
      <c r="AS50" s="377">
        <f t="shared" si="10"/>
        <v>0.02</v>
      </c>
      <c r="AT50" s="112">
        <f>I50+AH50</f>
        <v>625243</v>
      </c>
      <c r="AU50" s="113">
        <f>J50+W50</f>
        <v>458364</v>
      </c>
      <c r="AV50" s="113">
        <f>K50+AA50</f>
        <v>0</v>
      </c>
      <c r="AW50" s="113">
        <f>L50+AC50</f>
        <v>154927</v>
      </c>
      <c r="AX50" s="113">
        <f>M50+AD50</f>
        <v>9168</v>
      </c>
      <c r="AY50" s="113">
        <f>N50+AG50</f>
        <v>2784</v>
      </c>
      <c r="AZ50" s="115">
        <f>O50+AS50</f>
        <v>1.56</v>
      </c>
      <c r="BA50" s="115">
        <f>P50+AQ50</f>
        <v>0</v>
      </c>
      <c r="BB50" s="116">
        <f>Q50+AR50</f>
        <v>1.56</v>
      </c>
    </row>
    <row r="51" spans="1:54" ht="14.1" customHeight="1" x14ac:dyDescent="0.2">
      <c r="A51" s="120">
        <v>11</v>
      </c>
      <c r="B51" s="117">
        <v>2423</v>
      </c>
      <c r="C51" s="118">
        <v>600079368</v>
      </c>
      <c r="D51" s="117">
        <v>72742828</v>
      </c>
      <c r="E51" s="119" t="s">
        <v>593</v>
      </c>
      <c r="F51" s="120"/>
      <c r="G51" s="119"/>
      <c r="H51" s="121"/>
      <c r="I51" s="122">
        <v>4136267</v>
      </c>
      <c r="J51" s="123">
        <v>3008191</v>
      </c>
      <c r="K51" s="123">
        <v>20000</v>
      </c>
      <c r="L51" s="123">
        <v>1023528</v>
      </c>
      <c r="M51" s="123">
        <v>60164</v>
      </c>
      <c r="N51" s="123">
        <v>24384</v>
      </c>
      <c r="O51" s="124">
        <v>7.1456</v>
      </c>
      <c r="P51" s="124">
        <v>4.2257999999999996</v>
      </c>
      <c r="Q51" s="125">
        <v>2.9198</v>
      </c>
      <c r="R51" s="856">
        <f t="shared" ref="R51:BB51" si="33">SUM(R49:R50)</f>
        <v>0</v>
      </c>
      <c r="S51" s="856">
        <f t="shared" si="33"/>
        <v>0</v>
      </c>
      <c r="T51" s="856">
        <f t="shared" si="33"/>
        <v>4283</v>
      </c>
      <c r="U51" s="856">
        <f t="shared" si="33"/>
        <v>0</v>
      </c>
      <c r="V51" s="856">
        <f t="shared" si="33"/>
        <v>0</v>
      </c>
      <c r="W51" s="856">
        <f t="shared" si="33"/>
        <v>4283</v>
      </c>
      <c r="X51" s="856">
        <f t="shared" si="33"/>
        <v>0</v>
      </c>
      <c r="Y51" s="856">
        <f t="shared" si="33"/>
        <v>0</v>
      </c>
      <c r="Z51" s="856">
        <f t="shared" si="33"/>
        <v>0</v>
      </c>
      <c r="AA51" s="856">
        <f t="shared" si="33"/>
        <v>0</v>
      </c>
      <c r="AB51" s="856">
        <f t="shared" si="33"/>
        <v>4283</v>
      </c>
      <c r="AC51" s="856">
        <f t="shared" si="33"/>
        <v>1448</v>
      </c>
      <c r="AD51" s="856">
        <f t="shared" si="33"/>
        <v>86</v>
      </c>
      <c r="AE51" s="856">
        <f t="shared" si="33"/>
        <v>0</v>
      </c>
      <c r="AF51" s="856">
        <f t="shared" si="33"/>
        <v>0</v>
      </c>
      <c r="AG51" s="856">
        <f t="shared" si="33"/>
        <v>0</v>
      </c>
      <c r="AH51" s="856">
        <f t="shared" si="33"/>
        <v>5817</v>
      </c>
      <c r="AI51" s="904">
        <f t="shared" si="33"/>
        <v>0</v>
      </c>
      <c r="AJ51" s="904">
        <f t="shared" si="33"/>
        <v>0</v>
      </c>
      <c r="AK51" s="904">
        <f t="shared" si="33"/>
        <v>0</v>
      </c>
      <c r="AL51" s="904">
        <f t="shared" si="33"/>
        <v>0</v>
      </c>
      <c r="AM51" s="904">
        <f t="shared" si="33"/>
        <v>0.02</v>
      </c>
      <c r="AN51" s="904">
        <f t="shared" si="33"/>
        <v>0</v>
      </c>
      <c r="AO51" s="904">
        <f t="shared" si="33"/>
        <v>0</v>
      </c>
      <c r="AP51" s="904">
        <f t="shared" si="33"/>
        <v>0</v>
      </c>
      <c r="AQ51" s="904">
        <f t="shared" si="33"/>
        <v>0</v>
      </c>
      <c r="AR51" s="904">
        <f t="shared" si="33"/>
        <v>0.02</v>
      </c>
      <c r="AS51" s="939">
        <f t="shared" si="33"/>
        <v>0.02</v>
      </c>
      <c r="AT51" s="122">
        <f t="shared" si="33"/>
        <v>4142084</v>
      </c>
      <c r="AU51" s="123">
        <f t="shared" si="33"/>
        <v>3012474</v>
      </c>
      <c r="AV51" s="123">
        <f t="shared" si="33"/>
        <v>20000</v>
      </c>
      <c r="AW51" s="123">
        <f t="shared" si="33"/>
        <v>1024976</v>
      </c>
      <c r="AX51" s="123">
        <f t="shared" si="33"/>
        <v>60250</v>
      </c>
      <c r="AY51" s="123">
        <f t="shared" si="33"/>
        <v>24384</v>
      </c>
      <c r="AZ51" s="124">
        <f t="shared" si="33"/>
        <v>7.1655999999999995</v>
      </c>
      <c r="BA51" s="124">
        <f t="shared" si="33"/>
        <v>4.2257999999999996</v>
      </c>
      <c r="BB51" s="125">
        <f t="shared" si="33"/>
        <v>2.9398</v>
      </c>
    </row>
    <row r="52" spans="1:54" ht="14.1" customHeight="1" x14ac:dyDescent="0.2">
      <c r="A52" s="108">
        <v>12</v>
      </c>
      <c r="B52" s="105">
        <v>2428</v>
      </c>
      <c r="C52" s="106">
        <v>600079112</v>
      </c>
      <c r="D52" s="105">
        <v>72743140</v>
      </c>
      <c r="E52" s="107" t="s">
        <v>594</v>
      </c>
      <c r="F52" s="108">
        <v>3111</v>
      </c>
      <c r="G52" s="107" t="s">
        <v>315</v>
      </c>
      <c r="H52" s="109" t="s">
        <v>281</v>
      </c>
      <c r="I52" s="110">
        <v>6429661</v>
      </c>
      <c r="J52" s="111">
        <v>4701858</v>
      </c>
      <c r="K52" s="111">
        <v>1000</v>
      </c>
      <c r="L52" s="111">
        <v>1589566</v>
      </c>
      <c r="M52" s="111">
        <v>94037</v>
      </c>
      <c r="N52" s="111">
        <v>43200</v>
      </c>
      <c r="O52" s="288">
        <v>10.8582</v>
      </c>
      <c r="P52" s="288">
        <v>8</v>
      </c>
      <c r="Q52" s="913">
        <v>2.8582000000000001</v>
      </c>
      <c r="R52" s="351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1"/>
        <v>0</v>
      </c>
      <c r="X52" s="113">
        <v>0</v>
      </c>
      <c r="Y52" s="113">
        <v>0</v>
      </c>
      <c r="Z52" s="113">
        <v>0</v>
      </c>
      <c r="AA52" s="113">
        <f t="shared" si="2"/>
        <v>0</v>
      </c>
      <c r="AB52" s="113">
        <f t="shared" si="3"/>
        <v>0</v>
      </c>
      <c r="AC52" s="114">
        <f t="shared" si="4"/>
        <v>0</v>
      </c>
      <c r="AD52" s="114">
        <f t="shared" si="5"/>
        <v>0</v>
      </c>
      <c r="AE52" s="113">
        <v>0</v>
      </c>
      <c r="AF52" s="113">
        <v>0</v>
      </c>
      <c r="AG52" s="113">
        <f t="shared" si="6"/>
        <v>0</v>
      </c>
      <c r="AH52" s="113">
        <f t="shared" si="7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8"/>
        <v>0</v>
      </c>
      <c r="AR52" s="115">
        <f t="shared" si="9"/>
        <v>0</v>
      </c>
      <c r="AS52" s="377">
        <f t="shared" si="10"/>
        <v>0</v>
      </c>
      <c r="AT52" s="112">
        <f>I52+AH52</f>
        <v>6429661</v>
      </c>
      <c r="AU52" s="113">
        <f>J52+W52</f>
        <v>4701858</v>
      </c>
      <c r="AV52" s="113">
        <f>K52+AA52</f>
        <v>1000</v>
      </c>
      <c r="AW52" s="113">
        <f>L52+AC52</f>
        <v>1589566</v>
      </c>
      <c r="AX52" s="113">
        <f>M52+AD52</f>
        <v>94037</v>
      </c>
      <c r="AY52" s="113">
        <f>N52+AG52</f>
        <v>43200</v>
      </c>
      <c r="AZ52" s="115">
        <f>O52+AS52</f>
        <v>10.8582</v>
      </c>
      <c r="BA52" s="115">
        <f>P52+AQ52</f>
        <v>8</v>
      </c>
      <c r="BB52" s="116">
        <f>Q52+AR52</f>
        <v>2.8582000000000001</v>
      </c>
    </row>
    <row r="53" spans="1:54" ht="14.1" customHeight="1" x14ac:dyDescent="0.2">
      <c r="A53" s="108">
        <v>12</v>
      </c>
      <c r="B53" s="105">
        <v>2428</v>
      </c>
      <c r="C53" s="106">
        <v>600079112</v>
      </c>
      <c r="D53" s="105">
        <v>72743140</v>
      </c>
      <c r="E53" s="107" t="s">
        <v>594</v>
      </c>
      <c r="F53" s="108">
        <v>3141</v>
      </c>
      <c r="G53" s="107" t="s">
        <v>319</v>
      </c>
      <c r="H53" s="109" t="s">
        <v>282</v>
      </c>
      <c r="I53" s="110">
        <v>994677</v>
      </c>
      <c r="J53" s="30">
        <v>728357</v>
      </c>
      <c r="K53" s="30">
        <v>0</v>
      </c>
      <c r="L53" s="111">
        <v>246185</v>
      </c>
      <c r="M53" s="111">
        <v>14567</v>
      </c>
      <c r="N53" s="30">
        <v>5568</v>
      </c>
      <c r="O53" s="288">
        <v>2.48</v>
      </c>
      <c r="P53" s="447">
        <v>0</v>
      </c>
      <c r="Q53" s="914">
        <v>2.48</v>
      </c>
      <c r="R53" s="351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1"/>
        <v>0</v>
      </c>
      <c r="X53" s="113">
        <v>0</v>
      </c>
      <c r="Y53" s="113">
        <v>0</v>
      </c>
      <c r="Z53" s="113">
        <v>0</v>
      </c>
      <c r="AA53" s="113">
        <f t="shared" si="2"/>
        <v>0</v>
      </c>
      <c r="AB53" s="113">
        <f t="shared" si="3"/>
        <v>0</v>
      </c>
      <c r="AC53" s="114">
        <f t="shared" si="4"/>
        <v>0</v>
      </c>
      <c r="AD53" s="114">
        <f t="shared" si="5"/>
        <v>0</v>
      </c>
      <c r="AE53" s="113">
        <v>0</v>
      </c>
      <c r="AF53" s="113">
        <v>0</v>
      </c>
      <c r="AG53" s="113">
        <f t="shared" si="6"/>
        <v>0</v>
      </c>
      <c r="AH53" s="113">
        <f t="shared" si="7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8"/>
        <v>0</v>
      </c>
      <c r="AR53" s="115">
        <f t="shared" si="9"/>
        <v>0</v>
      </c>
      <c r="AS53" s="377">
        <f t="shared" si="10"/>
        <v>0</v>
      </c>
      <c r="AT53" s="112">
        <f>I53+AH53</f>
        <v>994677</v>
      </c>
      <c r="AU53" s="113">
        <f>J53+W53</f>
        <v>728357</v>
      </c>
      <c r="AV53" s="113">
        <f>K53+AA53</f>
        <v>0</v>
      </c>
      <c r="AW53" s="113">
        <f>L53+AC53</f>
        <v>246185</v>
      </c>
      <c r="AX53" s="113">
        <f>M53+AD53</f>
        <v>14567</v>
      </c>
      <c r="AY53" s="113">
        <f>N53+AG53</f>
        <v>5568</v>
      </c>
      <c r="AZ53" s="115">
        <f>O53+AS53</f>
        <v>2.48</v>
      </c>
      <c r="BA53" s="115">
        <f>P53+AQ53</f>
        <v>0</v>
      </c>
      <c r="BB53" s="116">
        <f>Q53+AR53</f>
        <v>2.48</v>
      </c>
    </row>
    <row r="54" spans="1:54" ht="14.1" customHeight="1" x14ac:dyDescent="0.2">
      <c r="A54" s="120">
        <v>12</v>
      </c>
      <c r="B54" s="117">
        <v>2428</v>
      </c>
      <c r="C54" s="118">
        <v>600079112</v>
      </c>
      <c r="D54" s="117">
        <v>72743140</v>
      </c>
      <c r="E54" s="119" t="s">
        <v>595</v>
      </c>
      <c r="F54" s="120"/>
      <c r="G54" s="119"/>
      <c r="H54" s="121"/>
      <c r="I54" s="122">
        <v>7424338</v>
      </c>
      <c r="J54" s="123">
        <v>5430215</v>
      </c>
      <c r="K54" s="123">
        <v>1000</v>
      </c>
      <c r="L54" s="123">
        <v>1835751</v>
      </c>
      <c r="M54" s="123">
        <v>108604</v>
      </c>
      <c r="N54" s="123">
        <v>48768</v>
      </c>
      <c r="O54" s="124">
        <v>13.338200000000001</v>
      </c>
      <c r="P54" s="124">
        <v>8</v>
      </c>
      <c r="Q54" s="125">
        <v>5.3382000000000005</v>
      </c>
      <c r="R54" s="856">
        <f t="shared" ref="R54:BB54" si="34">SUM(R52:R53)</f>
        <v>0</v>
      </c>
      <c r="S54" s="856">
        <f t="shared" si="34"/>
        <v>0</v>
      </c>
      <c r="T54" s="856">
        <f t="shared" si="34"/>
        <v>0</v>
      </c>
      <c r="U54" s="856">
        <f t="shared" si="34"/>
        <v>0</v>
      </c>
      <c r="V54" s="856">
        <f t="shared" si="34"/>
        <v>0</v>
      </c>
      <c r="W54" s="856">
        <f t="shared" si="34"/>
        <v>0</v>
      </c>
      <c r="X54" s="856">
        <f t="shared" si="34"/>
        <v>0</v>
      </c>
      <c r="Y54" s="856">
        <f t="shared" si="34"/>
        <v>0</v>
      </c>
      <c r="Z54" s="856">
        <f t="shared" si="34"/>
        <v>0</v>
      </c>
      <c r="AA54" s="856">
        <f t="shared" si="34"/>
        <v>0</v>
      </c>
      <c r="AB54" s="856">
        <f t="shared" si="34"/>
        <v>0</v>
      </c>
      <c r="AC54" s="856">
        <f t="shared" si="34"/>
        <v>0</v>
      </c>
      <c r="AD54" s="856">
        <f t="shared" si="34"/>
        <v>0</v>
      </c>
      <c r="AE54" s="856">
        <f t="shared" si="34"/>
        <v>0</v>
      </c>
      <c r="AF54" s="856">
        <f t="shared" si="34"/>
        <v>0</v>
      </c>
      <c r="AG54" s="856">
        <f t="shared" si="34"/>
        <v>0</v>
      </c>
      <c r="AH54" s="856">
        <f t="shared" si="34"/>
        <v>0</v>
      </c>
      <c r="AI54" s="904">
        <f t="shared" si="34"/>
        <v>0</v>
      </c>
      <c r="AJ54" s="904">
        <f t="shared" si="34"/>
        <v>0</v>
      </c>
      <c r="AK54" s="904">
        <f t="shared" si="34"/>
        <v>0</v>
      </c>
      <c r="AL54" s="904">
        <f t="shared" si="34"/>
        <v>0</v>
      </c>
      <c r="AM54" s="904">
        <f t="shared" si="34"/>
        <v>0</v>
      </c>
      <c r="AN54" s="904">
        <f t="shared" si="34"/>
        <v>0</v>
      </c>
      <c r="AO54" s="904">
        <f t="shared" si="34"/>
        <v>0</v>
      </c>
      <c r="AP54" s="904">
        <f t="shared" si="34"/>
        <v>0</v>
      </c>
      <c r="AQ54" s="904">
        <f t="shared" si="34"/>
        <v>0</v>
      </c>
      <c r="AR54" s="904">
        <f t="shared" si="34"/>
        <v>0</v>
      </c>
      <c r="AS54" s="939">
        <f t="shared" si="34"/>
        <v>0</v>
      </c>
      <c r="AT54" s="122">
        <f t="shared" si="34"/>
        <v>7424338</v>
      </c>
      <c r="AU54" s="123">
        <f t="shared" si="34"/>
        <v>5430215</v>
      </c>
      <c r="AV54" s="123">
        <f t="shared" si="34"/>
        <v>1000</v>
      </c>
      <c r="AW54" s="123">
        <f t="shared" si="34"/>
        <v>1835751</v>
      </c>
      <c r="AX54" s="123">
        <f t="shared" si="34"/>
        <v>108604</v>
      </c>
      <c r="AY54" s="123">
        <f t="shared" si="34"/>
        <v>48768</v>
      </c>
      <c r="AZ54" s="124">
        <f t="shared" si="34"/>
        <v>13.338200000000001</v>
      </c>
      <c r="BA54" s="124">
        <f t="shared" si="34"/>
        <v>8</v>
      </c>
      <c r="BB54" s="125">
        <f t="shared" si="34"/>
        <v>5.3382000000000005</v>
      </c>
    </row>
    <row r="55" spans="1:54" ht="14.1" customHeight="1" x14ac:dyDescent="0.2">
      <c r="A55" s="108">
        <v>13</v>
      </c>
      <c r="B55" s="105">
        <v>2413</v>
      </c>
      <c r="C55" s="106">
        <v>600079601</v>
      </c>
      <c r="D55" s="105">
        <v>72742909</v>
      </c>
      <c r="E55" s="107" t="s">
        <v>596</v>
      </c>
      <c r="F55" s="108">
        <v>3111</v>
      </c>
      <c r="G55" s="107" t="s">
        <v>315</v>
      </c>
      <c r="H55" s="109" t="s">
        <v>281</v>
      </c>
      <c r="I55" s="110">
        <v>5020653</v>
      </c>
      <c r="J55" s="111">
        <v>3674229</v>
      </c>
      <c r="K55" s="111">
        <v>0</v>
      </c>
      <c r="L55" s="111">
        <v>1241889</v>
      </c>
      <c r="M55" s="111">
        <v>73485</v>
      </c>
      <c r="N55" s="111">
        <v>31050</v>
      </c>
      <c r="O55" s="288">
        <v>8.3759999999999994</v>
      </c>
      <c r="P55" s="288">
        <v>6.2417999999999996</v>
      </c>
      <c r="Q55" s="913">
        <v>2.1341999999999999</v>
      </c>
      <c r="R55" s="351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1"/>
        <v>0</v>
      </c>
      <c r="X55" s="113">
        <v>0</v>
      </c>
      <c r="Y55" s="113">
        <v>0</v>
      </c>
      <c r="Z55" s="113">
        <v>0</v>
      </c>
      <c r="AA55" s="113">
        <f t="shared" si="2"/>
        <v>0</v>
      </c>
      <c r="AB55" s="113">
        <f t="shared" si="3"/>
        <v>0</v>
      </c>
      <c r="AC55" s="114">
        <f t="shared" si="4"/>
        <v>0</v>
      </c>
      <c r="AD55" s="114">
        <f t="shared" si="5"/>
        <v>0</v>
      </c>
      <c r="AE55" s="113">
        <v>0</v>
      </c>
      <c r="AF55" s="113">
        <v>0</v>
      </c>
      <c r="AG55" s="113">
        <f t="shared" si="6"/>
        <v>0</v>
      </c>
      <c r="AH55" s="113">
        <f t="shared" si="7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8"/>
        <v>0</v>
      </c>
      <c r="AR55" s="115">
        <f t="shared" si="9"/>
        <v>0</v>
      </c>
      <c r="AS55" s="377">
        <f t="shared" si="10"/>
        <v>0</v>
      </c>
      <c r="AT55" s="112">
        <f>I55+AH55</f>
        <v>5020653</v>
      </c>
      <c r="AU55" s="113">
        <f>J55+W55</f>
        <v>3674229</v>
      </c>
      <c r="AV55" s="113">
        <f>K55+AA55</f>
        <v>0</v>
      </c>
      <c r="AW55" s="113">
        <f t="shared" ref="AW55:AX57" si="35">L55+AC55</f>
        <v>1241889</v>
      </c>
      <c r="AX55" s="113">
        <f t="shared" si="35"/>
        <v>73485</v>
      </c>
      <c r="AY55" s="113">
        <f>N55+AG55</f>
        <v>31050</v>
      </c>
      <c r="AZ55" s="115">
        <f>O55+AS55</f>
        <v>8.3759999999999994</v>
      </c>
      <c r="BA55" s="115">
        <f t="shared" ref="BA55:BB57" si="36">P55+AQ55</f>
        <v>6.2417999999999996</v>
      </c>
      <c r="BB55" s="116">
        <f t="shared" si="36"/>
        <v>2.1341999999999999</v>
      </c>
    </row>
    <row r="56" spans="1:54" ht="14.1" customHeight="1" x14ac:dyDescent="0.2">
      <c r="A56" s="108">
        <v>13</v>
      </c>
      <c r="B56" s="105">
        <v>2413</v>
      </c>
      <c r="C56" s="106">
        <v>600079601</v>
      </c>
      <c r="D56" s="105">
        <v>72742909</v>
      </c>
      <c r="E56" s="107" t="s">
        <v>596</v>
      </c>
      <c r="F56" s="108">
        <v>3111</v>
      </c>
      <c r="G56" s="126" t="s">
        <v>316</v>
      </c>
      <c r="H56" s="109" t="s">
        <v>282</v>
      </c>
      <c r="I56" s="110">
        <v>0</v>
      </c>
      <c r="J56" s="28">
        <v>0</v>
      </c>
      <c r="K56" s="28">
        <v>0</v>
      </c>
      <c r="L56" s="111">
        <v>0</v>
      </c>
      <c r="M56" s="111">
        <v>0</v>
      </c>
      <c r="N56" s="28">
        <v>0</v>
      </c>
      <c r="O56" s="288">
        <v>0</v>
      </c>
      <c r="P56" s="275">
        <v>0</v>
      </c>
      <c r="Q56" s="910">
        <v>0</v>
      </c>
      <c r="R56" s="351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1"/>
        <v>0</v>
      </c>
      <c r="X56" s="113">
        <v>0</v>
      </c>
      <c r="Y56" s="113">
        <v>0</v>
      </c>
      <c r="Z56" s="113">
        <v>0</v>
      </c>
      <c r="AA56" s="113">
        <f t="shared" si="2"/>
        <v>0</v>
      </c>
      <c r="AB56" s="113">
        <f t="shared" si="3"/>
        <v>0</v>
      </c>
      <c r="AC56" s="114">
        <f t="shared" si="4"/>
        <v>0</v>
      </c>
      <c r="AD56" s="114">
        <f t="shared" si="5"/>
        <v>0</v>
      </c>
      <c r="AE56" s="113">
        <v>0</v>
      </c>
      <c r="AF56" s="113">
        <v>0</v>
      </c>
      <c r="AG56" s="113">
        <f t="shared" si="6"/>
        <v>0</v>
      </c>
      <c r="AH56" s="113">
        <f t="shared" si="7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8"/>
        <v>0</v>
      </c>
      <c r="AR56" s="115">
        <f t="shared" si="9"/>
        <v>0</v>
      </c>
      <c r="AS56" s="377">
        <f t="shared" si="10"/>
        <v>0</v>
      </c>
      <c r="AT56" s="112">
        <f>I56+AH56</f>
        <v>0</v>
      </c>
      <c r="AU56" s="113">
        <f>J56+W56</f>
        <v>0</v>
      </c>
      <c r="AV56" s="113">
        <f>K56+AA56</f>
        <v>0</v>
      </c>
      <c r="AW56" s="113">
        <f t="shared" si="35"/>
        <v>0</v>
      </c>
      <c r="AX56" s="113">
        <f t="shared" si="35"/>
        <v>0</v>
      </c>
      <c r="AY56" s="113">
        <f>N56+AG56</f>
        <v>0</v>
      </c>
      <c r="AZ56" s="115">
        <f>O56+AS56</f>
        <v>0</v>
      </c>
      <c r="BA56" s="115">
        <f t="shared" si="36"/>
        <v>0</v>
      </c>
      <c r="BB56" s="116">
        <f t="shared" si="36"/>
        <v>0</v>
      </c>
    </row>
    <row r="57" spans="1:54" ht="14.1" customHeight="1" x14ac:dyDescent="0.2">
      <c r="A57" s="108">
        <v>13</v>
      </c>
      <c r="B57" s="105">
        <v>2413</v>
      </c>
      <c r="C57" s="106">
        <v>600079601</v>
      </c>
      <c r="D57" s="105">
        <v>72742909</v>
      </c>
      <c r="E57" s="107" t="s">
        <v>596</v>
      </c>
      <c r="F57" s="108">
        <v>3141</v>
      </c>
      <c r="G57" s="107" t="s">
        <v>319</v>
      </c>
      <c r="H57" s="109" t="s">
        <v>282</v>
      </c>
      <c r="I57" s="110">
        <v>815231</v>
      </c>
      <c r="J57" s="30">
        <v>597242</v>
      </c>
      <c r="K57" s="30">
        <v>0</v>
      </c>
      <c r="L57" s="111">
        <v>201868</v>
      </c>
      <c r="M57" s="111">
        <v>11945</v>
      </c>
      <c r="N57" s="30">
        <v>4176</v>
      </c>
      <c r="O57" s="288">
        <v>2.0299999999999998</v>
      </c>
      <c r="P57" s="447">
        <v>0</v>
      </c>
      <c r="Q57" s="914">
        <v>2.0299999999999998</v>
      </c>
      <c r="R57" s="351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1"/>
        <v>0</v>
      </c>
      <c r="X57" s="113">
        <v>0</v>
      </c>
      <c r="Y57" s="113">
        <v>0</v>
      </c>
      <c r="Z57" s="113">
        <v>0</v>
      </c>
      <c r="AA57" s="113">
        <f t="shared" si="2"/>
        <v>0</v>
      </c>
      <c r="AB57" s="113">
        <f t="shared" si="3"/>
        <v>0</v>
      </c>
      <c r="AC57" s="114">
        <f t="shared" si="4"/>
        <v>0</v>
      </c>
      <c r="AD57" s="114">
        <f t="shared" si="5"/>
        <v>0</v>
      </c>
      <c r="AE57" s="113">
        <v>0</v>
      </c>
      <c r="AF57" s="113">
        <v>0</v>
      </c>
      <c r="AG57" s="113">
        <f t="shared" si="6"/>
        <v>0</v>
      </c>
      <c r="AH57" s="113">
        <f t="shared" si="7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8"/>
        <v>0</v>
      </c>
      <c r="AR57" s="115">
        <f t="shared" si="9"/>
        <v>0</v>
      </c>
      <c r="AS57" s="377">
        <f t="shared" si="10"/>
        <v>0</v>
      </c>
      <c r="AT57" s="112">
        <f>I57+AH57</f>
        <v>815231</v>
      </c>
      <c r="AU57" s="113">
        <f>J57+W57</f>
        <v>597242</v>
      </c>
      <c r="AV57" s="113">
        <f>K57+AA57</f>
        <v>0</v>
      </c>
      <c r="AW57" s="113">
        <f t="shared" si="35"/>
        <v>201868</v>
      </c>
      <c r="AX57" s="113">
        <f t="shared" si="35"/>
        <v>11945</v>
      </c>
      <c r="AY57" s="113">
        <f>N57+AG57</f>
        <v>4176</v>
      </c>
      <c r="AZ57" s="115">
        <f>O57+AS57</f>
        <v>2.0299999999999998</v>
      </c>
      <c r="BA57" s="115">
        <f t="shared" si="36"/>
        <v>0</v>
      </c>
      <c r="BB57" s="116">
        <f t="shared" si="36"/>
        <v>2.0299999999999998</v>
      </c>
    </row>
    <row r="58" spans="1:54" ht="14.1" customHeight="1" x14ac:dyDescent="0.2">
      <c r="A58" s="120">
        <v>13</v>
      </c>
      <c r="B58" s="117">
        <v>2413</v>
      </c>
      <c r="C58" s="118">
        <v>600079601</v>
      </c>
      <c r="D58" s="117">
        <v>72742909</v>
      </c>
      <c r="E58" s="119" t="s">
        <v>597</v>
      </c>
      <c r="F58" s="120"/>
      <c r="G58" s="119"/>
      <c r="H58" s="121"/>
      <c r="I58" s="122">
        <v>5835884</v>
      </c>
      <c r="J58" s="123">
        <v>4271471</v>
      </c>
      <c r="K58" s="123">
        <v>0</v>
      </c>
      <c r="L58" s="123">
        <v>1443757</v>
      </c>
      <c r="M58" s="123">
        <v>85430</v>
      </c>
      <c r="N58" s="123">
        <v>35226</v>
      </c>
      <c r="O58" s="124">
        <v>10.405999999999999</v>
      </c>
      <c r="P58" s="124">
        <v>6.2417999999999996</v>
      </c>
      <c r="Q58" s="125">
        <v>4.1641999999999992</v>
      </c>
      <c r="R58" s="856">
        <f t="shared" ref="R58:BB58" si="37">SUM(R55:R57)</f>
        <v>0</v>
      </c>
      <c r="S58" s="856">
        <f t="shared" si="37"/>
        <v>0</v>
      </c>
      <c r="T58" s="856">
        <f t="shared" si="37"/>
        <v>0</v>
      </c>
      <c r="U58" s="856">
        <f t="shared" si="37"/>
        <v>0</v>
      </c>
      <c r="V58" s="856">
        <f t="shared" si="37"/>
        <v>0</v>
      </c>
      <c r="W58" s="856">
        <f t="shared" si="37"/>
        <v>0</v>
      </c>
      <c r="X58" s="856">
        <f t="shared" si="37"/>
        <v>0</v>
      </c>
      <c r="Y58" s="856">
        <f t="shared" si="37"/>
        <v>0</v>
      </c>
      <c r="Z58" s="856">
        <f t="shared" si="37"/>
        <v>0</v>
      </c>
      <c r="AA58" s="856">
        <f t="shared" si="37"/>
        <v>0</v>
      </c>
      <c r="AB58" s="856">
        <f t="shared" si="37"/>
        <v>0</v>
      </c>
      <c r="AC58" s="856">
        <f t="shared" si="37"/>
        <v>0</v>
      </c>
      <c r="AD58" s="856">
        <f t="shared" si="37"/>
        <v>0</v>
      </c>
      <c r="AE58" s="856">
        <f t="shared" si="37"/>
        <v>0</v>
      </c>
      <c r="AF58" s="856">
        <f t="shared" si="37"/>
        <v>0</v>
      </c>
      <c r="AG58" s="856">
        <f t="shared" si="37"/>
        <v>0</v>
      </c>
      <c r="AH58" s="856">
        <f t="shared" si="37"/>
        <v>0</v>
      </c>
      <c r="AI58" s="904">
        <f t="shared" si="37"/>
        <v>0</v>
      </c>
      <c r="AJ58" s="904">
        <f t="shared" si="37"/>
        <v>0</v>
      </c>
      <c r="AK58" s="904">
        <f t="shared" si="37"/>
        <v>0</v>
      </c>
      <c r="AL58" s="904">
        <f t="shared" si="37"/>
        <v>0</v>
      </c>
      <c r="AM58" s="904">
        <f t="shared" si="37"/>
        <v>0</v>
      </c>
      <c r="AN58" s="904">
        <f t="shared" si="37"/>
        <v>0</v>
      </c>
      <c r="AO58" s="904">
        <f t="shared" si="37"/>
        <v>0</v>
      </c>
      <c r="AP58" s="904">
        <f t="shared" si="37"/>
        <v>0</v>
      </c>
      <c r="AQ58" s="904">
        <f t="shared" si="37"/>
        <v>0</v>
      </c>
      <c r="AR58" s="904">
        <f t="shared" si="37"/>
        <v>0</v>
      </c>
      <c r="AS58" s="939">
        <f t="shared" si="37"/>
        <v>0</v>
      </c>
      <c r="AT58" s="122">
        <f t="shared" si="37"/>
        <v>5835884</v>
      </c>
      <c r="AU58" s="123">
        <f t="shared" si="37"/>
        <v>4271471</v>
      </c>
      <c r="AV58" s="123">
        <f t="shared" si="37"/>
        <v>0</v>
      </c>
      <c r="AW58" s="123">
        <f t="shared" si="37"/>
        <v>1443757</v>
      </c>
      <c r="AX58" s="123">
        <f t="shared" si="37"/>
        <v>85430</v>
      </c>
      <c r="AY58" s="123">
        <f t="shared" si="37"/>
        <v>35226</v>
      </c>
      <c r="AZ58" s="124">
        <f t="shared" si="37"/>
        <v>10.405999999999999</v>
      </c>
      <c r="BA58" s="124">
        <f t="shared" si="37"/>
        <v>6.2417999999999996</v>
      </c>
      <c r="BB58" s="125">
        <f t="shared" si="37"/>
        <v>4.1641999999999992</v>
      </c>
    </row>
    <row r="59" spans="1:54" ht="14.1" customHeight="1" x14ac:dyDescent="0.2">
      <c r="A59" s="108">
        <v>14</v>
      </c>
      <c r="B59" s="105">
        <v>2410</v>
      </c>
      <c r="C59" s="106">
        <v>600079121</v>
      </c>
      <c r="D59" s="105">
        <v>72742348</v>
      </c>
      <c r="E59" s="107" t="s">
        <v>598</v>
      </c>
      <c r="F59" s="108">
        <v>3111</v>
      </c>
      <c r="G59" s="107" t="s">
        <v>315</v>
      </c>
      <c r="H59" s="109" t="s">
        <v>281</v>
      </c>
      <c r="I59" s="110">
        <v>7056574</v>
      </c>
      <c r="J59" s="111">
        <v>5134645</v>
      </c>
      <c r="K59" s="111">
        <v>27000</v>
      </c>
      <c r="L59" s="111">
        <v>1744636</v>
      </c>
      <c r="M59" s="111">
        <v>102693</v>
      </c>
      <c r="N59" s="111">
        <v>47600</v>
      </c>
      <c r="O59" s="288">
        <v>11.5458</v>
      </c>
      <c r="P59" s="288">
        <v>8.5806000000000004</v>
      </c>
      <c r="Q59" s="913">
        <v>2.9651999999999998</v>
      </c>
      <c r="R59" s="351"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1"/>
        <v>0</v>
      </c>
      <c r="X59" s="113">
        <v>0</v>
      </c>
      <c r="Y59" s="113">
        <v>0</v>
      </c>
      <c r="Z59" s="113">
        <v>0</v>
      </c>
      <c r="AA59" s="113">
        <f t="shared" si="2"/>
        <v>0</v>
      </c>
      <c r="AB59" s="113">
        <f t="shared" si="3"/>
        <v>0</v>
      </c>
      <c r="AC59" s="114">
        <f t="shared" si="4"/>
        <v>0</v>
      </c>
      <c r="AD59" s="114">
        <f t="shared" si="5"/>
        <v>0</v>
      </c>
      <c r="AE59" s="113">
        <v>0</v>
      </c>
      <c r="AF59" s="113">
        <v>0</v>
      </c>
      <c r="AG59" s="113">
        <f t="shared" si="6"/>
        <v>0</v>
      </c>
      <c r="AH59" s="113">
        <f t="shared" si="7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8"/>
        <v>0</v>
      </c>
      <c r="AR59" s="115">
        <f t="shared" si="9"/>
        <v>0</v>
      </c>
      <c r="AS59" s="377">
        <f t="shared" si="10"/>
        <v>0</v>
      </c>
      <c r="AT59" s="112">
        <f>I59+AH59</f>
        <v>7056574</v>
      </c>
      <c r="AU59" s="113">
        <f>J59+W59</f>
        <v>5134645</v>
      </c>
      <c r="AV59" s="113">
        <f>K59+AA59</f>
        <v>27000</v>
      </c>
      <c r="AW59" s="113">
        <f t="shared" ref="AW59:AX61" si="38">L59+AC59</f>
        <v>1744636</v>
      </c>
      <c r="AX59" s="113">
        <f t="shared" si="38"/>
        <v>102693</v>
      </c>
      <c r="AY59" s="113">
        <f>N59+AG59</f>
        <v>47600</v>
      </c>
      <c r="AZ59" s="115">
        <f>O59+AS59</f>
        <v>11.5458</v>
      </c>
      <c r="BA59" s="115">
        <f t="shared" ref="BA59:BB61" si="39">P59+AQ59</f>
        <v>8.5806000000000004</v>
      </c>
      <c r="BB59" s="116">
        <f t="shared" si="39"/>
        <v>2.9651999999999998</v>
      </c>
    </row>
    <row r="60" spans="1:54" ht="14.1" customHeight="1" x14ac:dyDescent="0.2">
      <c r="A60" s="108">
        <v>14</v>
      </c>
      <c r="B60" s="105">
        <v>2410</v>
      </c>
      <c r="C60" s="106">
        <v>600079121</v>
      </c>
      <c r="D60" s="105">
        <v>72742348</v>
      </c>
      <c r="E60" s="107" t="s">
        <v>598</v>
      </c>
      <c r="F60" s="108">
        <v>3111</v>
      </c>
      <c r="G60" s="82" t="s">
        <v>317</v>
      </c>
      <c r="H60" s="109" t="s">
        <v>281</v>
      </c>
      <c r="I60" s="110">
        <v>410447</v>
      </c>
      <c r="J60" s="433">
        <v>302244</v>
      </c>
      <c r="K60" s="433">
        <v>0</v>
      </c>
      <c r="L60" s="111">
        <v>102158</v>
      </c>
      <c r="M60" s="111">
        <v>6045</v>
      </c>
      <c r="N60" s="343">
        <v>0</v>
      </c>
      <c r="O60" s="288">
        <v>1</v>
      </c>
      <c r="P60" s="436">
        <v>1</v>
      </c>
      <c r="Q60" s="910">
        <v>0</v>
      </c>
      <c r="R60" s="351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1"/>
        <v>0</v>
      </c>
      <c r="X60" s="113">
        <v>0</v>
      </c>
      <c r="Y60" s="113">
        <v>0</v>
      </c>
      <c r="Z60" s="113">
        <v>0</v>
      </c>
      <c r="AA60" s="113">
        <f t="shared" si="2"/>
        <v>0</v>
      </c>
      <c r="AB60" s="113">
        <f t="shared" si="3"/>
        <v>0</v>
      </c>
      <c r="AC60" s="114">
        <f t="shared" si="4"/>
        <v>0</v>
      </c>
      <c r="AD60" s="114">
        <f t="shared" si="5"/>
        <v>0</v>
      </c>
      <c r="AE60" s="113">
        <v>0</v>
      </c>
      <c r="AF60" s="113">
        <v>0</v>
      </c>
      <c r="AG60" s="113">
        <f t="shared" si="6"/>
        <v>0</v>
      </c>
      <c r="AH60" s="113">
        <f t="shared" si="7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8"/>
        <v>0</v>
      </c>
      <c r="AR60" s="115">
        <f t="shared" si="9"/>
        <v>0</v>
      </c>
      <c r="AS60" s="377">
        <f t="shared" si="10"/>
        <v>0</v>
      </c>
      <c r="AT60" s="112">
        <f>I60+AH60</f>
        <v>410447</v>
      </c>
      <c r="AU60" s="113">
        <f>J60+W60</f>
        <v>302244</v>
      </c>
      <c r="AV60" s="113">
        <f>K60+AA60</f>
        <v>0</v>
      </c>
      <c r="AW60" s="113">
        <f t="shared" si="38"/>
        <v>102158</v>
      </c>
      <c r="AX60" s="113">
        <f t="shared" si="38"/>
        <v>6045</v>
      </c>
      <c r="AY60" s="113">
        <f>N60+AG60</f>
        <v>0</v>
      </c>
      <c r="AZ60" s="115">
        <f>O60+AS60</f>
        <v>1</v>
      </c>
      <c r="BA60" s="115">
        <f t="shared" si="39"/>
        <v>1</v>
      </c>
      <c r="BB60" s="116">
        <f t="shared" si="39"/>
        <v>0</v>
      </c>
    </row>
    <row r="61" spans="1:54" ht="14.1" customHeight="1" x14ac:dyDescent="0.2">
      <c r="A61" s="108">
        <v>14</v>
      </c>
      <c r="B61" s="105">
        <v>2410</v>
      </c>
      <c r="C61" s="106">
        <v>600079121</v>
      </c>
      <c r="D61" s="105">
        <v>72742348</v>
      </c>
      <c r="E61" s="107" t="s">
        <v>598</v>
      </c>
      <c r="F61" s="108">
        <v>3141</v>
      </c>
      <c r="G61" s="107" t="s">
        <v>319</v>
      </c>
      <c r="H61" s="109" t="s">
        <v>282</v>
      </c>
      <c r="I61" s="110">
        <v>890794</v>
      </c>
      <c r="J61" s="30">
        <v>652458</v>
      </c>
      <c r="K61" s="30">
        <v>0</v>
      </c>
      <c r="L61" s="111">
        <v>220531</v>
      </c>
      <c r="M61" s="111">
        <v>13049</v>
      </c>
      <c r="N61" s="30">
        <v>4756</v>
      </c>
      <c r="O61" s="288">
        <v>2.2200000000000002</v>
      </c>
      <c r="P61" s="447">
        <v>0</v>
      </c>
      <c r="Q61" s="914">
        <v>2.2200000000000002</v>
      </c>
      <c r="R61" s="351">
        <v>0</v>
      </c>
      <c r="S61" s="113">
        <v>0</v>
      </c>
      <c r="T61" s="113">
        <v>5446</v>
      </c>
      <c r="U61" s="113">
        <v>0</v>
      </c>
      <c r="V61" s="113">
        <v>0</v>
      </c>
      <c r="W61" s="113">
        <f t="shared" si="1"/>
        <v>5446</v>
      </c>
      <c r="X61" s="113">
        <v>0</v>
      </c>
      <c r="Y61" s="113">
        <v>0</v>
      </c>
      <c r="Z61" s="113">
        <v>0</v>
      </c>
      <c r="AA61" s="113">
        <f t="shared" si="2"/>
        <v>0</v>
      </c>
      <c r="AB61" s="113">
        <f t="shared" si="3"/>
        <v>5446</v>
      </c>
      <c r="AC61" s="114">
        <f t="shared" si="4"/>
        <v>1841</v>
      </c>
      <c r="AD61" s="114">
        <f t="shared" si="5"/>
        <v>109</v>
      </c>
      <c r="AE61" s="113">
        <v>0</v>
      </c>
      <c r="AF61" s="113">
        <v>0</v>
      </c>
      <c r="AG61" s="113">
        <f t="shared" si="6"/>
        <v>0</v>
      </c>
      <c r="AH61" s="113">
        <f t="shared" si="7"/>
        <v>7396</v>
      </c>
      <c r="AI61" s="115">
        <v>0</v>
      </c>
      <c r="AJ61" s="115">
        <v>0</v>
      </c>
      <c r="AK61" s="115">
        <v>0</v>
      </c>
      <c r="AL61" s="115">
        <v>0</v>
      </c>
      <c r="AM61" s="115">
        <v>0.02</v>
      </c>
      <c r="AN61" s="115">
        <v>0</v>
      </c>
      <c r="AO61" s="115">
        <v>0</v>
      </c>
      <c r="AP61" s="115">
        <v>0</v>
      </c>
      <c r="AQ61" s="115">
        <f t="shared" si="8"/>
        <v>0</v>
      </c>
      <c r="AR61" s="115">
        <f t="shared" si="9"/>
        <v>0.02</v>
      </c>
      <c r="AS61" s="377">
        <f t="shared" si="10"/>
        <v>0.02</v>
      </c>
      <c r="AT61" s="112">
        <f>I61+AH61</f>
        <v>898190</v>
      </c>
      <c r="AU61" s="113">
        <f>J61+W61</f>
        <v>657904</v>
      </c>
      <c r="AV61" s="113">
        <f>K61+AA61</f>
        <v>0</v>
      </c>
      <c r="AW61" s="113">
        <f t="shared" si="38"/>
        <v>222372</v>
      </c>
      <c r="AX61" s="113">
        <f t="shared" si="38"/>
        <v>13158</v>
      </c>
      <c r="AY61" s="113">
        <f>N61+AG61</f>
        <v>4756</v>
      </c>
      <c r="AZ61" s="115">
        <f>O61+AS61</f>
        <v>2.2400000000000002</v>
      </c>
      <c r="BA61" s="115">
        <f t="shared" si="39"/>
        <v>0</v>
      </c>
      <c r="BB61" s="116">
        <f t="shared" si="39"/>
        <v>2.2400000000000002</v>
      </c>
    </row>
    <row r="62" spans="1:54" ht="14.1" customHeight="1" x14ac:dyDescent="0.2">
      <c r="A62" s="120">
        <v>14</v>
      </c>
      <c r="B62" s="117">
        <v>2410</v>
      </c>
      <c r="C62" s="118">
        <v>600079121</v>
      </c>
      <c r="D62" s="117">
        <v>72742348</v>
      </c>
      <c r="E62" s="119" t="s">
        <v>599</v>
      </c>
      <c r="F62" s="120"/>
      <c r="G62" s="119"/>
      <c r="H62" s="121"/>
      <c r="I62" s="122">
        <v>8357815</v>
      </c>
      <c r="J62" s="123">
        <v>6089347</v>
      </c>
      <c r="K62" s="123">
        <v>27000</v>
      </c>
      <c r="L62" s="123">
        <v>2067325</v>
      </c>
      <c r="M62" s="123">
        <v>121787</v>
      </c>
      <c r="N62" s="123">
        <v>52356</v>
      </c>
      <c r="O62" s="124">
        <v>14.7658</v>
      </c>
      <c r="P62" s="124">
        <v>9.5806000000000004</v>
      </c>
      <c r="Q62" s="125">
        <v>5.1852</v>
      </c>
      <c r="R62" s="856">
        <f t="shared" ref="R62:BB62" si="40">SUM(R59:R61)</f>
        <v>0</v>
      </c>
      <c r="S62" s="856">
        <f t="shared" si="40"/>
        <v>0</v>
      </c>
      <c r="T62" s="856">
        <f t="shared" si="40"/>
        <v>5446</v>
      </c>
      <c r="U62" s="856">
        <f t="shared" si="40"/>
        <v>0</v>
      </c>
      <c r="V62" s="856">
        <f t="shared" si="40"/>
        <v>0</v>
      </c>
      <c r="W62" s="856">
        <f t="shared" si="40"/>
        <v>5446</v>
      </c>
      <c r="X62" s="856">
        <f t="shared" si="40"/>
        <v>0</v>
      </c>
      <c r="Y62" s="856">
        <f t="shared" si="40"/>
        <v>0</v>
      </c>
      <c r="Z62" s="856">
        <f t="shared" si="40"/>
        <v>0</v>
      </c>
      <c r="AA62" s="856">
        <f t="shared" si="40"/>
        <v>0</v>
      </c>
      <c r="AB62" s="856">
        <f t="shared" si="40"/>
        <v>5446</v>
      </c>
      <c r="AC62" s="856">
        <f t="shared" si="40"/>
        <v>1841</v>
      </c>
      <c r="AD62" s="856">
        <f t="shared" si="40"/>
        <v>109</v>
      </c>
      <c r="AE62" s="856">
        <f t="shared" si="40"/>
        <v>0</v>
      </c>
      <c r="AF62" s="856">
        <f t="shared" si="40"/>
        <v>0</v>
      </c>
      <c r="AG62" s="856">
        <f t="shared" si="40"/>
        <v>0</v>
      </c>
      <c r="AH62" s="856">
        <f t="shared" si="40"/>
        <v>7396</v>
      </c>
      <c r="AI62" s="904">
        <f t="shared" si="40"/>
        <v>0</v>
      </c>
      <c r="AJ62" s="904">
        <f t="shared" si="40"/>
        <v>0</v>
      </c>
      <c r="AK62" s="904">
        <f t="shared" si="40"/>
        <v>0</v>
      </c>
      <c r="AL62" s="904">
        <f t="shared" si="40"/>
        <v>0</v>
      </c>
      <c r="AM62" s="904">
        <f t="shared" si="40"/>
        <v>0.02</v>
      </c>
      <c r="AN62" s="904">
        <f t="shared" si="40"/>
        <v>0</v>
      </c>
      <c r="AO62" s="904">
        <f t="shared" si="40"/>
        <v>0</v>
      </c>
      <c r="AP62" s="904">
        <f t="shared" si="40"/>
        <v>0</v>
      </c>
      <c r="AQ62" s="904">
        <f t="shared" si="40"/>
        <v>0</v>
      </c>
      <c r="AR62" s="904">
        <f t="shared" si="40"/>
        <v>0.02</v>
      </c>
      <c r="AS62" s="939">
        <f t="shared" si="40"/>
        <v>0.02</v>
      </c>
      <c r="AT62" s="122">
        <f t="shared" si="40"/>
        <v>8365211</v>
      </c>
      <c r="AU62" s="123">
        <f t="shared" si="40"/>
        <v>6094793</v>
      </c>
      <c r="AV62" s="123">
        <f t="shared" si="40"/>
        <v>27000</v>
      </c>
      <c r="AW62" s="123">
        <f t="shared" si="40"/>
        <v>2069166</v>
      </c>
      <c r="AX62" s="123">
        <f t="shared" si="40"/>
        <v>121896</v>
      </c>
      <c r="AY62" s="123">
        <f t="shared" si="40"/>
        <v>52356</v>
      </c>
      <c r="AZ62" s="124">
        <f t="shared" si="40"/>
        <v>14.7858</v>
      </c>
      <c r="BA62" s="124">
        <f t="shared" si="40"/>
        <v>9.5806000000000004</v>
      </c>
      <c r="BB62" s="125">
        <f t="shared" si="40"/>
        <v>5.2051999999999996</v>
      </c>
    </row>
    <row r="63" spans="1:54" ht="14.1" customHeight="1" x14ac:dyDescent="0.2">
      <c r="A63" s="108">
        <v>15</v>
      </c>
      <c r="B63" s="105">
        <v>2436</v>
      </c>
      <c r="C63" s="106">
        <v>600079538</v>
      </c>
      <c r="D63" s="105">
        <v>72741546</v>
      </c>
      <c r="E63" s="107" t="s">
        <v>600</v>
      </c>
      <c r="F63" s="108">
        <v>3111</v>
      </c>
      <c r="G63" s="107" t="s">
        <v>315</v>
      </c>
      <c r="H63" s="109" t="s">
        <v>281</v>
      </c>
      <c r="I63" s="110">
        <v>4866016</v>
      </c>
      <c r="J63" s="111">
        <v>3546904</v>
      </c>
      <c r="K63" s="111">
        <v>15000</v>
      </c>
      <c r="L63" s="111">
        <v>1203924</v>
      </c>
      <c r="M63" s="111">
        <v>70938</v>
      </c>
      <c r="N63" s="111">
        <v>29250</v>
      </c>
      <c r="O63" s="288">
        <v>8.3742000000000001</v>
      </c>
      <c r="P63" s="288">
        <v>6.24</v>
      </c>
      <c r="Q63" s="913">
        <v>2.1341999999999999</v>
      </c>
      <c r="R63" s="351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1"/>
        <v>0</v>
      </c>
      <c r="X63" s="113">
        <v>0</v>
      </c>
      <c r="Y63" s="113">
        <v>0</v>
      </c>
      <c r="Z63" s="113">
        <v>0</v>
      </c>
      <c r="AA63" s="113">
        <f t="shared" si="2"/>
        <v>0</v>
      </c>
      <c r="AB63" s="113">
        <f t="shared" si="3"/>
        <v>0</v>
      </c>
      <c r="AC63" s="114">
        <f t="shared" si="4"/>
        <v>0</v>
      </c>
      <c r="AD63" s="114">
        <f t="shared" si="5"/>
        <v>0</v>
      </c>
      <c r="AE63" s="113">
        <v>0</v>
      </c>
      <c r="AF63" s="113">
        <v>0</v>
      </c>
      <c r="AG63" s="113">
        <f t="shared" si="6"/>
        <v>0</v>
      </c>
      <c r="AH63" s="113">
        <f t="shared" si="7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8"/>
        <v>0</v>
      </c>
      <c r="AR63" s="115">
        <f t="shared" si="9"/>
        <v>0</v>
      </c>
      <c r="AS63" s="377">
        <f t="shared" si="10"/>
        <v>0</v>
      </c>
      <c r="AT63" s="112">
        <f>I63+AH63</f>
        <v>4866016</v>
      </c>
      <c r="AU63" s="113">
        <f>J63+W63</f>
        <v>3546904</v>
      </c>
      <c r="AV63" s="113">
        <f>K63+AA63</f>
        <v>15000</v>
      </c>
      <c r="AW63" s="113">
        <f t="shared" ref="AW63:AX65" si="41">L63+AC63</f>
        <v>1203924</v>
      </c>
      <c r="AX63" s="113">
        <f t="shared" si="41"/>
        <v>70938</v>
      </c>
      <c r="AY63" s="113">
        <f>N63+AG63</f>
        <v>29250</v>
      </c>
      <c r="AZ63" s="115">
        <f>O63+AS63</f>
        <v>8.3742000000000001</v>
      </c>
      <c r="BA63" s="115">
        <f t="shared" ref="BA63:BB65" si="42">P63+AQ63</f>
        <v>6.24</v>
      </c>
      <c r="BB63" s="116">
        <f t="shared" si="42"/>
        <v>2.1341999999999999</v>
      </c>
    </row>
    <row r="64" spans="1:54" ht="14.1" customHeight="1" x14ac:dyDescent="0.2">
      <c r="A64" s="108">
        <v>15</v>
      </c>
      <c r="B64" s="105">
        <v>2436</v>
      </c>
      <c r="C64" s="106">
        <v>600079538</v>
      </c>
      <c r="D64" s="105">
        <v>72741546</v>
      </c>
      <c r="E64" s="107" t="s">
        <v>600</v>
      </c>
      <c r="F64" s="108">
        <v>3111</v>
      </c>
      <c r="G64" s="126" t="s">
        <v>316</v>
      </c>
      <c r="H64" s="109" t="s">
        <v>282</v>
      </c>
      <c r="I64" s="110">
        <v>710705</v>
      </c>
      <c r="J64" s="28">
        <v>519664</v>
      </c>
      <c r="K64" s="28">
        <v>0</v>
      </c>
      <c r="L64" s="111">
        <v>175647</v>
      </c>
      <c r="M64" s="111">
        <v>10394</v>
      </c>
      <c r="N64" s="28">
        <v>5000</v>
      </c>
      <c r="O64" s="288">
        <v>1.5</v>
      </c>
      <c r="P64" s="275">
        <v>1.5</v>
      </c>
      <c r="Q64" s="910">
        <v>0</v>
      </c>
      <c r="R64" s="351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1"/>
        <v>0</v>
      </c>
      <c r="X64" s="113">
        <v>0</v>
      </c>
      <c r="Y64" s="113">
        <v>0</v>
      </c>
      <c r="Z64" s="113">
        <v>0</v>
      </c>
      <c r="AA64" s="113">
        <f t="shared" si="2"/>
        <v>0</v>
      </c>
      <c r="AB64" s="113">
        <f t="shared" si="3"/>
        <v>0</v>
      </c>
      <c r="AC64" s="114">
        <f t="shared" si="4"/>
        <v>0</v>
      </c>
      <c r="AD64" s="114">
        <f t="shared" si="5"/>
        <v>0</v>
      </c>
      <c r="AE64" s="113">
        <v>0</v>
      </c>
      <c r="AF64" s="113">
        <v>0</v>
      </c>
      <c r="AG64" s="113">
        <f t="shared" si="6"/>
        <v>0</v>
      </c>
      <c r="AH64" s="113">
        <f t="shared" si="7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8"/>
        <v>0</v>
      </c>
      <c r="AR64" s="115">
        <f t="shared" si="9"/>
        <v>0</v>
      </c>
      <c r="AS64" s="377">
        <f t="shared" si="10"/>
        <v>0</v>
      </c>
      <c r="AT64" s="112">
        <f>I64+AH64</f>
        <v>710705</v>
      </c>
      <c r="AU64" s="113">
        <f>J64+W64</f>
        <v>519664</v>
      </c>
      <c r="AV64" s="113">
        <f>K64+AA64</f>
        <v>0</v>
      </c>
      <c r="AW64" s="113">
        <f t="shared" si="41"/>
        <v>175647</v>
      </c>
      <c r="AX64" s="113">
        <f t="shared" si="41"/>
        <v>10394</v>
      </c>
      <c r="AY64" s="113">
        <f>N64+AG64</f>
        <v>5000</v>
      </c>
      <c r="AZ64" s="115">
        <f>O64+AS64</f>
        <v>1.5</v>
      </c>
      <c r="BA64" s="115">
        <f t="shared" si="42"/>
        <v>1.5</v>
      </c>
      <c r="BB64" s="116">
        <f t="shared" si="42"/>
        <v>0</v>
      </c>
    </row>
    <row r="65" spans="1:54" ht="14.1" customHeight="1" x14ac:dyDescent="0.2">
      <c r="A65" s="108">
        <v>15</v>
      </c>
      <c r="B65" s="105">
        <v>2436</v>
      </c>
      <c r="C65" s="106">
        <v>600079538</v>
      </c>
      <c r="D65" s="105">
        <v>72741546</v>
      </c>
      <c r="E65" s="107" t="s">
        <v>600</v>
      </c>
      <c r="F65" s="108">
        <v>3141</v>
      </c>
      <c r="G65" s="107" t="s">
        <v>319</v>
      </c>
      <c r="H65" s="109" t="s">
        <v>282</v>
      </c>
      <c r="I65" s="110">
        <v>752921</v>
      </c>
      <c r="J65" s="30">
        <v>551700</v>
      </c>
      <c r="K65" s="30">
        <v>0</v>
      </c>
      <c r="L65" s="111">
        <v>186475</v>
      </c>
      <c r="M65" s="111">
        <v>11034</v>
      </c>
      <c r="N65" s="30">
        <v>3712</v>
      </c>
      <c r="O65" s="288">
        <v>1.88</v>
      </c>
      <c r="P65" s="447">
        <v>0</v>
      </c>
      <c r="Q65" s="914">
        <v>1.88</v>
      </c>
      <c r="R65" s="351">
        <v>0</v>
      </c>
      <c r="S65" s="113">
        <v>0</v>
      </c>
      <c r="T65" s="113">
        <v>-19901</v>
      </c>
      <c r="U65" s="113">
        <v>0</v>
      </c>
      <c r="V65" s="113">
        <v>0</v>
      </c>
      <c r="W65" s="113">
        <f t="shared" si="1"/>
        <v>-19901</v>
      </c>
      <c r="X65" s="113">
        <v>0</v>
      </c>
      <c r="Y65" s="113">
        <v>0</v>
      </c>
      <c r="Z65" s="113">
        <v>0</v>
      </c>
      <c r="AA65" s="113">
        <f t="shared" si="2"/>
        <v>0</v>
      </c>
      <c r="AB65" s="113">
        <f t="shared" si="3"/>
        <v>-19901</v>
      </c>
      <c r="AC65" s="114">
        <f t="shared" si="4"/>
        <v>-6727</v>
      </c>
      <c r="AD65" s="114">
        <f t="shared" si="5"/>
        <v>-398</v>
      </c>
      <c r="AE65" s="113">
        <v>0</v>
      </c>
      <c r="AF65" s="113">
        <v>0</v>
      </c>
      <c r="AG65" s="113">
        <f t="shared" si="6"/>
        <v>0</v>
      </c>
      <c r="AH65" s="113">
        <f t="shared" si="7"/>
        <v>-27026</v>
      </c>
      <c r="AI65" s="115">
        <v>0</v>
      </c>
      <c r="AJ65" s="115">
        <v>0</v>
      </c>
      <c r="AK65" s="115">
        <v>0</v>
      </c>
      <c r="AL65" s="115">
        <v>0</v>
      </c>
      <c r="AM65" s="115">
        <v>-7.0000000000000007E-2</v>
      </c>
      <c r="AN65" s="115">
        <v>0</v>
      </c>
      <c r="AO65" s="115">
        <v>0</v>
      </c>
      <c r="AP65" s="115">
        <v>0</v>
      </c>
      <c r="AQ65" s="115">
        <f t="shared" si="8"/>
        <v>0</v>
      </c>
      <c r="AR65" s="115">
        <f t="shared" si="9"/>
        <v>-7.0000000000000007E-2</v>
      </c>
      <c r="AS65" s="377">
        <f t="shared" si="10"/>
        <v>-7.0000000000000007E-2</v>
      </c>
      <c r="AT65" s="112">
        <f>I65+AH65</f>
        <v>725895</v>
      </c>
      <c r="AU65" s="113">
        <f>J65+W65</f>
        <v>531799</v>
      </c>
      <c r="AV65" s="113">
        <f>K65+AA65</f>
        <v>0</v>
      </c>
      <c r="AW65" s="113">
        <f t="shared" si="41"/>
        <v>179748</v>
      </c>
      <c r="AX65" s="113">
        <f t="shared" si="41"/>
        <v>10636</v>
      </c>
      <c r="AY65" s="113">
        <f>N65+AG65</f>
        <v>3712</v>
      </c>
      <c r="AZ65" s="115">
        <f>O65+AS65</f>
        <v>1.8099999999999998</v>
      </c>
      <c r="BA65" s="115">
        <f t="shared" si="42"/>
        <v>0</v>
      </c>
      <c r="BB65" s="116">
        <f t="shared" si="42"/>
        <v>1.8099999999999998</v>
      </c>
    </row>
    <row r="66" spans="1:54" ht="14.1" customHeight="1" x14ac:dyDescent="0.2">
      <c r="A66" s="120">
        <v>15</v>
      </c>
      <c r="B66" s="117">
        <v>2436</v>
      </c>
      <c r="C66" s="118">
        <v>600079538</v>
      </c>
      <c r="D66" s="117">
        <v>72741546</v>
      </c>
      <c r="E66" s="119" t="s">
        <v>601</v>
      </c>
      <c r="F66" s="120"/>
      <c r="G66" s="119"/>
      <c r="H66" s="121"/>
      <c r="I66" s="122">
        <v>6329642</v>
      </c>
      <c r="J66" s="123">
        <v>4618268</v>
      </c>
      <c r="K66" s="123">
        <v>15000</v>
      </c>
      <c r="L66" s="123">
        <v>1566046</v>
      </c>
      <c r="M66" s="123">
        <v>92366</v>
      </c>
      <c r="N66" s="123">
        <v>37962</v>
      </c>
      <c r="O66" s="124">
        <v>11.754200000000001</v>
      </c>
      <c r="P66" s="124">
        <v>7.74</v>
      </c>
      <c r="Q66" s="125">
        <v>4.0141999999999998</v>
      </c>
      <c r="R66" s="856">
        <f t="shared" ref="R66:BB66" si="43">SUM(R63:R65)</f>
        <v>0</v>
      </c>
      <c r="S66" s="856">
        <f t="shared" si="43"/>
        <v>0</v>
      </c>
      <c r="T66" s="856">
        <f t="shared" si="43"/>
        <v>-19901</v>
      </c>
      <c r="U66" s="856">
        <f t="shared" si="43"/>
        <v>0</v>
      </c>
      <c r="V66" s="856">
        <f t="shared" si="43"/>
        <v>0</v>
      </c>
      <c r="W66" s="856">
        <f t="shared" si="43"/>
        <v>-19901</v>
      </c>
      <c r="X66" s="856">
        <f t="shared" si="43"/>
        <v>0</v>
      </c>
      <c r="Y66" s="856">
        <f t="shared" si="43"/>
        <v>0</v>
      </c>
      <c r="Z66" s="856">
        <f t="shared" si="43"/>
        <v>0</v>
      </c>
      <c r="AA66" s="856">
        <f t="shared" si="43"/>
        <v>0</v>
      </c>
      <c r="AB66" s="856">
        <f t="shared" si="43"/>
        <v>-19901</v>
      </c>
      <c r="AC66" s="856">
        <f t="shared" si="43"/>
        <v>-6727</v>
      </c>
      <c r="AD66" s="856">
        <f t="shared" si="43"/>
        <v>-398</v>
      </c>
      <c r="AE66" s="856">
        <f t="shared" si="43"/>
        <v>0</v>
      </c>
      <c r="AF66" s="856">
        <f t="shared" si="43"/>
        <v>0</v>
      </c>
      <c r="AG66" s="856">
        <f t="shared" si="43"/>
        <v>0</v>
      </c>
      <c r="AH66" s="856">
        <f t="shared" si="43"/>
        <v>-27026</v>
      </c>
      <c r="AI66" s="904">
        <f t="shared" si="43"/>
        <v>0</v>
      </c>
      <c r="AJ66" s="904">
        <f t="shared" si="43"/>
        <v>0</v>
      </c>
      <c r="AK66" s="904">
        <f t="shared" si="43"/>
        <v>0</v>
      </c>
      <c r="AL66" s="904">
        <f t="shared" si="43"/>
        <v>0</v>
      </c>
      <c r="AM66" s="904">
        <f t="shared" si="43"/>
        <v>-7.0000000000000007E-2</v>
      </c>
      <c r="AN66" s="904">
        <f t="shared" si="43"/>
        <v>0</v>
      </c>
      <c r="AO66" s="904">
        <f t="shared" si="43"/>
        <v>0</v>
      </c>
      <c r="AP66" s="904">
        <f t="shared" si="43"/>
        <v>0</v>
      </c>
      <c r="AQ66" s="904">
        <f t="shared" si="43"/>
        <v>0</v>
      </c>
      <c r="AR66" s="904">
        <f t="shared" si="43"/>
        <v>-7.0000000000000007E-2</v>
      </c>
      <c r="AS66" s="939">
        <f t="shared" si="43"/>
        <v>-7.0000000000000007E-2</v>
      </c>
      <c r="AT66" s="122">
        <f t="shared" si="43"/>
        <v>6302616</v>
      </c>
      <c r="AU66" s="123">
        <f t="shared" si="43"/>
        <v>4598367</v>
      </c>
      <c r="AV66" s="123">
        <f t="shared" si="43"/>
        <v>15000</v>
      </c>
      <c r="AW66" s="123">
        <f t="shared" si="43"/>
        <v>1559319</v>
      </c>
      <c r="AX66" s="123">
        <f t="shared" si="43"/>
        <v>91968</v>
      </c>
      <c r="AY66" s="123">
        <f t="shared" si="43"/>
        <v>37962</v>
      </c>
      <c r="AZ66" s="124">
        <f t="shared" si="43"/>
        <v>11.684200000000001</v>
      </c>
      <c r="BA66" s="124">
        <f t="shared" si="43"/>
        <v>7.74</v>
      </c>
      <c r="BB66" s="125">
        <f t="shared" si="43"/>
        <v>3.9441999999999995</v>
      </c>
    </row>
    <row r="67" spans="1:54" ht="14.1" customHeight="1" x14ac:dyDescent="0.2">
      <c r="A67" s="108">
        <v>16</v>
      </c>
      <c r="B67" s="105">
        <v>2424</v>
      </c>
      <c r="C67" s="106">
        <v>600079147</v>
      </c>
      <c r="D67" s="105">
        <v>72741945</v>
      </c>
      <c r="E67" s="107" t="s">
        <v>602</v>
      </c>
      <c r="F67" s="108">
        <v>3111</v>
      </c>
      <c r="G67" s="107" t="s">
        <v>315</v>
      </c>
      <c r="H67" s="109" t="s">
        <v>281</v>
      </c>
      <c r="I67" s="110">
        <v>3242972</v>
      </c>
      <c r="J67" s="111">
        <v>2372807</v>
      </c>
      <c r="K67" s="111">
        <v>0</v>
      </c>
      <c r="L67" s="111">
        <v>802009</v>
      </c>
      <c r="M67" s="111">
        <v>47456</v>
      </c>
      <c r="N67" s="111">
        <v>20700</v>
      </c>
      <c r="O67" s="288">
        <v>5.4897999999999998</v>
      </c>
      <c r="P67" s="288">
        <v>4</v>
      </c>
      <c r="Q67" s="913">
        <v>1.4898</v>
      </c>
      <c r="R67" s="351"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1"/>
        <v>0</v>
      </c>
      <c r="X67" s="113">
        <v>0</v>
      </c>
      <c r="Y67" s="113">
        <v>0</v>
      </c>
      <c r="Z67" s="113">
        <v>0</v>
      </c>
      <c r="AA67" s="113">
        <f t="shared" si="2"/>
        <v>0</v>
      </c>
      <c r="AB67" s="113">
        <f t="shared" si="3"/>
        <v>0</v>
      </c>
      <c r="AC67" s="114">
        <f t="shared" si="4"/>
        <v>0</v>
      </c>
      <c r="AD67" s="114">
        <f t="shared" si="5"/>
        <v>0</v>
      </c>
      <c r="AE67" s="113">
        <v>0</v>
      </c>
      <c r="AF67" s="113">
        <v>0</v>
      </c>
      <c r="AG67" s="113">
        <f t="shared" si="6"/>
        <v>0</v>
      </c>
      <c r="AH67" s="113">
        <f t="shared" si="7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8"/>
        <v>0</v>
      </c>
      <c r="AR67" s="115">
        <f t="shared" si="9"/>
        <v>0</v>
      </c>
      <c r="AS67" s="377">
        <f t="shared" si="10"/>
        <v>0</v>
      </c>
      <c r="AT67" s="112">
        <f>I67+AH67</f>
        <v>3242972</v>
      </c>
      <c r="AU67" s="113">
        <f>J67+W67</f>
        <v>2372807</v>
      </c>
      <c r="AV67" s="113">
        <f>K67+AA67</f>
        <v>0</v>
      </c>
      <c r="AW67" s="113">
        <f>L67+AC67</f>
        <v>802009</v>
      </c>
      <c r="AX67" s="113">
        <f>M67+AD67</f>
        <v>47456</v>
      </c>
      <c r="AY67" s="113">
        <f>N67+AG67</f>
        <v>20700</v>
      </c>
      <c r="AZ67" s="115">
        <f>O67+AS67</f>
        <v>5.4897999999999998</v>
      </c>
      <c r="BA67" s="115">
        <f>P67+AQ67</f>
        <v>4</v>
      </c>
      <c r="BB67" s="116">
        <f>Q67+AR67</f>
        <v>1.4898</v>
      </c>
    </row>
    <row r="68" spans="1:54" ht="14.1" customHeight="1" x14ac:dyDescent="0.2">
      <c r="A68" s="108">
        <v>16</v>
      </c>
      <c r="B68" s="105">
        <v>2424</v>
      </c>
      <c r="C68" s="106">
        <v>600079147</v>
      </c>
      <c r="D68" s="105">
        <v>72741945</v>
      </c>
      <c r="E68" s="107" t="s">
        <v>602</v>
      </c>
      <c r="F68" s="108">
        <v>3141</v>
      </c>
      <c r="G68" s="107" t="s">
        <v>319</v>
      </c>
      <c r="H68" s="109" t="s">
        <v>282</v>
      </c>
      <c r="I68" s="110">
        <v>610527</v>
      </c>
      <c r="J68" s="30">
        <v>447571</v>
      </c>
      <c r="K68" s="30">
        <v>0</v>
      </c>
      <c r="L68" s="111">
        <v>151279</v>
      </c>
      <c r="M68" s="111">
        <v>8951</v>
      </c>
      <c r="N68" s="30">
        <v>2726</v>
      </c>
      <c r="O68" s="288">
        <v>1.52</v>
      </c>
      <c r="P68" s="447">
        <v>0</v>
      </c>
      <c r="Q68" s="914">
        <v>1.52</v>
      </c>
      <c r="R68" s="351">
        <v>0</v>
      </c>
      <c r="S68" s="113">
        <v>0</v>
      </c>
      <c r="T68" s="113">
        <v>2170</v>
      </c>
      <c r="U68" s="113">
        <v>0</v>
      </c>
      <c r="V68" s="113">
        <v>0</v>
      </c>
      <c r="W68" s="113">
        <f t="shared" si="1"/>
        <v>2170</v>
      </c>
      <c r="X68" s="113">
        <v>0</v>
      </c>
      <c r="Y68" s="113">
        <v>0</v>
      </c>
      <c r="Z68" s="113">
        <v>0</v>
      </c>
      <c r="AA68" s="113">
        <f t="shared" si="2"/>
        <v>0</v>
      </c>
      <c r="AB68" s="113">
        <f t="shared" si="3"/>
        <v>2170</v>
      </c>
      <c r="AC68" s="114">
        <f t="shared" si="4"/>
        <v>733</v>
      </c>
      <c r="AD68" s="114">
        <f t="shared" si="5"/>
        <v>43</v>
      </c>
      <c r="AE68" s="113">
        <v>0</v>
      </c>
      <c r="AF68" s="113">
        <v>0</v>
      </c>
      <c r="AG68" s="113">
        <f t="shared" si="6"/>
        <v>0</v>
      </c>
      <c r="AH68" s="113">
        <f t="shared" si="7"/>
        <v>2946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8"/>
        <v>0</v>
      </c>
      <c r="AR68" s="115">
        <f t="shared" si="9"/>
        <v>0</v>
      </c>
      <c r="AS68" s="377">
        <f t="shared" si="10"/>
        <v>0</v>
      </c>
      <c r="AT68" s="112">
        <f>I68+AH68</f>
        <v>613473</v>
      </c>
      <c r="AU68" s="113">
        <f>J68+W68</f>
        <v>449741</v>
      </c>
      <c r="AV68" s="113">
        <f>K68+AA68</f>
        <v>0</v>
      </c>
      <c r="AW68" s="113">
        <f>L68+AC68</f>
        <v>152012</v>
      </c>
      <c r="AX68" s="113">
        <f>M68+AD68</f>
        <v>8994</v>
      </c>
      <c r="AY68" s="113">
        <f>N68+AG68</f>
        <v>2726</v>
      </c>
      <c r="AZ68" s="115">
        <f>O68+AS68</f>
        <v>1.52</v>
      </c>
      <c r="BA68" s="115">
        <f>P68+AQ68</f>
        <v>0</v>
      </c>
      <c r="BB68" s="116">
        <f>Q68+AR68</f>
        <v>1.52</v>
      </c>
    </row>
    <row r="69" spans="1:54" ht="14.1" customHeight="1" x14ac:dyDescent="0.2">
      <c r="A69" s="120">
        <v>16</v>
      </c>
      <c r="B69" s="117">
        <v>2424</v>
      </c>
      <c r="C69" s="118">
        <v>600079147</v>
      </c>
      <c r="D69" s="117">
        <v>72741945</v>
      </c>
      <c r="E69" s="119" t="s">
        <v>603</v>
      </c>
      <c r="F69" s="120"/>
      <c r="G69" s="119"/>
      <c r="H69" s="121"/>
      <c r="I69" s="122">
        <v>3853499</v>
      </c>
      <c r="J69" s="123">
        <v>2820378</v>
      </c>
      <c r="K69" s="123">
        <v>0</v>
      </c>
      <c r="L69" s="123">
        <v>953288</v>
      </c>
      <c r="M69" s="123">
        <v>56407</v>
      </c>
      <c r="N69" s="123">
        <v>23426</v>
      </c>
      <c r="O69" s="124">
        <v>7.0098000000000003</v>
      </c>
      <c r="P69" s="124">
        <v>4</v>
      </c>
      <c r="Q69" s="125">
        <v>3.0098000000000003</v>
      </c>
      <c r="R69" s="856">
        <f t="shared" ref="R69:BB69" si="44">SUM(R67:R68)</f>
        <v>0</v>
      </c>
      <c r="S69" s="856">
        <f t="shared" si="44"/>
        <v>0</v>
      </c>
      <c r="T69" s="856">
        <f t="shared" si="44"/>
        <v>2170</v>
      </c>
      <c r="U69" s="856">
        <f t="shared" si="44"/>
        <v>0</v>
      </c>
      <c r="V69" s="856">
        <f t="shared" si="44"/>
        <v>0</v>
      </c>
      <c r="W69" s="856">
        <f t="shared" si="44"/>
        <v>2170</v>
      </c>
      <c r="X69" s="856">
        <f t="shared" si="44"/>
        <v>0</v>
      </c>
      <c r="Y69" s="856">
        <f t="shared" si="44"/>
        <v>0</v>
      </c>
      <c r="Z69" s="856">
        <f t="shared" si="44"/>
        <v>0</v>
      </c>
      <c r="AA69" s="856">
        <f t="shared" si="44"/>
        <v>0</v>
      </c>
      <c r="AB69" s="856">
        <f t="shared" si="44"/>
        <v>2170</v>
      </c>
      <c r="AC69" s="856">
        <f t="shared" si="44"/>
        <v>733</v>
      </c>
      <c r="AD69" s="856">
        <f t="shared" si="44"/>
        <v>43</v>
      </c>
      <c r="AE69" s="856">
        <f t="shared" si="44"/>
        <v>0</v>
      </c>
      <c r="AF69" s="856">
        <f t="shared" si="44"/>
        <v>0</v>
      </c>
      <c r="AG69" s="856">
        <f t="shared" si="44"/>
        <v>0</v>
      </c>
      <c r="AH69" s="856">
        <f t="shared" si="44"/>
        <v>2946</v>
      </c>
      <c r="AI69" s="904">
        <f t="shared" si="44"/>
        <v>0</v>
      </c>
      <c r="AJ69" s="904">
        <f t="shared" si="44"/>
        <v>0</v>
      </c>
      <c r="AK69" s="904">
        <f t="shared" si="44"/>
        <v>0</v>
      </c>
      <c r="AL69" s="904">
        <f t="shared" si="44"/>
        <v>0</v>
      </c>
      <c r="AM69" s="904">
        <f t="shared" si="44"/>
        <v>0</v>
      </c>
      <c r="AN69" s="904">
        <f t="shared" si="44"/>
        <v>0</v>
      </c>
      <c r="AO69" s="904">
        <f t="shared" si="44"/>
        <v>0</v>
      </c>
      <c r="AP69" s="904">
        <f t="shared" si="44"/>
        <v>0</v>
      </c>
      <c r="AQ69" s="904">
        <f t="shared" si="44"/>
        <v>0</v>
      </c>
      <c r="AR69" s="904">
        <f t="shared" si="44"/>
        <v>0</v>
      </c>
      <c r="AS69" s="939">
        <f t="shared" si="44"/>
        <v>0</v>
      </c>
      <c r="AT69" s="122">
        <f t="shared" si="44"/>
        <v>3856445</v>
      </c>
      <c r="AU69" s="123">
        <f t="shared" si="44"/>
        <v>2822548</v>
      </c>
      <c r="AV69" s="123">
        <f t="shared" si="44"/>
        <v>0</v>
      </c>
      <c r="AW69" s="123">
        <f t="shared" si="44"/>
        <v>954021</v>
      </c>
      <c r="AX69" s="123">
        <f t="shared" si="44"/>
        <v>56450</v>
      </c>
      <c r="AY69" s="123">
        <f t="shared" si="44"/>
        <v>23426</v>
      </c>
      <c r="AZ69" s="124">
        <f t="shared" si="44"/>
        <v>7.0098000000000003</v>
      </c>
      <c r="BA69" s="124">
        <f t="shared" si="44"/>
        <v>4</v>
      </c>
      <c r="BB69" s="125">
        <f t="shared" si="44"/>
        <v>3.0098000000000003</v>
      </c>
    </row>
    <row r="70" spans="1:54" ht="14.1" customHeight="1" x14ac:dyDescent="0.2">
      <c r="A70" s="108">
        <v>17</v>
      </c>
      <c r="B70" s="105">
        <v>2417</v>
      </c>
      <c r="C70" s="106">
        <v>600079562</v>
      </c>
      <c r="D70" s="105">
        <v>72742810</v>
      </c>
      <c r="E70" s="107" t="s">
        <v>604</v>
      </c>
      <c r="F70" s="108">
        <v>3111</v>
      </c>
      <c r="G70" s="107" t="s">
        <v>315</v>
      </c>
      <c r="H70" s="109" t="s">
        <v>281</v>
      </c>
      <c r="I70" s="110">
        <v>16380678</v>
      </c>
      <c r="J70" s="111">
        <v>11981688</v>
      </c>
      <c r="K70" s="111">
        <v>9600</v>
      </c>
      <c r="L70" s="111">
        <v>4053056</v>
      </c>
      <c r="M70" s="111">
        <v>239634</v>
      </c>
      <c r="N70" s="111">
        <v>96700</v>
      </c>
      <c r="O70" s="288">
        <v>28.087500000000002</v>
      </c>
      <c r="P70" s="288">
        <v>21</v>
      </c>
      <c r="Q70" s="913">
        <v>7.0875000000000012</v>
      </c>
      <c r="R70" s="351"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1"/>
        <v>0</v>
      </c>
      <c r="X70" s="113">
        <v>0</v>
      </c>
      <c r="Y70" s="113">
        <v>0</v>
      </c>
      <c r="Z70" s="113">
        <v>0</v>
      </c>
      <c r="AA70" s="113">
        <f t="shared" si="2"/>
        <v>0</v>
      </c>
      <c r="AB70" s="113">
        <f t="shared" si="3"/>
        <v>0</v>
      </c>
      <c r="AC70" s="114">
        <f t="shared" si="4"/>
        <v>0</v>
      </c>
      <c r="AD70" s="114">
        <f t="shared" si="5"/>
        <v>0</v>
      </c>
      <c r="AE70" s="113">
        <v>0</v>
      </c>
      <c r="AF70" s="113">
        <v>0</v>
      </c>
      <c r="AG70" s="113">
        <f t="shared" si="6"/>
        <v>0</v>
      </c>
      <c r="AH70" s="113">
        <f t="shared" si="7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8"/>
        <v>0</v>
      </c>
      <c r="AR70" s="115">
        <f t="shared" si="9"/>
        <v>0</v>
      </c>
      <c r="AS70" s="377">
        <f t="shared" si="10"/>
        <v>0</v>
      </c>
      <c r="AT70" s="112">
        <f>I70+AH70</f>
        <v>16380678</v>
      </c>
      <c r="AU70" s="113">
        <f>J70+W70</f>
        <v>11981688</v>
      </c>
      <c r="AV70" s="113">
        <f>K70+AA70</f>
        <v>9600</v>
      </c>
      <c r="AW70" s="113">
        <f t="shared" ref="AW70:AX73" si="45">L70+AC70</f>
        <v>4053056</v>
      </c>
      <c r="AX70" s="113">
        <f t="shared" si="45"/>
        <v>239634</v>
      </c>
      <c r="AY70" s="113">
        <f>N70+AG70</f>
        <v>96700</v>
      </c>
      <c r="AZ70" s="115">
        <f>O70+AS70</f>
        <v>28.087500000000002</v>
      </c>
      <c r="BA70" s="115">
        <f t="shared" ref="BA70:BB73" si="46">P70+AQ70</f>
        <v>21</v>
      </c>
      <c r="BB70" s="116">
        <f t="shared" si="46"/>
        <v>7.0875000000000012</v>
      </c>
    </row>
    <row r="71" spans="1:54" ht="14.1" customHeight="1" x14ac:dyDescent="0.2">
      <c r="A71" s="108">
        <v>17</v>
      </c>
      <c r="B71" s="105">
        <v>2417</v>
      </c>
      <c r="C71" s="106">
        <v>600079562</v>
      </c>
      <c r="D71" s="105">
        <v>72742810</v>
      </c>
      <c r="E71" s="107" t="s">
        <v>604</v>
      </c>
      <c r="F71" s="108">
        <v>3111</v>
      </c>
      <c r="G71" s="82" t="s">
        <v>317</v>
      </c>
      <c r="H71" s="109" t="s">
        <v>281</v>
      </c>
      <c r="I71" s="110">
        <v>1209831</v>
      </c>
      <c r="J71" s="433">
        <v>890892</v>
      </c>
      <c r="K71" s="433">
        <v>0</v>
      </c>
      <c r="L71" s="111">
        <v>301121</v>
      </c>
      <c r="M71" s="111">
        <v>17818</v>
      </c>
      <c r="N71" s="343">
        <v>0</v>
      </c>
      <c r="O71" s="288">
        <v>3</v>
      </c>
      <c r="P71" s="436">
        <v>3</v>
      </c>
      <c r="Q71" s="910">
        <v>0</v>
      </c>
      <c r="R71" s="351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1"/>
        <v>0</v>
      </c>
      <c r="X71" s="113">
        <v>0</v>
      </c>
      <c r="Y71" s="113">
        <v>0</v>
      </c>
      <c r="Z71" s="113">
        <v>0</v>
      </c>
      <c r="AA71" s="113">
        <f t="shared" si="2"/>
        <v>0</v>
      </c>
      <c r="AB71" s="113">
        <f t="shared" si="3"/>
        <v>0</v>
      </c>
      <c r="AC71" s="114">
        <f t="shared" si="4"/>
        <v>0</v>
      </c>
      <c r="AD71" s="114">
        <f t="shared" si="5"/>
        <v>0</v>
      </c>
      <c r="AE71" s="113">
        <v>0</v>
      </c>
      <c r="AF71" s="113">
        <v>0</v>
      </c>
      <c r="AG71" s="113">
        <f t="shared" si="6"/>
        <v>0</v>
      </c>
      <c r="AH71" s="113">
        <f t="shared" si="7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8"/>
        <v>0</v>
      </c>
      <c r="AR71" s="115">
        <f t="shared" si="9"/>
        <v>0</v>
      </c>
      <c r="AS71" s="377">
        <f t="shared" si="10"/>
        <v>0</v>
      </c>
      <c r="AT71" s="112">
        <f>I71+AH71</f>
        <v>1209831</v>
      </c>
      <c r="AU71" s="113">
        <f>J71+W71</f>
        <v>890892</v>
      </c>
      <c r="AV71" s="113">
        <f>K71+AA71</f>
        <v>0</v>
      </c>
      <c r="AW71" s="113">
        <f t="shared" si="45"/>
        <v>301121</v>
      </c>
      <c r="AX71" s="113">
        <f t="shared" si="45"/>
        <v>17818</v>
      </c>
      <c r="AY71" s="113">
        <f>N71+AG71</f>
        <v>0</v>
      </c>
      <c r="AZ71" s="115">
        <f>O71+AS71</f>
        <v>3</v>
      </c>
      <c r="BA71" s="115">
        <f t="shared" si="46"/>
        <v>3</v>
      </c>
      <c r="BB71" s="116">
        <f t="shared" si="46"/>
        <v>0</v>
      </c>
    </row>
    <row r="72" spans="1:54" ht="14.1" customHeight="1" x14ac:dyDescent="0.2">
      <c r="A72" s="108">
        <v>17</v>
      </c>
      <c r="B72" s="105">
        <v>2417</v>
      </c>
      <c r="C72" s="106">
        <v>600079562</v>
      </c>
      <c r="D72" s="105">
        <v>72742810</v>
      </c>
      <c r="E72" s="107" t="s">
        <v>604</v>
      </c>
      <c r="F72" s="108">
        <v>3111</v>
      </c>
      <c r="G72" s="82" t="s">
        <v>316</v>
      </c>
      <c r="H72" s="109" t="s">
        <v>282</v>
      </c>
      <c r="I72" s="110">
        <v>724126</v>
      </c>
      <c r="J72" s="28">
        <v>531205</v>
      </c>
      <c r="K72" s="28">
        <v>0</v>
      </c>
      <c r="L72" s="111">
        <v>179547</v>
      </c>
      <c r="M72" s="111">
        <v>10624</v>
      </c>
      <c r="N72" s="28">
        <v>2750</v>
      </c>
      <c r="O72" s="288">
        <v>1.67</v>
      </c>
      <c r="P72" s="275">
        <v>1.67</v>
      </c>
      <c r="Q72" s="910">
        <v>0</v>
      </c>
      <c r="R72" s="351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1"/>
        <v>0</v>
      </c>
      <c r="X72" s="113">
        <v>0</v>
      </c>
      <c r="Y72" s="113">
        <v>0</v>
      </c>
      <c r="Z72" s="113">
        <v>0</v>
      </c>
      <c r="AA72" s="113">
        <f t="shared" si="2"/>
        <v>0</v>
      </c>
      <c r="AB72" s="113">
        <f t="shared" si="3"/>
        <v>0</v>
      </c>
      <c r="AC72" s="114">
        <f t="shared" si="4"/>
        <v>0</v>
      </c>
      <c r="AD72" s="114">
        <f t="shared" si="5"/>
        <v>0</v>
      </c>
      <c r="AE72" s="113">
        <v>0</v>
      </c>
      <c r="AF72" s="113">
        <v>0</v>
      </c>
      <c r="AG72" s="113">
        <f t="shared" si="6"/>
        <v>0</v>
      </c>
      <c r="AH72" s="113">
        <f t="shared" si="7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8"/>
        <v>0</v>
      </c>
      <c r="AR72" s="115">
        <f t="shared" si="9"/>
        <v>0</v>
      </c>
      <c r="AS72" s="377">
        <f t="shared" si="10"/>
        <v>0</v>
      </c>
      <c r="AT72" s="112">
        <f>I72+AH72</f>
        <v>724126</v>
      </c>
      <c r="AU72" s="113">
        <f>J72+W72</f>
        <v>531205</v>
      </c>
      <c r="AV72" s="113">
        <f>K72+AA72</f>
        <v>0</v>
      </c>
      <c r="AW72" s="113">
        <f t="shared" si="45"/>
        <v>179547</v>
      </c>
      <c r="AX72" s="113">
        <f t="shared" si="45"/>
        <v>10624</v>
      </c>
      <c r="AY72" s="113">
        <f>N72+AG72</f>
        <v>2750</v>
      </c>
      <c r="AZ72" s="115">
        <f>O72+AS72</f>
        <v>1.67</v>
      </c>
      <c r="BA72" s="115">
        <f t="shared" si="46"/>
        <v>1.67</v>
      </c>
      <c r="BB72" s="116">
        <f t="shared" si="46"/>
        <v>0</v>
      </c>
    </row>
    <row r="73" spans="1:54" ht="14.1" customHeight="1" x14ac:dyDescent="0.2">
      <c r="A73" s="108">
        <v>17</v>
      </c>
      <c r="B73" s="105">
        <v>2417</v>
      </c>
      <c r="C73" s="106">
        <v>600079562</v>
      </c>
      <c r="D73" s="105">
        <v>72742810</v>
      </c>
      <c r="E73" s="107" t="s">
        <v>604</v>
      </c>
      <c r="F73" s="108">
        <v>3141</v>
      </c>
      <c r="G73" s="107" t="s">
        <v>319</v>
      </c>
      <c r="H73" s="109" t="s">
        <v>282</v>
      </c>
      <c r="I73" s="110">
        <v>1895030</v>
      </c>
      <c r="J73" s="30">
        <v>1387726</v>
      </c>
      <c r="K73" s="30">
        <v>0</v>
      </c>
      <c r="L73" s="111">
        <v>469051</v>
      </c>
      <c r="M73" s="111">
        <v>27755</v>
      </c>
      <c r="N73" s="30">
        <v>10498</v>
      </c>
      <c r="O73" s="288">
        <v>4.72</v>
      </c>
      <c r="P73" s="447">
        <v>0</v>
      </c>
      <c r="Q73" s="898">
        <v>4.72</v>
      </c>
      <c r="R73" s="351">
        <v>0</v>
      </c>
      <c r="S73" s="113">
        <v>0</v>
      </c>
      <c r="T73" s="113">
        <v>10266</v>
      </c>
      <c r="U73" s="113">
        <v>0</v>
      </c>
      <c r="V73" s="113">
        <v>0</v>
      </c>
      <c r="W73" s="113">
        <f t="shared" si="1"/>
        <v>10266</v>
      </c>
      <c r="X73" s="113">
        <v>0</v>
      </c>
      <c r="Y73" s="113">
        <v>0</v>
      </c>
      <c r="Z73" s="113">
        <v>0</v>
      </c>
      <c r="AA73" s="113">
        <f t="shared" si="2"/>
        <v>0</v>
      </c>
      <c r="AB73" s="113">
        <f t="shared" si="3"/>
        <v>10266</v>
      </c>
      <c r="AC73" s="114">
        <f t="shared" si="4"/>
        <v>3470</v>
      </c>
      <c r="AD73" s="114">
        <f t="shared" si="5"/>
        <v>205</v>
      </c>
      <c r="AE73" s="113">
        <v>0</v>
      </c>
      <c r="AF73" s="113">
        <v>0</v>
      </c>
      <c r="AG73" s="113">
        <f t="shared" si="6"/>
        <v>0</v>
      </c>
      <c r="AH73" s="113">
        <f t="shared" si="7"/>
        <v>13941</v>
      </c>
      <c r="AI73" s="115">
        <v>0</v>
      </c>
      <c r="AJ73" s="115">
        <v>0</v>
      </c>
      <c r="AK73" s="115">
        <v>0</v>
      </c>
      <c r="AL73" s="115">
        <v>0</v>
      </c>
      <c r="AM73" s="115">
        <v>0.03</v>
      </c>
      <c r="AN73" s="115">
        <v>0</v>
      </c>
      <c r="AO73" s="115">
        <v>0</v>
      </c>
      <c r="AP73" s="115">
        <v>0</v>
      </c>
      <c r="AQ73" s="115">
        <f t="shared" si="8"/>
        <v>0</v>
      </c>
      <c r="AR73" s="115">
        <f t="shared" si="9"/>
        <v>0.03</v>
      </c>
      <c r="AS73" s="377">
        <f t="shared" si="10"/>
        <v>0.03</v>
      </c>
      <c r="AT73" s="112">
        <f>I73+AH73</f>
        <v>1908971</v>
      </c>
      <c r="AU73" s="113">
        <f>J73+W73</f>
        <v>1397992</v>
      </c>
      <c r="AV73" s="113">
        <f>K73+AA73</f>
        <v>0</v>
      </c>
      <c r="AW73" s="113">
        <f t="shared" si="45"/>
        <v>472521</v>
      </c>
      <c r="AX73" s="113">
        <f t="shared" si="45"/>
        <v>27960</v>
      </c>
      <c r="AY73" s="113">
        <f>N73+AG73</f>
        <v>10498</v>
      </c>
      <c r="AZ73" s="115">
        <f>O73+AS73</f>
        <v>4.75</v>
      </c>
      <c r="BA73" s="115">
        <f t="shared" si="46"/>
        <v>0</v>
      </c>
      <c r="BB73" s="116">
        <f t="shared" si="46"/>
        <v>4.75</v>
      </c>
    </row>
    <row r="74" spans="1:54" ht="14.1" customHeight="1" x14ac:dyDescent="0.2">
      <c r="A74" s="120">
        <v>17</v>
      </c>
      <c r="B74" s="117">
        <v>2417</v>
      </c>
      <c r="C74" s="118">
        <v>600079562</v>
      </c>
      <c r="D74" s="117">
        <v>72742810</v>
      </c>
      <c r="E74" s="119" t="s">
        <v>605</v>
      </c>
      <c r="F74" s="120"/>
      <c r="G74" s="119"/>
      <c r="H74" s="121"/>
      <c r="I74" s="122">
        <v>20209665</v>
      </c>
      <c r="J74" s="123">
        <v>14791511</v>
      </c>
      <c r="K74" s="123">
        <v>9600</v>
      </c>
      <c r="L74" s="123">
        <v>5002775</v>
      </c>
      <c r="M74" s="123">
        <v>295831</v>
      </c>
      <c r="N74" s="123">
        <v>109948</v>
      </c>
      <c r="O74" s="124">
        <v>37.477499999999999</v>
      </c>
      <c r="P74" s="124">
        <v>25.67</v>
      </c>
      <c r="Q74" s="125">
        <v>11.807500000000001</v>
      </c>
      <c r="R74" s="856">
        <f t="shared" ref="R74:BB74" si="47">SUM(R70:R73)</f>
        <v>0</v>
      </c>
      <c r="S74" s="856">
        <f t="shared" si="47"/>
        <v>0</v>
      </c>
      <c r="T74" s="856">
        <f t="shared" si="47"/>
        <v>10266</v>
      </c>
      <c r="U74" s="856">
        <f t="shared" si="47"/>
        <v>0</v>
      </c>
      <c r="V74" s="856">
        <f t="shared" si="47"/>
        <v>0</v>
      </c>
      <c r="W74" s="856">
        <f t="shared" si="47"/>
        <v>10266</v>
      </c>
      <c r="X74" s="856">
        <f t="shared" si="47"/>
        <v>0</v>
      </c>
      <c r="Y74" s="856">
        <f t="shared" si="47"/>
        <v>0</v>
      </c>
      <c r="Z74" s="856">
        <f t="shared" si="47"/>
        <v>0</v>
      </c>
      <c r="AA74" s="856">
        <f t="shared" si="47"/>
        <v>0</v>
      </c>
      <c r="AB74" s="856">
        <f t="shared" si="47"/>
        <v>10266</v>
      </c>
      <c r="AC74" s="856">
        <f t="shared" si="47"/>
        <v>3470</v>
      </c>
      <c r="AD74" s="856">
        <f t="shared" si="47"/>
        <v>205</v>
      </c>
      <c r="AE74" s="856">
        <f t="shared" si="47"/>
        <v>0</v>
      </c>
      <c r="AF74" s="856">
        <f t="shared" si="47"/>
        <v>0</v>
      </c>
      <c r="AG74" s="856">
        <f t="shared" si="47"/>
        <v>0</v>
      </c>
      <c r="AH74" s="856">
        <f t="shared" si="47"/>
        <v>13941</v>
      </c>
      <c r="AI74" s="904">
        <f t="shared" si="47"/>
        <v>0</v>
      </c>
      <c r="AJ74" s="904">
        <f t="shared" si="47"/>
        <v>0</v>
      </c>
      <c r="AK74" s="904">
        <f t="shared" si="47"/>
        <v>0</v>
      </c>
      <c r="AL74" s="904">
        <f t="shared" si="47"/>
        <v>0</v>
      </c>
      <c r="AM74" s="904">
        <f t="shared" si="47"/>
        <v>0.03</v>
      </c>
      <c r="AN74" s="904">
        <f t="shared" si="47"/>
        <v>0</v>
      </c>
      <c r="AO74" s="904">
        <f t="shared" si="47"/>
        <v>0</v>
      </c>
      <c r="AP74" s="904">
        <f t="shared" si="47"/>
        <v>0</v>
      </c>
      <c r="AQ74" s="904">
        <f t="shared" si="47"/>
        <v>0</v>
      </c>
      <c r="AR74" s="904">
        <f t="shared" si="47"/>
        <v>0.03</v>
      </c>
      <c r="AS74" s="939">
        <f t="shared" si="47"/>
        <v>0.03</v>
      </c>
      <c r="AT74" s="122">
        <f t="shared" si="47"/>
        <v>20223606</v>
      </c>
      <c r="AU74" s="123">
        <f t="shared" si="47"/>
        <v>14801777</v>
      </c>
      <c r="AV74" s="123">
        <f t="shared" si="47"/>
        <v>9600</v>
      </c>
      <c r="AW74" s="123">
        <f t="shared" si="47"/>
        <v>5006245</v>
      </c>
      <c r="AX74" s="123">
        <f t="shared" si="47"/>
        <v>296036</v>
      </c>
      <c r="AY74" s="123">
        <f t="shared" si="47"/>
        <v>109948</v>
      </c>
      <c r="AZ74" s="124">
        <f t="shared" si="47"/>
        <v>37.5075</v>
      </c>
      <c r="BA74" s="124">
        <f t="shared" si="47"/>
        <v>25.67</v>
      </c>
      <c r="BB74" s="125">
        <f t="shared" si="47"/>
        <v>11.837500000000002</v>
      </c>
    </row>
    <row r="75" spans="1:54" ht="14.1" customHeight="1" x14ac:dyDescent="0.2">
      <c r="A75" s="108">
        <v>18</v>
      </c>
      <c r="B75" s="105">
        <v>2416</v>
      </c>
      <c r="C75" s="106">
        <v>600079571</v>
      </c>
      <c r="D75" s="105">
        <v>72742895</v>
      </c>
      <c r="E75" s="107" t="s">
        <v>606</v>
      </c>
      <c r="F75" s="108">
        <v>3111</v>
      </c>
      <c r="G75" s="107" t="s">
        <v>315</v>
      </c>
      <c r="H75" s="109" t="s">
        <v>281</v>
      </c>
      <c r="I75" s="110">
        <v>4904111</v>
      </c>
      <c r="J75" s="111">
        <v>3511073</v>
      </c>
      <c r="K75" s="111">
        <v>73000</v>
      </c>
      <c r="L75" s="111">
        <v>1211417</v>
      </c>
      <c r="M75" s="111">
        <v>70221</v>
      </c>
      <c r="N75" s="111">
        <v>38400</v>
      </c>
      <c r="O75" s="288">
        <v>7.9381999999999984</v>
      </c>
      <c r="P75" s="288">
        <v>6</v>
      </c>
      <c r="Q75" s="913">
        <v>1.9381999999999997</v>
      </c>
      <c r="R75" s="351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1"/>
        <v>0</v>
      </c>
      <c r="X75" s="113">
        <v>0</v>
      </c>
      <c r="Y75" s="113">
        <v>0</v>
      </c>
      <c r="Z75" s="113">
        <v>0</v>
      </c>
      <c r="AA75" s="113">
        <f t="shared" si="2"/>
        <v>0</v>
      </c>
      <c r="AB75" s="113">
        <f t="shared" si="3"/>
        <v>0</v>
      </c>
      <c r="AC75" s="114">
        <f t="shared" si="4"/>
        <v>0</v>
      </c>
      <c r="AD75" s="114">
        <f t="shared" si="5"/>
        <v>0</v>
      </c>
      <c r="AE75" s="113">
        <v>0</v>
      </c>
      <c r="AF75" s="113">
        <v>0</v>
      </c>
      <c r="AG75" s="113">
        <f t="shared" si="6"/>
        <v>0</v>
      </c>
      <c r="AH75" s="113">
        <f t="shared" si="7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8"/>
        <v>0</v>
      </c>
      <c r="AR75" s="115">
        <f t="shared" si="9"/>
        <v>0</v>
      </c>
      <c r="AS75" s="377">
        <f t="shared" si="10"/>
        <v>0</v>
      </c>
      <c r="AT75" s="112">
        <f>I75+AH75</f>
        <v>4904111</v>
      </c>
      <c r="AU75" s="113">
        <f>J75+W75</f>
        <v>3511073</v>
      </c>
      <c r="AV75" s="113">
        <f>K75+AA75</f>
        <v>73000</v>
      </c>
      <c r="AW75" s="113">
        <f t="shared" ref="AW75:AX77" si="48">L75+AC75</f>
        <v>1211417</v>
      </c>
      <c r="AX75" s="113">
        <f t="shared" si="48"/>
        <v>70221</v>
      </c>
      <c r="AY75" s="113">
        <f>N75+AG75</f>
        <v>38400</v>
      </c>
      <c r="AZ75" s="115">
        <f>O75+AS75</f>
        <v>7.9381999999999984</v>
      </c>
      <c r="BA75" s="115">
        <f t="shared" ref="BA75:BB77" si="49">P75+AQ75</f>
        <v>6</v>
      </c>
      <c r="BB75" s="116">
        <f t="shared" si="49"/>
        <v>1.9381999999999997</v>
      </c>
    </row>
    <row r="76" spans="1:54" ht="14.1" customHeight="1" x14ac:dyDescent="0.2">
      <c r="A76" s="108">
        <v>18</v>
      </c>
      <c r="B76" s="105">
        <v>2416</v>
      </c>
      <c r="C76" s="106">
        <v>600079571</v>
      </c>
      <c r="D76" s="105">
        <v>72742895</v>
      </c>
      <c r="E76" s="107" t="s">
        <v>606</v>
      </c>
      <c r="F76" s="108">
        <v>3111</v>
      </c>
      <c r="G76" s="82" t="s">
        <v>317</v>
      </c>
      <c r="H76" s="109" t="s">
        <v>281</v>
      </c>
      <c r="I76" s="110">
        <v>737785</v>
      </c>
      <c r="J76" s="433">
        <v>543288</v>
      </c>
      <c r="K76" s="433">
        <v>0</v>
      </c>
      <c r="L76" s="111">
        <v>183631</v>
      </c>
      <c r="M76" s="111">
        <v>10866</v>
      </c>
      <c r="N76" s="343">
        <v>0</v>
      </c>
      <c r="O76" s="288">
        <v>2</v>
      </c>
      <c r="P76" s="436">
        <v>2</v>
      </c>
      <c r="Q76" s="910">
        <v>0</v>
      </c>
      <c r="R76" s="351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1"/>
        <v>0</v>
      </c>
      <c r="X76" s="113">
        <v>0</v>
      </c>
      <c r="Y76" s="113">
        <v>0</v>
      </c>
      <c r="Z76" s="113">
        <v>0</v>
      </c>
      <c r="AA76" s="113">
        <f t="shared" si="2"/>
        <v>0</v>
      </c>
      <c r="AB76" s="113">
        <f t="shared" si="3"/>
        <v>0</v>
      </c>
      <c r="AC76" s="114">
        <f t="shared" si="4"/>
        <v>0</v>
      </c>
      <c r="AD76" s="114">
        <f t="shared" si="5"/>
        <v>0</v>
      </c>
      <c r="AE76" s="113">
        <v>0</v>
      </c>
      <c r="AF76" s="113">
        <v>0</v>
      </c>
      <c r="AG76" s="113">
        <f t="shared" si="6"/>
        <v>0</v>
      </c>
      <c r="AH76" s="113">
        <f t="shared" si="7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8"/>
        <v>0</v>
      </c>
      <c r="AR76" s="115">
        <f t="shared" si="9"/>
        <v>0</v>
      </c>
      <c r="AS76" s="377">
        <f t="shared" si="10"/>
        <v>0</v>
      </c>
      <c r="AT76" s="112">
        <f>I76+AH76</f>
        <v>737785</v>
      </c>
      <c r="AU76" s="113">
        <f>J76+W76</f>
        <v>543288</v>
      </c>
      <c r="AV76" s="113">
        <f>K76+AA76</f>
        <v>0</v>
      </c>
      <c r="AW76" s="113">
        <f t="shared" si="48"/>
        <v>183631</v>
      </c>
      <c r="AX76" s="113">
        <f t="shared" si="48"/>
        <v>10866</v>
      </c>
      <c r="AY76" s="113">
        <f>N76+AG76</f>
        <v>0</v>
      </c>
      <c r="AZ76" s="115">
        <f>O76+AS76</f>
        <v>2</v>
      </c>
      <c r="BA76" s="115">
        <f t="shared" si="49"/>
        <v>2</v>
      </c>
      <c r="BB76" s="116">
        <f t="shared" si="49"/>
        <v>0</v>
      </c>
    </row>
    <row r="77" spans="1:54" ht="14.1" customHeight="1" x14ac:dyDescent="0.2">
      <c r="A77" s="108">
        <v>18</v>
      </c>
      <c r="B77" s="105">
        <v>2416</v>
      </c>
      <c r="C77" s="106">
        <v>600079571</v>
      </c>
      <c r="D77" s="105">
        <v>72742895</v>
      </c>
      <c r="E77" s="107" t="s">
        <v>606</v>
      </c>
      <c r="F77" s="108">
        <v>3141</v>
      </c>
      <c r="G77" s="107" t="s">
        <v>319</v>
      </c>
      <c r="H77" s="109" t="s">
        <v>282</v>
      </c>
      <c r="I77" s="110">
        <v>619426</v>
      </c>
      <c r="J77" s="30">
        <v>454081</v>
      </c>
      <c r="K77" s="30">
        <v>0</v>
      </c>
      <c r="L77" s="111">
        <v>153479</v>
      </c>
      <c r="M77" s="111">
        <v>9082</v>
      </c>
      <c r="N77" s="30">
        <v>2784</v>
      </c>
      <c r="O77" s="288">
        <v>1.54</v>
      </c>
      <c r="P77" s="447">
        <v>0</v>
      </c>
      <c r="Q77" s="914">
        <v>1.54</v>
      </c>
      <c r="R77" s="351">
        <v>0</v>
      </c>
      <c r="S77" s="113">
        <v>0</v>
      </c>
      <c r="T77" s="113">
        <v>2151</v>
      </c>
      <c r="U77" s="113">
        <v>0</v>
      </c>
      <c r="V77" s="113">
        <v>0</v>
      </c>
      <c r="W77" s="113">
        <f t="shared" ref="W77:W141" si="50">SUM(R77:V77)</f>
        <v>2151</v>
      </c>
      <c r="X77" s="113">
        <v>0</v>
      </c>
      <c r="Y77" s="113">
        <v>0</v>
      </c>
      <c r="Z77" s="113">
        <v>0</v>
      </c>
      <c r="AA77" s="113">
        <f t="shared" ref="AA77:AA141" si="51">SUM(X77:Z77)</f>
        <v>0</v>
      </c>
      <c r="AB77" s="113">
        <f t="shared" ref="AB77:AB141" si="52">W77+AA77</f>
        <v>2151</v>
      </c>
      <c r="AC77" s="114">
        <f t="shared" ref="AC77:AC141" si="53">ROUND((W77+X77+Y77)*33.8%,0)</f>
        <v>727</v>
      </c>
      <c r="AD77" s="114">
        <f t="shared" ref="AD77:AD141" si="54">ROUND(W77*2%,0)</f>
        <v>43</v>
      </c>
      <c r="AE77" s="113">
        <v>0</v>
      </c>
      <c r="AF77" s="113">
        <v>0</v>
      </c>
      <c r="AG77" s="113">
        <f t="shared" ref="AG77:AG141" si="55">SUM(AE77:AF77)</f>
        <v>0</v>
      </c>
      <c r="AH77" s="113">
        <f t="shared" ref="AH77:AH141" si="56">AB77+AC77+AD77+AG77</f>
        <v>2921</v>
      </c>
      <c r="AI77" s="115">
        <v>0</v>
      </c>
      <c r="AJ77" s="115">
        <v>0</v>
      </c>
      <c r="AK77" s="115">
        <v>0</v>
      </c>
      <c r="AL77" s="115">
        <v>0</v>
      </c>
      <c r="AM77" s="115">
        <v>0.01</v>
      </c>
      <c r="AN77" s="115">
        <v>0</v>
      </c>
      <c r="AO77" s="115">
        <v>0</v>
      </c>
      <c r="AP77" s="115">
        <v>0</v>
      </c>
      <c r="AQ77" s="115">
        <f t="shared" ref="AQ77:AQ141" si="57">AI77+AK77+AL77+AN77+AO77</f>
        <v>0</v>
      </c>
      <c r="AR77" s="115">
        <f t="shared" ref="AR77:AR141" si="58">AJ77+AM77+AP77</f>
        <v>0.01</v>
      </c>
      <c r="AS77" s="377">
        <f t="shared" ref="AS77:AS141" si="59">SUM(AQ77:AR77)</f>
        <v>0.01</v>
      </c>
      <c r="AT77" s="112">
        <f>I77+AH77</f>
        <v>622347</v>
      </c>
      <c r="AU77" s="113">
        <f>J77+W77</f>
        <v>456232</v>
      </c>
      <c r="AV77" s="113">
        <f>K77+AA77</f>
        <v>0</v>
      </c>
      <c r="AW77" s="113">
        <f t="shared" si="48"/>
        <v>154206</v>
      </c>
      <c r="AX77" s="113">
        <f t="shared" si="48"/>
        <v>9125</v>
      </c>
      <c r="AY77" s="113">
        <f>N77+AG77</f>
        <v>2784</v>
      </c>
      <c r="AZ77" s="115">
        <f>O77+AS77</f>
        <v>1.55</v>
      </c>
      <c r="BA77" s="115">
        <f t="shared" si="49"/>
        <v>0</v>
      </c>
      <c r="BB77" s="116">
        <f t="shared" si="49"/>
        <v>1.55</v>
      </c>
    </row>
    <row r="78" spans="1:54" ht="14.1" customHeight="1" x14ac:dyDescent="0.2">
      <c r="A78" s="120">
        <v>18</v>
      </c>
      <c r="B78" s="117">
        <v>2416</v>
      </c>
      <c r="C78" s="118">
        <v>600079571</v>
      </c>
      <c r="D78" s="117">
        <v>72742895</v>
      </c>
      <c r="E78" s="119" t="s">
        <v>607</v>
      </c>
      <c r="F78" s="120"/>
      <c r="G78" s="119"/>
      <c r="H78" s="121"/>
      <c r="I78" s="122">
        <v>6261322</v>
      </c>
      <c r="J78" s="123">
        <v>4508442</v>
      </c>
      <c r="K78" s="123">
        <v>73000</v>
      </c>
      <c r="L78" s="123">
        <v>1548527</v>
      </c>
      <c r="M78" s="123">
        <v>90169</v>
      </c>
      <c r="N78" s="123">
        <v>41184</v>
      </c>
      <c r="O78" s="124">
        <v>11.478199999999998</v>
      </c>
      <c r="P78" s="124">
        <v>8</v>
      </c>
      <c r="Q78" s="125">
        <v>3.4781999999999997</v>
      </c>
      <c r="R78" s="856">
        <f t="shared" ref="R78:BB78" si="60">SUM(R75:R77)</f>
        <v>0</v>
      </c>
      <c r="S78" s="856">
        <f t="shared" si="60"/>
        <v>0</v>
      </c>
      <c r="T78" s="856">
        <f t="shared" si="60"/>
        <v>2151</v>
      </c>
      <c r="U78" s="856">
        <f t="shared" si="60"/>
        <v>0</v>
      </c>
      <c r="V78" s="856">
        <f t="shared" si="60"/>
        <v>0</v>
      </c>
      <c r="W78" s="856">
        <f t="shared" si="60"/>
        <v>2151</v>
      </c>
      <c r="X78" s="856">
        <f t="shared" si="60"/>
        <v>0</v>
      </c>
      <c r="Y78" s="856">
        <f t="shared" si="60"/>
        <v>0</v>
      </c>
      <c r="Z78" s="856">
        <f t="shared" si="60"/>
        <v>0</v>
      </c>
      <c r="AA78" s="856">
        <f t="shared" si="60"/>
        <v>0</v>
      </c>
      <c r="AB78" s="856">
        <f t="shared" si="60"/>
        <v>2151</v>
      </c>
      <c r="AC78" s="856">
        <f t="shared" si="60"/>
        <v>727</v>
      </c>
      <c r="AD78" s="856">
        <f t="shared" si="60"/>
        <v>43</v>
      </c>
      <c r="AE78" s="856">
        <f t="shared" si="60"/>
        <v>0</v>
      </c>
      <c r="AF78" s="856">
        <f t="shared" si="60"/>
        <v>0</v>
      </c>
      <c r="AG78" s="856">
        <f t="shared" si="60"/>
        <v>0</v>
      </c>
      <c r="AH78" s="856">
        <f t="shared" si="60"/>
        <v>2921</v>
      </c>
      <c r="AI78" s="904">
        <f t="shared" si="60"/>
        <v>0</v>
      </c>
      <c r="AJ78" s="904">
        <f t="shared" si="60"/>
        <v>0</v>
      </c>
      <c r="AK78" s="904">
        <f t="shared" si="60"/>
        <v>0</v>
      </c>
      <c r="AL78" s="904">
        <f t="shared" si="60"/>
        <v>0</v>
      </c>
      <c r="AM78" s="904">
        <f t="shared" si="60"/>
        <v>0.01</v>
      </c>
      <c r="AN78" s="904">
        <f t="shared" si="60"/>
        <v>0</v>
      </c>
      <c r="AO78" s="904">
        <f t="shared" si="60"/>
        <v>0</v>
      </c>
      <c r="AP78" s="904">
        <f t="shared" si="60"/>
        <v>0</v>
      </c>
      <c r="AQ78" s="904">
        <f t="shared" si="60"/>
        <v>0</v>
      </c>
      <c r="AR78" s="904">
        <f t="shared" si="60"/>
        <v>0.01</v>
      </c>
      <c r="AS78" s="939">
        <f t="shared" si="60"/>
        <v>0.01</v>
      </c>
      <c r="AT78" s="122">
        <f t="shared" si="60"/>
        <v>6264243</v>
      </c>
      <c r="AU78" s="123">
        <f t="shared" si="60"/>
        <v>4510593</v>
      </c>
      <c r="AV78" s="123">
        <f t="shared" si="60"/>
        <v>73000</v>
      </c>
      <c r="AW78" s="123">
        <f t="shared" si="60"/>
        <v>1549254</v>
      </c>
      <c r="AX78" s="123">
        <f t="shared" si="60"/>
        <v>90212</v>
      </c>
      <c r="AY78" s="123">
        <f t="shared" si="60"/>
        <v>41184</v>
      </c>
      <c r="AZ78" s="124">
        <f t="shared" si="60"/>
        <v>11.488199999999999</v>
      </c>
      <c r="BA78" s="124">
        <f t="shared" si="60"/>
        <v>8</v>
      </c>
      <c r="BB78" s="125">
        <f t="shared" si="60"/>
        <v>3.4882</v>
      </c>
    </row>
    <row r="79" spans="1:54" ht="14.1" customHeight="1" x14ac:dyDescent="0.2">
      <c r="A79" s="108">
        <v>19</v>
      </c>
      <c r="B79" s="105">
        <v>2421</v>
      </c>
      <c r="C79" s="106">
        <v>600079163</v>
      </c>
      <c r="D79" s="105">
        <v>72743301</v>
      </c>
      <c r="E79" s="107" t="s">
        <v>608</v>
      </c>
      <c r="F79" s="108">
        <v>3111</v>
      </c>
      <c r="G79" s="107" t="s">
        <v>315</v>
      </c>
      <c r="H79" s="109" t="s">
        <v>281</v>
      </c>
      <c r="I79" s="110">
        <v>10191297</v>
      </c>
      <c r="J79" s="111">
        <v>7456588</v>
      </c>
      <c r="K79" s="111">
        <v>0</v>
      </c>
      <c r="L79" s="111">
        <v>2520327</v>
      </c>
      <c r="M79" s="111">
        <v>149132</v>
      </c>
      <c r="N79" s="111">
        <v>65250</v>
      </c>
      <c r="O79" s="288">
        <v>16.946400000000001</v>
      </c>
      <c r="P79" s="288">
        <v>12.741899999999999</v>
      </c>
      <c r="Q79" s="913">
        <v>4.2045000000000003</v>
      </c>
      <c r="R79" s="351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50"/>
        <v>0</v>
      </c>
      <c r="X79" s="113">
        <v>0</v>
      </c>
      <c r="Y79" s="113">
        <v>0</v>
      </c>
      <c r="Z79" s="113">
        <v>0</v>
      </c>
      <c r="AA79" s="113">
        <f t="shared" si="51"/>
        <v>0</v>
      </c>
      <c r="AB79" s="113">
        <f t="shared" si="52"/>
        <v>0</v>
      </c>
      <c r="AC79" s="114">
        <f t="shared" si="53"/>
        <v>0</v>
      </c>
      <c r="AD79" s="114">
        <f t="shared" si="54"/>
        <v>0</v>
      </c>
      <c r="AE79" s="113">
        <v>0</v>
      </c>
      <c r="AF79" s="113">
        <v>0</v>
      </c>
      <c r="AG79" s="113">
        <f t="shared" si="55"/>
        <v>0</v>
      </c>
      <c r="AH79" s="113">
        <f t="shared" si="56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57"/>
        <v>0</v>
      </c>
      <c r="AR79" s="115">
        <f t="shared" si="58"/>
        <v>0</v>
      </c>
      <c r="AS79" s="377">
        <f t="shared" si="59"/>
        <v>0</v>
      </c>
      <c r="AT79" s="112">
        <f>I79+AH79</f>
        <v>10191297</v>
      </c>
      <c r="AU79" s="113">
        <f>J79+W79</f>
        <v>7456588</v>
      </c>
      <c r="AV79" s="113">
        <f>K79+AA79</f>
        <v>0</v>
      </c>
      <c r="AW79" s="113">
        <f>L79+AC79</f>
        <v>2520327</v>
      </c>
      <c r="AX79" s="113">
        <f>M79+AD79</f>
        <v>149132</v>
      </c>
      <c r="AY79" s="113">
        <f>N79+AG79</f>
        <v>65250</v>
      </c>
      <c r="AZ79" s="115">
        <f>O79+AS79</f>
        <v>16.946400000000001</v>
      </c>
      <c r="BA79" s="115">
        <f>P79+AQ79</f>
        <v>12.741899999999999</v>
      </c>
      <c r="BB79" s="116">
        <f>Q79+AR79</f>
        <v>4.2045000000000003</v>
      </c>
    </row>
    <row r="80" spans="1:54" ht="14.1" customHeight="1" x14ac:dyDescent="0.2">
      <c r="A80" s="108">
        <v>19</v>
      </c>
      <c r="B80" s="105">
        <v>2421</v>
      </c>
      <c r="C80" s="106">
        <v>600079163</v>
      </c>
      <c r="D80" s="105">
        <v>72743301</v>
      </c>
      <c r="E80" s="107" t="s">
        <v>608</v>
      </c>
      <c r="F80" s="108">
        <v>3141</v>
      </c>
      <c r="G80" s="107" t="s">
        <v>319</v>
      </c>
      <c r="H80" s="109" t="s">
        <v>282</v>
      </c>
      <c r="I80" s="110">
        <v>1379636</v>
      </c>
      <c r="J80" s="30">
        <v>1009739</v>
      </c>
      <c r="K80" s="30">
        <v>0</v>
      </c>
      <c r="L80" s="111">
        <v>341292</v>
      </c>
      <c r="M80" s="111">
        <v>20195</v>
      </c>
      <c r="N80" s="30">
        <v>8410</v>
      </c>
      <c r="O80" s="288">
        <v>3.43</v>
      </c>
      <c r="P80" s="447">
        <v>0</v>
      </c>
      <c r="Q80" s="914">
        <v>3.43</v>
      </c>
      <c r="R80" s="351">
        <v>0</v>
      </c>
      <c r="S80" s="113">
        <v>0</v>
      </c>
      <c r="T80" s="113">
        <v>-2110</v>
      </c>
      <c r="U80" s="113">
        <v>0</v>
      </c>
      <c r="V80" s="113">
        <v>0</v>
      </c>
      <c r="W80" s="113">
        <f t="shared" si="50"/>
        <v>-2110</v>
      </c>
      <c r="X80" s="113">
        <v>0</v>
      </c>
      <c r="Y80" s="113">
        <v>0</v>
      </c>
      <c r="Z80" s="113">
        <v>0</v>
      </c>
      <c r="AA80" s="113">
        <f t="shared" si="51"/>
        <v>0</v>
      </c>
      <c r="AB80" s="113">
        <f t="shared" si="52"/>
        <v>-2110</v>
      </c>
      <c r="AC80" s="114">
        <f t="shared" si="53"/>
        <v>-713</v>
      </c>
      <c r="AD80" s="114">
        <f t="shared" si="54"/>
        <v>-42</v>
      </c>
      <c r="AE80" s="113">
        <v>0</v>
      </c>
      <c r="AF80" s="113">
        <v>0</v>
      </c>
      <c r="AG80" s="113">
        <f t="shared" si="55"/>
        <v>0</v>
      </c>
      <c r="AH80" s="113">
        <f t="shared" si="56"/>
        <v>-2865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57"/>
        <v>0</v>
      </c>
      <c r="AR80" s="115">
        <f t="shared" si="58"/>
        <v>0</v>
      </c>
      <c r="AS80" s="377">
        <f t="shared" si="59"/>
        <v>0</v>
      </c>
      <c r="AT80" s="112">
        <f>I80+AH80</f>
        <v>1376771</v>
      </c>
      <c r="AU80" s="113">
        <f>J80+W80</f>
        <v>1007629</v>
      </c>
      <c r="AV80" s="113">
        <f>K80+AA80</f>
        <v>0</v>
      </c>
      <c r="AW80" s="113">
        <f>L80+AC80</f>
        <v>340579</v>
      </c>
      <c r="AX80" s="113">
        <f>M80+AD80</f>
        <v>20153</v>
      </c>
      <c r="AY80" s="113">
        <f>N80+AG80</f>
        <v>8410</v>
      </c>
      <c r="AZ80" s="115">
        <f>O80+AS80</f>
        <v>3.43</v>
      </c>
      <c r="BA80" s="115">
        <f>P80+AQ80</f>
        <v>0</v>
      </c>
      <c r="BB80" s="116">
        <f>Q80+AR80</f>
        <v>3.43</v>
      </c>
    </row>
    <row r="81" spans="1:54" ht="14.1" customHeight="1" x14ac:dyDescent="0.2">
      <c r="A81" s="120">
        <v>19</v>
      </c>
      <c r="B81" s="117">
        <v>2421</v>
      </c>
      <c r="C81" s="118">
        <v>600079163</v>
      </c>
      <c r="D81" s="117">
        <v>72743301</v>
      </c>
      <c r="E81" s="119" t="s">
        <v>609</v>
      </c>
      <c r="F81" s="120"/>
      <c r="G81" s="119"/>
      <c r="H81" s="121"/>
      <c r="I81" s="122">
        <v>11570933</v>
      </c>
      <c r="J81" s="123">
        <v>8466327</v>
      </c>
      <c r="K81" s="123">
        <v>0</v>
      </c>
      <c r="L81" s="123">
        <v>2861619</v>
      </c>
      <c r="M81" s="123">
        <v>169327</v>
      </c>
      <c r="N81" s="123">
        <v>73660</v>
      </c>
      <c r="O81" s="124">
        <v>20.3764</v>
      </c>
      <c r="P81" s="124">
        <v>12.741899999999999</v>
      </c>
      <c r="Q81" s="125">
        <v>7.634500000000001</v>
      </c>
      <c r="R81" s="856">
        <f t="shared" ref="R81:BB81" si="61">SUM(R79:R80)</f>
        <v>0</v>
      </c>
      <c r="S81" s="856">
        <f t="shared" si="61"/>
        <v>0</v>
      </c>
      <c r="T81" s="856">
        <f t="shared" si="61"/>
        <v>-2110</v>
      </c>
      <c r="U81" s="856">
        <f t="shared" si="61"/>
        <v>0</v>
      </c>
      <c r="V81" s="856">
        <f t="shared" si="61"/>
        <v>0</v>
      </c>
      <c r="W81" s="856">
        <f t="shared" si="61"/>
        <v>-2110</v>
      </c>
      <c r="X81" s="856">
        <f t="shared" si="61"/>
        <v>0</v>
      </c>
      <c r="Y81" s="856">
        <f t="shared" si="61"/>
        <v>0</v>
      </c>
      <c r="Z81" s="856">
        <f t="shared" si="61"/>
        <v>0</v>
      </c>
      <c r="AA81" s="856">
        <f t="shared" si="61"/>
        <v>0</v>
      </c>
      <c r="AB81" s="856">
        <f t="shared" si="61"/>
        <v>-2110</v>
      </c>
      <c r="AC81" s="856">
        <f t="shared" si="61"/>
        <v>-713</v>
      </c>
      <c r="AD81" s="856">
        <f t="shared" si="61"/>
        <v>-42</v>
      </c>
      <c r="AE81" s="856">
        <f t="shared" si="61"/>
        <v>0</v>
      </c>
      <c r="AF81" s="856">
        <f t="shared" si="61"/>
        <v>0</v>
      </c>
      <c r="AG81" s="856">
        <f t="shared" si="61"/>
        <v>0</v>
      </c>
      <c r="AH81" s="856">
        <f t="shared" si="61"/>
        <v>-2865</v>
      </c>
      <c r="AI81" s="904">
        <f t="shared" si="61"/>
        <v>0</v>
      </c>
      <c r="AJ81" s="904">
        <f t="shared" si="61"/>
        <v>0</v>
      </c>
      <c r="AK81" s="904">
        <f t="shared" si="61"/>
        <v>0</v>
      </c>
      <c r="AL81" s="904">
        <f t="shared" si="61"/>
        <v>0</v>
      </c>
      <c r="AM81" s="904">
        <f t="shared" si="61"/>
        <v>0</v>
      </c>
      <c r="AN81" s="904">
        <f t="shared" si="61"/>
        <v>0</v>
      </c>
      <c r="AO81" s="904">
        <f t="shared" si="61"/>
        <v>0</v>
      </c>
      <c r="AP81" s="904">
        <f t="shared" si="61"/>
        <v>0</v>
      </c>
      <c r="AQ81" s="904">
        <f t="shared" si="61"/>
        <v>0</v>
      </c>
      <c r="AR81" s="904">
        <f t="shared" si="61"/>
        <v>0</v>
      </c>
      <c r="AS81" s="939">
        <f t="shared" si="61"/>
        <v>0</v>
      </c>
      <c r="AT81" s="122">
        <f t="shared" si="61"/>
        <v>11568068</v>
      </c>
      <c r="AU81" s="123">
        <f t="shared" si="61"/>
        <v>8464217</v>
      </c>
      <c r="AV81" s="123">
        <f t="shared" si="61"/>
        <v>0</v>
      </c>
      <c r="AW81" s="123">
        <f t="shared" si="61"/>
        <v>2860906</v>
      </c>
      <c r="AX81" s="123">
        <f t="shared" si="61"/>
        <v>169285</v>
      </c>
      <c r="AY81" s="123">
        <f t="shared" si="61"/>
        <v>73660</v>
      </c>
      <c r="AZ81" s="124">
        <f t="shared" si="61"/>
        <v>20.3764</v>
      </c>
      <c r="BA81" s="124">
        <f t="shared" si="61"/>
        <v>12.741899999999999</v>
      </c>
      <c r="BB81" s="125">
        <f t="shared" si="61"/>
        <v>7.634500000000001</v>
      </c>
    </row>
    <row r="82" spans="1:54" ht="14.1" customHeight="1" x14ac:dyDescent="0.2">
      <c r="A82" s="108">
        <v>20</v>
      </c>
      <c r="B82" s="105">
        <v>2419</v>
      </c>
      <c r="C82" s="106">
        <v>600079171</v>
      </c>
      <c r="D82" s="105">
        <v>72742500</v>
      </c>
      <c r="E82" s="107" t="s">
        <v>610</v>
      </c>
      <c r="F82" s="108">
        <v>3111</v>
      </c>
      <c r="G82" s="107" t="s">
        <v>315</v>
      </c>
      <c r="H82" s="109" t="s">
        <v>281</v>
      </c>
      <c r="I82" s="110">
        <v>5087447</v>
      </c>
      <c r="J82" s="111">
        <v>3722752</v>
      </c>
      <c r="K82" s="111">
        <v>0</v>
      </c>
      <c r="L82" s="111">
        <v>1258290</v>
      </c>
      <c r="M82" s="111">
        <v>74455</v>
      </c>
      <c r="N82" s="111">
        <v>31950</v>
      </c>
      <c r="O82" s="288">
        <v>8.376100000000001</v>
      </c>
      <c r="P82" s="288">
        <v>6.2419000000000002</v>
      </c>
      <c r="Q82" s="913">
        <v>2.1341999999999999</v>
      </c>
      <c r="R82" s="351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0"/>
        <v>0</v>
      </c>
      <c r="X82" s="113">
        <v>0</v>
      </c>
      <c r="Y82" s="113">
        <v>0</v>
      </c>
      <c r="Z82" s="113">
        <v>0</v>
      </c>
      <c r="AA82" s="113">
        <f t="shared" si="51"/>
        <v>0</v>
      </c>
      <c r="AB82" s="113">
        <f t="shared" si="52"/>
        <v>0</v>
      </c>
      <c r="AC82" s="114">
        <f t="shared" si="53"/>
        <v>0</v>
      </c>
      <c r="AD82" s="114">
        <f t="shared" si="54"/>
        <v>0</v>
      </c>
      <c r="AE82" s="113">
        <v>0</v>
      </c>
      <c r="AF82" s="113">
        <v>0</v>
      </c>
      <c r="AG82" s="113">
        <f t="shared" si="55"/>
        <v>0</v>
      </c>
      <c r="AH82" s="113">
        <f t="shared" si="56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57"/>
        <v>0</v>
      </c>
      <c r="AR82" s="115">
        <f t="shared" si="58"/>
        <v>0</v>
      </c>
      <c r="AS82" s="377">
        <f t="shared" si="59"/>
        <v>0</v>
      </c>
      <c r="AT82" s="112">
        <f>I82+AH82</f>
        <v>5087447</v>
      </c>
      <c r="AU82" s="113">
        <f>J82+W82</f>
        <v>3722752</v>
      </c>
      <c r="AV82" s="113">
        <f>K82+AA82</f>
        <v>0</v>
      </c>
      <c r="AW82" s="113">
        <f t="shared" ref="AW82:AX84" si="62">L82+AC82</f>
        <v>1258290</v>
      </c>
      <c r="AX82" s="113">
        <f t="shared" si="62"/>
        <v>74455</v>
      </c>
      <c r="AY82" s="113">
        <f>N82+AG82</f>
        <v>31950</v>
      </c>
      <c r="AZ82" s="115">
        <f>O82+AS82</f>
        <v>8.376100000000001</v>
      </c>
      <c r="BA82" s="115">
        <f t="shared" ref="BA82:BB84" si="63">P82+AQ82</f>
        <v>6.2419000000000002</v>
      </c>
      <c r="BB82" s="116">
        <f t="shared" si="63"/>
        <v>2.1341999999999999</v>
      </c>
    </row>
    <row r="83" spans="1:54" ht="14.1" customHeight="1" x14ac:dyDescent="0.2">
      <c r="A83" s="108">
        <v>20</v>
      </c>
      <c r="B83" s="105">
        <v>2419</v>
      </c>
      <c r="C83" s="106">
        <v>600079171</v>
      </c>
      <c r="D83" s="105">
        <v>72742500</v>
      </c>
      <c r="E83" s="107" t="s">
        <v>610</v>
      </c>
      <c r="F83" s="108">
        <v>3111</v>
      </c>
      <c r="G83" s="82" t="s">
        <v>316</v>
      </c>
      <c r="H83" s="109" t="s">
        <v>282</v>
      </c>
      <c r="I83" s="110">
        <v>179339</v>
      </c>
      <c r="J83" s="28">
        <v>129116</v>
      </c>
      <c r="K83" s="28">
        <v>0</v>
      </c>
      <c r="L83" s="111">
        <v>43641</v>
      </c>
      <c r="M83" s="111">
        <v>2582</v>
      </c>
      <c r="N83" s="28">
        <v>4000</v>
      </c>
      <c r="O83" s="288">
        <v>0.38</v>
      </c>
      <c r="P83" s="275">
        <v>0.38</v>
      </c>
      <c r="Q83" s="910">
        <v>0</v>
      </c>
      <c r="R83" s="351"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50"/>
        <v>0</v>
      </c>
      <c r="X83" s="113">
        <v>0</v>
      </c>
      <c r="Y83" s="113">
        <v>0</v>
      </c>
      <c r="Z83" s="113">
        <v>0</v>
      </c>
      <c r="AA83" s="113">
        <f t="shared" si="51"/>
        <v>0</v>
      </c>
      <c r="AB83" s="113">
        <f t="shared" si="52"/>
        <v>0</v>
      </c>
      <c r="AC83" s="114">
        <f t="shared" si="53"/>
        <v>0</v>
      </c>
      <c r="AD83" s="114">
        <f t="shared" si="54"/>
        <v>0</v>
      </c>
      <c r="AE83" s="113">
        <v>0</v>
      </c>
      <c r="AF83" s="113">
        <v>0</v>
      </c>
      <c r="AG83" s="113">
        <f t="shared" si="55"/>
        <v>0</v>
      </c>
      <c r="AH83" s="113">
        <f t="shared" si="56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57"/>
        <v>0</v>
      </c>
      <c r="AR83" s="115">
        <f t="shared" si="58"/>
        <v>0</v>
      </c>
      <c r="AS83" s="377">
        <f t="shared" si="59"/>
        <v>0</v>
      </c>
      <c r="AT83" s="112">
        <f>I83+AH83</f>
        <v>179339</v>
      </c>
      <c r="AU83" s="113">
        <f>J83+W83</f>
        <v>129116</v>
      </c>
      <c r="AV83" s="113">
        <f>K83+AA83</f>
        <v>0</v>
      </c>
      <c r="AW83" s="113">
        <f t="shared" si="62"/>
        <v>43641</v>
      </c>
      <c r="AX83" s="113">
        <f t="shared" si="62"/>
        <v>2582</v>
      </c>
      <c r="AY83" s="113">
        <f>N83+AG83</f>
        <v>4000</v>
      </c>
      <c r="AZ83" s="115">
        <f>O83+AS83</f>
        <v>0.38</v>
      </c>
      <c r="BA83" s="115">
        <f t="shared" si="63"/>
        <v>0.38</v>
      </c>
      <c r="BB83" s="116">
        <f t="shared" si="63"/>
        <v>0</v>
      </c>
    </row>
    <row r="84" spans="1:54" ht="14.1" customHeight="1" x14ac:dyDescent="0.2">
      <c r="A84" s="108">
        <v>20</v>
      </c>
      <c r="B84" s="105">
        <v>2419</v>
      </c>
      <c r="C84" s="106">
        <v>600079171</v>
      </c>
      <c r="D84" s="105">
        <v>72742500</v>
      </c>
      <c r="E84" s="107" t="s">
        <v>610</v>
      </c>
      <c r="F84" s="108">
        <v>3141</v>
      </c>
      <c r="G84" s="107" t="s">
        <v>319</v>
      </c>
      <c r="H84" s="109" t="s">
        <v>282</v>
      </c>
      <c r="I84" s="110">
        <v>807537</v>
      </c>
      <c r="J84" s="30">
        <v>590910</v>
      </c>
      <c r="K84" s="30">
        <v>720</v>
      </c>
      <c r="L84" s="111">
        <v>199971</v>
      </c>
      <c r="M84" s="111">
        <v>11818</v>
      </c>
      <c r="N84" s="30">
        <v>4118</v>
      </c>
      <c r="O84" s="288">
        <v>2.0099999999999998</v>
      </c>
      <c r="P84" s="447">
        <v>0</v>
      </c>
      <c r="Q84" s="914">
        <v>2.0099999999999998</v>
      </c>
      <c r="R84" s="351">
        <v>0</v>
      </c>
      <c r="S84" s="113">
        <v>0</v>
      </c>
      <c r="T84" s="113">
        <v>-5655</v>
      </c>
      <c r="U84" s="113">
        <v>0</v>
      </c>
      <c r="V84" s="113">
        <v>0</v>
      </c>
      <c r="W84" s="113">
        <f t="shared" si="50"/>
        <v>-5655</v>
      </c>
      <c r="X84" s="113">
        <v>0</v>
      </c>
      <c r="Y84" s="113">
        <v>0</v>
      </c>
      <c r="Z84" s="113">
        <v>0</v>
      </c>
      <c r="AA84" s="113">
        <f t="shared" si="51"/>
        <v>0</v>
      </c>
      <c r="AB84" s="113">
        <f t="shared" si="52"/>
        <v>-5655</v>
      </c>
      <c r="AC84" s="114">
        <f t="shared" si="53"/>
        <v>-1911</v>
      </c>
      <c r="AD84" s="114">
        <f t="shared" si="54"/>
        <v>-113</v>
      </c>
      <c r="AE84" s="113">
        <v>0</v>
      </c>
      <c r="AF84" s="113">
        <v>0</v>
      </c>
      <c r="AG84" s="113">
        <f t="shared" si="55"/>
        <v>0</v>
      </c>
      <c r="AH84" s="113">
        <f t="shared" si="56"/>
        <v>-7679</v>
      </c>
      <c r="AI84" s="115">
        <v>0</v>
      </c>
      <c r="AJ84" s="115">
        <v>0</v>
      </c>
      <c r="AK84" s="115">
        <v>0</v>
      </c>
      <c r="AL84" s="115">
        <v>0</v>
      </c>
      <c r="AM84" s="115">
        <v>-0.02</v>
      </c>
      <c r="AN84" s="115">
        <v>0</v>
      </c>
      <c r="AO84" s="115">
        <v>0</v>
      </c>
      <c r="AP84" s="115">
        <v>0</v>
      </c>
      <c r="AQ84" s="115">
        <f t="shared" si="57"/>
        <v>0</v>
      </c>
      <c r="AR84" s="115">
        <f t="shared" si="58"/>
        <v>-0.02</v>
      </c>
      <c r="AS84" s="377">
        <f t="shared" si="59"/>
        <v>-0.02</v>
      </c>
      <c r="AT84" s="112">
        <f>I84+AH84</f>
        <v>799858</v>
      </c>
      <c r="AU84" s="113">
        <f>J84+W84</f>
        <v>585255</v>
      </c>
      <c r="AV84" s="113">
        <f>K84+AA84</f>
        <v>720</v>
      </c>
      <c r="AW84" s="113">
        <f t="shared" si="62"/>
        <v>198060</v>
      </c>
      <c r="AX84" s="113">
        <f t="shared" si="62"/>
        <v>11705</v>
      </c>
      <c r="AY84" s="113">
        <f>N84+AG84</f>
        <v>4118</v>
      </c>
      <c r="AZ84" s="115">
        <f>O84+AS84</f>
        <v>1.9899999999999998</v>
      </c>
      <c r="BA84" s="115">
        <f t="shared" si="63"/>
        <v>0</v>
      </c>
      <c r="BB84" s="116">
        <f t="shared" si="63"/>
        <v>1.9899999999999998</v>
      </c>
    </row>
    <row r="85" spans="1:54" ht="14.1" customHeight="1" x14ac:dyDescent="0.2">
      <c r="A85" s="120">
        <v>20</v>
      </c>
      <c r="B85" s="117">
        <v>2419</v>
      </c>
      <c r="C85" s="118">
        <v>600079171</v>
      </c>
      <c r="D85" s="117">
        <v>72742500</v>
      </c>
      <c r="E85" s="119" t="s">
        <v>611</v>
      </c>
      <c r="F85" s="120"/>
      <c r="G85" s="119"/>
      <c r="H85" s="121"/>
      <c r="I85" s="122">
        <v>6074323</v>
      </c>
      <c r="J85" s="123">
        <v>4442778</v>
      </c>
      <c r="K85" s="123">
        <v>720</v>
      </c>
      <c r="L85" s="123">
        <v>1501902</v>
      </c>
      <c r="M85" s="123">
        <v>88855</v>
      </c>
      <c r="N85" s="123">
        <v>40068</v>
      </c>
      <c r="O85" s="124">
        <v>10.766100000000002</v>
      </c>
      <c r="P85" s="124">
        <v>6.6219000000000001</v>
      </c>
      <c r="Q85" s="125">
        <v>4.1441999999999997</v>
      </c>
      <c r="R85" s="856">
        <f t="shared" ref="R85:BB85" si="64">SUM(R82:R84)</f>
        <v>0</v>
      </c>
      <c r="S85" s="856">
        <f t="shared" si="64"/>
        <v>0</v>
      </c>
      <c r="T85" s="856">
        <f t="shared" si="64"/>
        <v>-5655</v>
      </c>
      <c r="U85" s="856">
        <f t="shared" si="64"/>
        <v>0</v>
      </c>
      <c r="V85" s="856">
        <f t="shared" si="64"/>
        <v>0</v>
      </c>
      <c r="W85" s="856">
        <f t="shared" si="64"/>
        <v>-5655</v>
      </c>
      <c r="X85" s="856">
        <f t="shared" si="64"/>
        <v>0</v>
      </c>
      <c r="Y85" s="856">
        <f t="shared" si="64"/>
        <v>0</v>
      </c>
      <c r="Z85" s="856">
        <f t="shared" si="64"/>
        <v>0</v>
      </c>
      <c r="AA85" s="856">
        <f t="shared" si="64"/>
        <v>0</v>
      </c>
      <c r="AB85" s="856">
        <f t="shared" si="64"/>
        <v>-5655</v>
      </c>
      <c r="AC85" s="856">
        <f t="shared" si="64"/>
        <v>-1911</v>
      </c>
      <c r="AD85" s="856">
        <f t="shared" si="64"/>
        <v>-113</v>
      </c>
      <c r="AE85" s="856">
        <f t="shared" si="64"/>
        <v>0</v>
      </c>
      <c r="AF85" s="856">
        <f t="shared" si="64"/>
        <v>0</v>
      </c>
      <c r="AG85" s="856">
        <f t="shared" si="64"/>
        <v>0</v>
      </c>
      <c r="AH85" s="856">
        <f t="shared" si="64"/>
        <v>-7679</v>
      </c>
      <c r="AI85" s="904">
        <f t="shared" si="64"/>
        <v>0</v>
      </c>
      <c r="AJ85" s="904">
        <f t="shared" si="64"/>
        <v>0</v>
      </c>
      <c r="AK85" s="904">
        <f t="shared" si="64"/>
        <v>0</v>
      </c>
      <c r="AL85" s="904">
        <f t="shared" si="64"/>
        <v>0</v>
      </c>
      <c r="AM85" s="904">
        <f t="shared" si="64"/>
        <v>-0.02</v>
      </c>
      <c r="AN85" s="904">
        <f t="shared" si="64"/>
        <v>0</v>
      </c>
      <c r="AO85" s="904">
        <f t="shared" si="64"/>
        <v>0</v>
      </c>
      <c r="AP85" s="904">
        <f t="shared" si="64"/>
        <v>0</v>
      </c>
      <c r="AQ85" s="904">
        <f t="shared" si="64"/>
        <v>0</v>
      </c>
      <c r="AR85" s="904">
        <f t="shared" si="64"/>
        <v>-0.02</v>
      </c>
      <c r="AS85" s="939">
        <f t="shared" si="64"/>
        <v>-0.02</v>
      </c>
      <c r="AT85" s="122">
        <f t="shared" si="64"/>
        <v>6066644</v>
      </c>
      <c r="AU85" s="123">
        <f t="shared" si="64"/>
        <v>4437123</v>
      </c>
      <c r="AV85" s="123">
        <f t="shared" si="64"/>
        <v>720</v>
      </c>
      <c r="AW85" s="123">
        <f t="shared" si="64"/>
        <v>1499991</v>
      </c>
      <c r="AX85" s="123">
        <f t="shared" si="64"/>
        <v>88742</v>
      </c>
      <c r="AY85" s="123">
        <f t="shared" si="64"/>
        <v>40068</v>
      </c>
      <c r="AZ85" s="124">
        <f t="shared" si="64"/>
        <v>10.746100000000002</v>
      </c>
      <c r="BA85" s="124">
        <f t="shared" si="64"/>
        <v>6.6219000000000001</v>
      </c>
      <c r="BB85" s="125">
        <f t="shared" si="64"/>
        <v>4.1242000000000001</v>
      </c>
    </row>
    <row r="86" spans="1:54" ht="14.1" customHeight="1" x14ac:dyDescent="0.2">
      <c r="A86" s="108">
        <v>21</v>
      </c>
      <c r="B86" s="105">
        <v>2430</v>
      </c>
      <c r="C86" s="106">
        <v>600079180</v>
      </c>
      <c r="D86" s="105">
        <v>46747532</v>
      </c>
      <c r="E86" s="107" t="s">
        <v>612</v>
      </c>
      <c r="F86" s="108">
        <v>3111</v>
      </c>
      <c r="G86" s="107" t="s">
        <v>315</v>
      </c>
      <c r="H86" s="109" t="s">
        <v>281</v>
      </c>
      <c r="I86" s="110">
        <v>4809924</v>
      </c>
      <c r="J86" s="111">
        <v>3521373</v>
      </c>
      <c r="K86" s="111">
        <v>0</v>
      </c>
      <c r="L86" s="111">
        <v>1190224</v>
      </c>
      <c r="M86" s="111">
        <v>70427</v>
      </c>
      <c r="N86" s="111">
        <v>27900</v>
      </c>
      <c r="O86" s="288">
        <v>7.9841999999999995</v>
      </c>
      <c r="P86" s="288">
        <v>6</v>
      </c>
      <c r="Q86" s="913">
        <v>1.9842</v>
      </c>
      <c r="R86" s="351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50"/>
        <v>0</v>
      </c>
      <c r="X86" s="113">
        <v>0</v>
      </c>
      <c r="Y86" s="113">
        <v>0</v>
      </c>
      <c r="Z86" s="113">
        <v>0</v>
      </c>
      <c r="AA86" s="113">
        <f t="shared" si="51"/>
        <v>0</v>
      </c>
      <c r="AB86" s="113">
        <f t="shared" si="52"/>
        <v>0</v>
      </c>
      <c r="AC86" s="114">
        <f t="shared" si="53"/>
        <v>0</v>
      </c>
      <c r="AD86" s="114">
        <f t="shared" si="54"/>
        <v>0</v>
      </c>
      <c r="AE86" s="113">
        <v>0</v>
      </c>
      <c r="AF86" s="113">
        <v>0</v>
      </c>
      <c r="AG86" s="113">
        <f t="shared" si="55"/>
        <v>0</v>
      </c>
      <c r="AH86" s="113">
        <f t="shared" si="56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57"/>
        <v>0</v>
      </c>
      <c r="AR86" s="115">
        <f t="shared" si="58"/>
        <v>0</v>
      </c>
      <c r="AS86" s="377">
        <f t="shared" si="59"/>
        <v>0</v>
      </c>
      <c r="AT86" s="112">
        <f>I86+AH86</f>
        <v>4809924</v>
      </c>
      <c r="AU86" s="113">
        <f>J86+W86</f>
        <v>3521373</v>
      </c>
      <c r="AV86" s="113">
        <f>K86+AA86</f>
        <v>0</v>
      </c>
      <c r="AW86" s="113">
        <f t="shared" ref="AW86:AX88" si="65">L86+AC86</f>
        <v>1190224</v>
      </c>
      <c r="AX86" s="113">
        <f t="shared" si="65"/>
        <v>70427</v>
      </c>
      <c r="AY86" s="113">
        <f>N86+AG86</f>
        <v>27900</v>
      </c>
      <c r="AZ86" s="115">
        <f>O86+AS86</f>
        <v>7.9841999999999995</v>
      </c>
      <c r="BA86" s="115">
        <f t="shared" ref="BA86:BB88" si="66">P86+AQ86</f>
        <v>6</v>
      </c>
      <c r="BB86" s="116">
        <f t="shared" si="66"/>
        <v>1.9842</v>
      </c>
    </row>
    <row r="87" spans="1:54" ht="14.1" customHeight="1" x14ac:dyDescent="0.2">
      <c r="A87" s="108">
        <v>21</v>
      </c>
      <c r="B87" s="105">
        <v>2430</v>
      </c>
      <c r="C87" s="106">
        <v>600079180</v>
      </c>
      <c r="D87" s="105">
        <v>46747532</v>
      </c>
      <c r="E87" s="107" t="s">
        <v>612</v>
      </c>
      <c r="F87" s="108">
        <v>3111</v>
      </c>
      <c r="G87" s="126" t="s">
        <v>316</v>
      </c>
      <c r="H87" s="109" t="s">
        <v>282</v>
      </c>
      <c r="I87" s="110">
        <v>235235</v>
      </c>
      <c r="J87" s="28">
        <v>173222</v>
      </c>
      <c r="K87" s="28">
        <v>0</v>
      </c>
      <c r="L87" s="111">
        <v>58549</v>
      </c>
      <c r="M87" s="111">
        <v>3464</v>
      </c>
      <c r="N87" s="28">
        <v>0</v>
      </c>
      <c r="O87" s="288">
        <v>0.5</v>
      </c>
      <c r="P87" s="275">
        <v>0.5</v>
      </c>
      <c r="Q87" s="910">
        <v>0</v>
      </c>
      <c r="R87" s="351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0"/>
        <v>0</v>
      </c>
      <c r="X87" s="113">
        <v>0</v>
      </c>
      <c r="Y87" s="113">
        <v>0</v>
      </c>
      <c r="Z87" s="113">
        <v>0</v>
      </c>
      <c r="AA87" s="113">
        <f t="shared" si="51"/>
        <v>0</v>
      </c>
      <c r="AB87" s="113">
        <f t="shared" si="52"/>
        <v>0</v>
      </c>
      <c r="AC87" s="114">
        <f t="shared" si="53"/>
        <v>0</v>
      </c>
      <c r="AD87" s="114">
        <f t="shared" si="54"/>
        <v>0</v>
      </c>
      <c r="AE87" s="113">
        <v>0</v>
      </c>
      <c r="AF87" s="113">
        <v>0</v>
      </c>
      <c r="AG87" s="113">
        <f t="shared" si="55"/>
        <v>0</v>
      </c>
      <c r="AH87" s="113">
        <f t="shared" si="56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57"/>
        <v>0</v>
      </c>
      <c r="AR87" s="115">
        <f t="shared" si="58"/>
        <v>0</v>
      </c>
      <c r="AS87" s="377">
        <f t="shared" si="59"/>
        <v>0</v>
      </c>
      <c r="AT87" s="112">
        <f>I87+AH87</f>
        <v>235235</v>
      </c>
      <c r="AU87" s="113">
        <f>J87+W87</f>
        <v>173222</v>
      </c>
      <c r="AV87" s="113">
        <f>K87+AA87</f>
        <v>0</v>
      </c>
      <c r="AW87" s="113">
        <f t="shared" si="65"/>
        <v>58549</v>
      </c>
      <c r="AX87" s="113">
        <f t="shared" si="65"/>
        <v>3464</v>
      </c>
      <c r="AY87" s="113">
        <f>N87+AG87</f>
        <v>0</v>
      </c>
      <c r="AZ87" s="115">
        <f>O87+AS87</f>
        <v>0.5</v>
      </c>
      <c r="BA87" s="115">
        <f t="shared" si="66"/>
        <v>0.5</v>
      </c>
      <c r="BB87" s="116">
        <f t="shared" si="66"/>
        <v>0</v>
      </c>
    </row>
    <row r="88" spans="1:54" ht="14.1" customHeight="1" x14ac:dyDescent="0.2">
      <c r="A88" s="108">
        <v>21</v>
      </c>
      <c r="B88" s="105">
        <v>2430</v>
      </c>
      <c r="C88" s="106">
        <v>600079180</v>
      </c>
      <c r="D88" s="105">
        <v>46747532</v>
      </c>
      <c r="E88" s="107" t="s">
        <v>612</v>
      </c>
      <c r="F88" s="108">
        <v>3141</v>
      </c>
      <c r="G88" s="107" t="s">
        <v>319</v>
      </c>
      <c r="H88" s="109" t="s">
        <v>282</v>
      </c>
      <c r="I88" s="110">
        <v>728938</v>
      </c>
      <c r="J88" s="30">
        <v>534168</v>
      </c>
      <c r="K88" s="30">
        <v>0</v>
      </c>
      <c r="L88" s="111">
        <v>180549</v>
      </c>
      <c r="M88" s="111">
        <v>10683</v>
      </c>
      <c r="N88" s="30">
        <v>3538</v>
      </c>
      <c r="O88" s="288">
        <v>1.82</v>
      </c>
      <c r="P88" s="447">
        <v>0</v>
      </c>
      <c r="Q88" s="914">
        <v>1.82</v>
      </c>
      <c r="R88" s="351">
        <v>0</v>
      </c>
      <c r="S88" s="113">
        <v>0</v>
      </c>
      <c r="T88" s="113">
        <v>21025</v>
      </c>
      <c r="U88" s="113">
        <v>0</v>
      </c>
      <c r="V88" s="113">
        <v>0</v>
      </c>
      <c r="W88" s="113">
        <f t="shared" si="50"/>
        <v>21025</v>
      </c>
      <c r="X88" s="113">
        <v>0</v>
      </c>
      <c r="Y88" s="113">
        <v>0</v>
      </c>
      <c r="Z88" s="113">
        <v>0</v>
      </c>
      <c r="AA88" s="113">
        <f t="shared" si="51"/>
        <v>0</v>
      </c>
      <c r="AB88" s="113">
        <f t="shared" si="52"/>
        <v>21025</v>
      </c>
      <c r="AC88" s="114">
        <f t="shared" si="53"/>
        <v>7106</v>
      </c>
      <c r="AD88" s="114">
        <f t="shared" si="54"/>
        <v>421</v>
      </c>
      <c r="AE88" s="113">
        <v>0</v>
      </c>
      <c r="AF88" s="113">
        <v>0</v>
      </c>
      <c r="AG88" s="113">
        <f t="shared" si="55"/>
        <v>0</v>
      </c>
      <c r="AH88" s="113">
        <f t="shared" si="56"/>
        <v>28552</v>
      </c>
      <c r="AI88" s="115">
        <v>0</v>
      </c>
      <c r="AJ88" s="115">
        <v>0</v>
      </c>
      <c r="AK88" s="115">
        <v>0</v>
      </c>
      <c r="AL88" s="115">
        <v>0</v>
      </c>
      <c r="AM88" s="115">
        <v>7.0000000000000007E-2</v>
      </c>
      <c r="AN88" s="115">
        <v>0</v>
      </c>
      <c r="AO88" s="115">
        <v>0</v>
      </c>
      <c r="AP88" s="115">
        <v>0</v>
      </c>
      <c r="AQ88" s="115">
        <f t="shared" si="57"/>
        <v>0</v>
      </c>
      <c r="AR88" s="115">
        <f t="shared" si="58"/>
        <v>7.0000000000000007E-2</v>
      </c>
      <c r="AS88" s="377">
        <f t="shared" si="59"/>
        <v>7.0000000000000007E-2</v>
      </c>
      <c r="AT88" s="112">
        <f>I88+AH88</f>
        <v>757490</v>
      </c>
      <c r="AU88" s="113">
        <f>J88+W88</f>
        <v>555193</v>
      </c>
      <c r="AV88" s="113">
        <f>K88+AA88</f>
        <v>0</v>
      </c>
      <c r="AW88" s="113">
        <f t="shared" si="65"/>
        <v>187655</v>
      </c>
      <c r="AX88" s="113">
        <f t="shared" si="65"/>
        <v>11104</v>
      </c>
      <c r="AY88" s="113">
        <f>N88+AG88</f>
        <v>3538</v>
      </c>
      <c r="AZ88" s="115">
        <f>O88+AS88</f>
        <v>1.8900000000000001</v>
      </c>
      <c r="BA88" s="115">
        <f t="shared" si="66"/>
        <v>0</v>
      </c>
      <c r="BB88" s="116">
        <f t="shared" si="66"/>
        <v>1.8900000000000001</v>
      </c>
    </row>
    <row r="89" spans="1:54" ht="14.1" customHeight="1" x14ac:dyDescent="0.2">
      <c r="A89" s="120">
        <v>21</v>
      </c>
      <c r="B89" s="117">
        <v>2430</v>
      </c>
      <c r="C89" s="118">
        <v>600079180</v>
      </c>
      <c r="D89" s="117">
        <v>46747532</v>
      </c>
      <c r="E89" s="119" t="s">
        <v>613</v>
      </c>
      <c r="F89" s="120"/>
      <c r="G89" s="119"/>
      <c r="H89" s="121"/>
      <c r="I89" s="122">
        <v>5774097</v>
      </c>
      <c r="J89" s="123">
        <v>4228763</v>
      </c>
      <c r="K89" s="123">
        <v>0</v>
      </c>
      <c r="L89" s="123">
        <v>1429322</v>
      </c>
      <c r="M89" s="123">
        <v>84574</v>
      </c>
      <c r="N89" s="123">
        <v>31438</v>
      </c>
      <c r="O89" s="124">
        <v>10.3042</v>
      </c>
      <c r="P89" s="124">
        <v>6.5</v>
      </c>
      <c r="Q89" s="125">
        <v>3.8041999999999998</v>
      </c>
      <c r="R89" s="856">
        <f t="shared" ref="R89:BB89" si="67">SUM(R86:R88)</f>
        <v>0</v>
      </c>
      <c r="S89" s="856">
        <f t="shared" si="67"/>
        <v>0</v>
      </c>
      <c r="T89" s="856">
        <f t="shared" si="67"/>
        <v>21025</v>
      </c>
      <c r="U89" s="856">
        <f t="shared" si="67"/>
        <v>0</v>
      </c>
      <c r="V89" s="856">
        <f t="shared" si="67"/>
        <v>0</v>
      </c>
      <c r="W89" s="856">
        <f t="shared" si="67"/>
        <v>21025</v>
      </c>
      <c r="X89" s="856">
        <f t="shared" si="67"/>
        <v>0</v>
      </c>
      <c r="Y89" s="856">
        <f t="shared" si="67"/>
        <v>0</v>
      </c>
      <c r="Z89" s="856">
        <f t="shared" si="67"/>
        <v>0</v>
      </c>
      <c r="AA89" s="856">
        <f t="shared" si="67"/>
        <v>0</v>
      </c>
      <c r="AB89" s="856">
        <f t="shared" si="67"/>
        <v>21025</v>
      </c>
      <c r="AC89" s="856">
        <f t="shared" si="67"/>
        <v>7106</v>
      </c>
      <c r="AD89" s="856">
        <f t="shared" si="67"/>
        <v>421</v>
      </c>
      <c r="AE89" s="856">
        <f t="shared" si="67"/>
        <v>0</v>
      </c>
      <c r="AF89" s="856">
        <f t="shared" si="67"/>
        <v>0</v>
      </c>
      <c r="AG89" s="856">
        <f t="shared" si="67"/>
        <v>0</v>
      </c>
      <c r="AH89" s="856">
        <f t="shared" si="67"/>
        <v>28552</v>
      </c>
      <c r="AI89" s="904">
        <f t="shared" si="67"/>
        <v>0</v>
      </c>
      <c r="AJ89" s="904">
        <f t="shared" si="67"/>
        <v>0</v>
      </c>
      <c r="AK89" s="904">
        <f t="shared" si="67"/>
        <v>0</v>
      </c>
      <c r="AL89" s="904">
        <f t="shared" si="67"/>
        <v>0</v>
      </c>
      <c r="AM89" s="904">
        <f t="shared" si="67"/>
        <v>7.0000000000000007E-2</v>
      </c>
      <c r="AN89" s="904">
        <f t="shared" si="67"/>
        <v>0</v>
      </c>
      <c r="AO89" s="904">
        <f t="shared" si="67"/>
        <v>0</v>
      </c>
      <c r="AP89" s="904">
        <f t="shared" si="67"/>
        <v>0</v>
      </c>
      <c r="AQ89" s="904">
        <f t="shared" si="67"/>
        <v>0</v>
      </c>
      <c r="AR89" s="904">
        <f t="shared" si="67"/>
        <v>7.0000000000000007E-2</v>
      </c>
      <c r="AS89" s="939">
        <f t="shared" si="67"/>
        <v>7.0000000000000007E-2</v>
      </c>
      <c r="AT89" s="122">
        <f t="shared" si="67"/>
        <v>5802649</v>
      </c>
      <c r="AU89" s="123">
        <f t="shared" si="67"/>
        <v>4249788</v>
      </c>
      <c r="AV89" s="123">
        <f t="shared" si="67"/>
        <v>0</v>
      </c>
      <c r="AW89" s="123">
        <f t="shared" si="67"/>
        <v>1436428</v>
      </c>
      <c r="AX89" s="123">
        <f t="shared" si="67"/>
        <v>84995</v>
      </c>
      <c r="AY89" s="123">
        <f t="shared" si="67"/>
        <v>31438</v>
      </c>
      <c r="AZ89" s="124">
        <f t="shared" si="67"/>
        <v>10.3742</v>
      </c>
      <c r="BA89" s="124">
        <f t="shared" si="67"/>
        <v>6.5</v>
      </c>
      <c r="BB89" s="125">
        <f t="shared" si="67"/>
        <v>3.8742000000000001</v>
      </c>
    </row>
    <row r="90" spans="1:54" ht="14.1" customHeight="1" x14ac:dyDescent="0.2">
      <c r="A90" s="108">
        <v>22</v>
      </c>
      <c r="B90" s="105">
        <v>2409</v>
      </c>
      <c r="C90" s="106">
        <v>600079635</v>
      </c>
      <c r="D90" s="105">
        <v>72742747</v>
      </c>
      <c r="E90" s="107" t="s">
        <v>614</v>
      </c>
      <c r="F90" s="108">
        <v>3111</v>
      </c>
      <c r="G90" s="107" t="s">
        <v>315</v>
      </c>
      <c r="H90" s="109" t="s">
        <v>281</v>
      </c>
      <c r="I90" s="110">
        <v>7224526</v>
      </c>
      <c r="J90" s="111">
        <v>5236618</v>
      </c>
      <c r="K90" s="111">
        <v>0</v>
      </c>
      <c r="L90" s="111">
        <v>1769976</v>
      </c>
      <c r="M90" s="111">
        <v>104732</v>
      </c>
      <c r="N90" s="111">
        <v>113200</v>
      </c>
      <c r="O90" s="288">
        <v>12.168200000000001</v>
      </c>
      <c r="P90" s="288">
        <v>8.9</v>
      </c>
      <c r="Q90" s="913">
        <v>3.2681999999999998</v>
      </c>
      <c r="R90" s="351"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50"/>
        <v>0</v>
      </c>
      <c r="X90" s="113">
        <v>0</v>
      </c>
      <c r="Y90" s="113">
        <v>0</v>
      </c>
      <c r="Z90" s="113">
        <v>0</v>
      </c>
      <c r="AA90" s="113">
        <f t="shared" si="51"/>
        <v>0</v>
      </c>
      <c r="AB90" s="113">
        <f t="shared" si="52"/>
        <v>0</v>
      </c>
      <c r="AC90" s="114">
        <f t="shared" si="53"/>
        <v>0</v>
      </c>
      <c r="AD90" s="114">
        <f t="shared" si="54"/>
        <v>0</v>
      </c>
      <c r="AE90" s="113">
        <v>0</v>
      </c>
      <c r="AF90" s="113">
        <v>0</v>
      </c>
      <c r="AG90" s="113">
        <f t="shared" si="55"/>
        <v>0</v>
      </c>
      <c r="AH90" s="113">
        <f t="shared" si="56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57"/>
        <v>0</v>
      </c>
      <c r="AR90" s="115">
        <f t="shared" si="58"/>
        <v>0</v>
      </c>
      <c r="AS90" s="377">
        <f t="shared" si="59"/>
        <v>0</v>
      </c>
      <c r="AT90" s="112">
        <f>I90+AH90</f>
        <v>7224526</v>
      </c>
      <c r="AU90" s="113">
        <f>J90+W90</f>
        <v>5236618</v>
      </c>
      <c r="AV90" s="113">
        <f>K90+AA90</f>
        <v>0</v>
      </c>
      <c r="AW90" s="113">
        <f>L90+AC90</f>
        <v>1769976</v>
      </c>
      <c r="AX90" s="113">
        <f>M90+AD90</f>
        <v>104732</v>
      </c>
      <c r="AY90" s="113">
        <f>N90+AG90</f>
        <v>113200</v>
      </c>
      <c r="AZ90" s="115">
        <f>O90+AS90</f>
        <v>12.168200000000001</v>
      </c>
      <c r="BA90" s="115">
        <f>P90+AQ90</f>
        <v>8.9</v>
      </c>
      <c r="BB90" s="116">
        <f>Q90+AR90</f>
        <v>3.2681999999999998</v>
      </c>
    </row>
    <row r="91" spans="1:54" ht="14.1" customHeight="1" x14ac:dyDescent="0.2">
      <c r="A91" s="108">
        <v>22</v>
      </c>
      <c r="B91" s="105">
        <v>2409</v>
      </c>
      <c r="C91" s="106">
        <v>600079635</v>
      </c>
      <c r="D91" s="105">
        <v>72742747</v>
      </c>
      <c r="E91" s="107" t="s">
        <v>614</v>
      </c>
      <c r="F91" s="108">
        <v>3141</v>
      </c>
      <c r="G91" s="107" t="s">
        <v>319</v>
      </c>
      <c r="H91" s="109" t="s">
        <v>282</v>
      </c>
      <c r="I91" s="110">
        <v>1247517</v>
      </c>
      <c r="J91" s="30">
        <v>914500</v>
      </c>
      <c r="K91" s="30">
        <v>0</v>
      </c>
      <c r="L91" s="111">
        <v>309101</v>
      </c>
      <c r="M91" s="111">
        <v>18290</v>
      </c>
      <c r="N91" s="30">
        <v>5626</v>
      </c>
      <c r="O91" s="288">
        <v>3.1100000000000003</v>
      </c>
      <c r="P91" s="447">
        <v>0</v>
      </c>
      <c r="Q91" s="898">
        <v>3.1100000000000003</v>
      </c>
      <c r="R91" s="351">
        <v>0</v>
      </c>
      <c r="S91" s="113">
        <v>0</v>
      </c>
      <c r="T91" s="113">
        <v>6453</v>
      </c>
      <c r="U91" s="113">
        <v>0</v>
      </c>
      <c r="V91" s="113">
        <v>0</v>
      </c>
      <c r="W91" s="113">
        <f t="shared" si="50"/>
        <v>6453</v>
      </c>
      <c r="X91" s="113">
        <v>0</v>
      </c>
      <c r="Y91" s="113">
        <v>0</v>
      </c>
      <c r="Z91" s="113">
        <v>0</v>
      </c>
      <c r="AA91" s="113">
        <f t="shared" si="51"/>
        <v>0</v>
      </c>
      <c r="AB91" s="113">
        <f t="shared" si="52"/>
        <v>6453</v>
      </c>
      <c r="AC91" s="114">
        <f t="shared" si="53"/>
        <v>2181</v>
      </c>
      <c r="AD91" s="114">
        <f t="shared" si="54"/>
        <v>129</v>
      </c>
      <c r="AE91" s="113">
        <v>0</v>
      </c>
      <c r="AF91" s="113">
        <v>0</v>
      </c>
      <c r="AG91" s="113">
        <f t="shared" si="55"/>
        <v>0</v>
      </c>
      <c r="AH91" s="113">
        <f t="shared" si="56"/>
        <v>8763</v>
      </c>
      <c r="AI91" s="115">
        <v>0</v>
      </c>
      <c r="AJ91" s="115">
        <v>0</v>
      </c>
      <c r="AK91" s="115">
        <v>0</v>
      </c>
      <c r="AL91" s="115">
        <v>0</v>
      </c>
      <c r="AM91" s="115">
        <v>0.02</v>
      </c>
      <c r="AN91" s="115">
        <v>0</v>
      </c>
      <c r="AO91" s="115">
        <v>0</v>
      </c>
      <c r="AP91" s="115">
        <v>0</v>
      </c>
      <c r="AQ91" s="115">
        <f t="shared" si="57"/>
        <v>0</v>
      </c>
      <c r="AR91" s="115">
        <f t="shared" si="58"/>
        <v>0.02</v>
      </c>
      <c r="AS91" s="377">
        <f t="shared" si="59"/>
        <v>0.02</v>
      </c>
      <c r="AT91" s="112">
        <f>I91+AH91</f>
        <v>1256280</v>
      </c>
      <c r="AU91" s="113">
        <f>J91+W91</f>
        <v>920953</v>
      </c>
      <c r="AV91" s="113">
        <f>K91+AA91</f>
        <v>0</v>
      </c>
      <c r="AW91" s="113">
        <f>L91+AC91</f>
        <v>311282</v>
      </c>
      <c r="AX91" s="113">
        <f>M91+AD91</f>
        <v>18419</v>
      </c>
      <c r="AY91" s="113">
        <f>N91+AG91</f>
        <v>5626</v>
      </c>
      <c r="AZ91" s="115">
        <f>O91+AS91</f>
        <v>3.1300000000000003</v>
      </c>
      <c r="BA91" s="115">
        <f>P91+AQ91</f>
        <v>0</v>
      </c>
      <c r="BB91" s="116">
        <f>Q91+AR91</f>
        <v>3.1300000000000003</v>
      </c>
    </row>
    <row r="92" spans="1:54" ht="14.1" customHeight="1" x14ac:dyDescent="0.2">
      <c r="A92" s="120">
        <v>22</v>
      </c>
      <c r="B92" s="117">
        <v>2409</v>
      </c>
      <c r="C92" s="118">
        <v>600079635</v>
      </c>
      <c r="D92" s="117">
        <v>72742747</v>
      </c>
      <c r="E92" s="119" t="s">
        <v>615</v>
      </c>
      <c r="F92" s="120"/>
      <c r="G92" s="119"/>
      <c r="H92" s="121"/>
      <c r="I92" s="122">
        <v>8472043</v>
      </c>
      <c r="J92" s="123">
        <v>6151118</v>
      </c>
      <c r="K92" s="123">
        <v>0</v>
      </c>
      <c r="L92" s="123">
        <v>2079077</v>
      </c>
      <c r="M92" s="123">
        <v>123022</v>
      </c>
      <c r="N92" s="123">
        <v>118826</v>
      </c>
      <c r="O92" s="124">
        <v>15.278200000000002</v>
      </c>
      <c r="P92" s="124">
        <v>8.9</v>
      </c>
      <c r="Q92" s="125">
        <v>6.3781999999999996</v>
      </c>
      <c r="R92" s="856">
        <f t="shared" ref="R92:BB92" si="68">SUM(R90:R91)</f>
        <v>0</v>
      </c>
      <c r="S92" s="856">
        <f t="shared" si="68"/>
        <v>0</v>
      </c>
      <c r="T92" s="856">
        <f t="shared" si="68"/>
        <v>6453</v>
      </c>
      <c r="U92" s="856">
        <f t="shared" si="68"/>
        <v>0</v>
      </c>
      <c r="V92" s="856">
        <f t="shared" si="68"/>
        <v>0</v>
      </c>
      <c r="W92" s="856">
        <f t="shared" si="68"/>
        <v>6453</v>
      </c>
      <c r="X92" s="856">
        <f t="shared" si="68"/>
        <v>0</v>
      </c>
      <c r="Y92" s="856">
        <f t="shared" si="68"/>
        <v>0</v>
      </c>
      <c r="Z92" s="856">
        <f t="shared" si="68"/>
        <v>0</v>
      </c>
      <c r="AA92" s="856">
        <f t="shared" si="68"/>
        <v>0</v>
      </c>
      <c r="AB92" s="856">
        <f t="shared" si="68"/>
        <v>6453</v>
      </c>
      <c r="AC92" s="856">
        <f t="shared" si="68"/>
        <v>2181</v>
      </c>
      <c r="AD92" s="856">
        <f t="shared" si="68"/>
        <v>129</v>
      </c>
      <c r="AE92" s="856">
        <f t="shared" si="68"/>
        <v>0</v>
      </c>
      <c r="AF92" s="856">
        <f t="shared" si="68"/>
        <v>0</v>
      </c>
      <c r="AG92" s="856">
        <f t="shared" si="68"/>
        <v>0</v>
      </c>
      <c r="AH92" s="856">
        <f t="shared" si="68"/>
        <v>8763</v>
      </c>
      <c r="AI92" s="904">
        <f t="shared" si="68"/>
        <v>0</v>
      </c>
      <c r="AJ92" s="904">
        <f t="shared" si="68"/>
        <v>0</v>
      </c>
      <c r="AK92" s="904">
        <f t="shared" si="68"/>
        <v>0</v>
      </c>
      <c r="AL92" s="904">
        <f t="shared" si="68"/>
        <v>0</v>
      </c>
      <c r="AM92" s="904">
        <f t="shared" si="68"/>
        <v>0.02</v>
      </c>
      <c r="AN92" s="904">
        <f t="shared" si="68"/>
        <v>0</v>
      </c>
      <c r="AO92" s="904">
        <f t="shared" si="68"/>
        <v>0</v>
      </c>
      <c r="AP92" s="904">
        <f t="shared" si="68"/>
        <v>0</v>
      </c>
      <c r="AQ92" s="904">
        <f t="shared" si="68"/>
        <v>0</v>
      </c>
      <c r="AR92" s="904">
        <f t="shared" si="68"/>
        <v>0.02</v>
      </c>
      <c r="AS92" s="939">
        <f t="shared" si="68"/>
        <v>0.02</v>
      </c>
      <c r="AT92" s="122">
        <f t="shared" si="68"/>
        <v>8480806</v>
      </c>
      <c r="AU92" s="123">
        <f t="shared" si="68"/>
        <v>6157571</v>
      </c>
      <c r="AV92" s="123">
        <f t="shared" si="68"/>
        <v>0</v>
      </c>
      <c r="AW92" s="123">
        <f t="shared" si="68"/>
        <v>2081258</v>
      </c>
      <c r="AX92" s="123">
        <f t="shared" si="68"/>
        <v>123151</v>
      </c>
      <c r="AY92" s="123">
        <f t="shared" si="68"/>
        <v>118826</v>
      </c>
      <c r="AZ92" s="124">
        <f t="shared" si="68"/>
        <v>15.298200000000001</v>
      </c>
      <c r="BA92" s="124">
        <f t="shared" si="68"/>
        <v>8.9</v>
      </c>
      <c r="BB92" s="125">
        <f t="shared" si="68"/>
        <v>6.3982000000000001</v>
      </c>
    </row>
    <row r="93" spans="1:54" ht="14.1" customHeight="1" x14ac:dyDescent="0.2">
      <c r="A93" s="108">
        <v>23</v>
      </c>
      <c r="B93" s="105">
        <v>2429</v>
      </c>
      <c r="C93" s="106">
        <v>600079244</v>
      </c>
      <c r="D93" s="105">
        <v>72741708</v>
      </c>
      <c r="E93" s="107" t="s">
        <v>616</v>
      </c>
      <c r="F93" s="108">
        <v>3111</v>
      </c>
      <c r="G93" s="107" t="s">
        <v>315</v>
      </c>
      <c r="H93" s="109" t="s">
        <v>281</v>
      </c>
      <c r="I93" s="110">
        <v>6778382</v>
      </c>
      <c r="J93" s="111">
        <v>4959633</v>
      </c>
      <c r="K93" s="111">
        <v>0</v>
      </c>
      <c r="L93" s="111">
        <v>1676356</v>
      </c>
      <c r="M93" s="111">
        <v>99193</v>
      </c>
      <c r="N93" s="111">
        <v>43200</v>
      </c>
      <c r="O93" s="288">
        <v>11.319799999999999</v>
      </c>
      <c r="P93" s="288">
        <v>8.4515999999999991</v>
      </c>
      <c r="Q93" s="913">
        <v>2.8681999999999999</v>
      </c>
      <c r="R93" s="351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50"/>
        <v>0</v>
      </c>
      <c r="X93" s="113">
        <v>0</v>
      </c>
      <c r="Y93" s="113">
        <v>0</v>
      </c>
      <c r="Z93" s="113">
        <v>0</v>
      </c>
      <c r="AA93" s="113">
        <f t="shared" si="51"/>
        <v>0</v>
      </c>
      <c r="AB93" s="113">
        <f t="shared" si="52"/>
        <v>0</v>
      </c>
      <c r="AC93" s="114">
        <f t="shared" si="53"/>
        <v>0</v>
      </c>
      <c r="AD93" s="114">
        <f t="shared" si="54"/>
        <v>0</v>
      </c>
      <c r="AE93" s="113">
        <v>0</v>
      </c>
      <c r="AF93" s="113">
        <v>0</v>
      </c>
      <c r="AG93" s="113">
        <f t="shared" si="55"/>
        <v>0</v>
      </c>
      <c r="AH93" s="113">
        <f t="shared" si="56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57"/>
        <v>0</v>
      </c>
      <c r="AR93" s="115">
        <f t="shared" si="58"/>
        <v>0</v>
      </c>
      <c r="AS93" s="377">
        <f t="shared" si="59"/>
        <v>0</v>
      </c>
      <c r="AT93" s="112">
        <f>I93+AH93</f>
        <v>6778382</v>
      </c>
      <c r="AU93" s="113">
        <f>J93+W93</f>
        <v>4959633</v>
      </c>
      <c r="AV93" s="113">
        <f>K93+AA93</f>
        <v>0</v>
      </c>
      <c r="AW93" s="113">
        <f t="shared" ref="AW93:AX95" si="69">L93+AC93</f>
        <v>1676356</v>
      </c>
      <c r="AX93" s="113">
        <f t="shared" si="69"/>
        <v>99193</v>
      </c>
      <c r="AY93" s="113">
        <f>N93+AG93</f>
        <v>43200</v>
      </c>
      <c r="AZ93" s="115">
        <f>O93+AS93</f>
        <v>11.319799999999999</v>
      </c>
      <c r="BA93" s="115">
        <f t="shared" ref="BA93:BB95" si="70">P93+AQ93</f>
        <v>8.4515999999999991</v>
      </c>
      <c r="BB93" s="116">
        <f t="shared" si="70"/>
        <v>2.8681999999999999</v>
      </c>
    </row>
    <row r="94" spans="1:54" ht="14.1" customHeight="1" x14ac:dyDescent="0.2">
      <c r="A94" s="108">
        <v>23</v>
      </c>
      <c r="B94" s="105">
        <v>2429</v>
      </c>
      <c r="C94" s="106">
        <v>600079244</v>
      </c>
      <c r="D94" s="105">
        <v>72741708</v>
      </c>
      <c r="E94" s="107" t="s">
        <v>616</v>
      </c>
      <c r="F94" s="108">
        <v>3111</v>
      </c>
      <c r="G94" s="126" t="s">
        <v>316</v>
      </c>
      <c r="H94" s="109" t="s">
        <v>282</v>
      </c>
      <c r="I94" s="110">
        <v>239235</v>
      </c>
      <c r="J94" s="28">
        <v>173222</v>
      </c>
      <c r="K94" s="28">
        <v>0</v>
      </c>
      <c r="L94" s="111">
        <v>58549</v>
      </c>
      <c r="M94" s="111">
        <v>3464</v>
      </c>
      <c r="N94" s="28">
        <v>4000</v>
      </c>
      <c r="O94" s="288">
        <v>0.5</v>
      </c>
      <c r="P94" s="275">
        <v>0.5</v>
      </c>
      <c r="Q94" s="910">
        <v>0</v>
      </c>
      <c r="R94" s="351"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50"/>
        <v>0</v>
      </c>
      <c r="X94" s="113">
        <v>0</v>
      </c>
      <c r="Y94" s="113">
        <v>0</v>
      </c>
      <c r="Z94" s="113">
        <v>0</v>
      </c>
      <c r="AA94" s="113">
        <f t="shared" si="51"/>
        <v>0</v>
      </c>
      <c r="AB94" s="113">
        <f t="shared" si="52"/>
        <v>0</v>
      </c>
      <c r="AC94" s="114">
        <f t="shared" si="53"/>
        <v>0</v>
      </c>
      <c r="AD94" s="114">
        <f t="shared" si="54"/>
        <v>0</v>
      </c>
      <c r="AE94" s="113">
        <v>0</v>
      </c>
      <c r="AF94" s="113">
        <v>0</v>
      </c>
      <c r="AG94" s="113">
        <f t="shared" si="55"/>
        <v>0</v>
      </c>
      <c r="AH94" s="113">
        <f t="shared" si="56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57"/>
        <v>0</v>
      </c>
      <c r="AR94" s="115">
        <f t="shared" si="58"/>
        <v>0</v>
      </c>
      <c r="AS94" s="377">
        <f t="shared" si="59"/>
        <v>0</v>
      </c>
      <c r="AT94" s="112">
        <f>I94+AH94</f>
        <v>239235</v>
      </c>
      <c r="AU94" s="113">
        <f>J94+W94</f>
        <v>173222</v>
      </c>
      <c r="AV94" s="113">
        <f>K94+AA94</f>
        <v>0</v>
      </c>
      <c r="AW94" s="113">
        <f t="shared" si="69"/>
        <v>58549</v>
      </c>
      <c r="AX94" s="113">
        <f t="shared" si="69"/>
        <v>3464</v>
      </c>
      <c r="AY94" s="113">
        <f>N94+AG94</f>
        <v>4000</v>
      </c>
      <c r="AZ94" s="115">
        <f>O94+AS94</f>
        <v>0.5</v>
      </c>
      <c r="BA94" s="115">
        <f t="shared" si="70"/>
        <v>0.5</v>
      </c>
      <c r="BB94" s="116">
        <f t="shared" si="70"/>
        <v>0</v>
      </c>
    </row>
    <row r="95" spans="1:54" ht="14.1" customHeight="1" x14ac:dyDescent="0.2">
      <c r="A95" s="108">
        <v>23</v>
      </c>
      <c r="B95" s="105">
        <v>2429</v>
      </c>
      <c r="C95" s="106">
        <v>600079244</v>
      </c>
      <c r="D95" s="105">
        <v>72741708</v>
      </c>
      <c r="E95" s="107" t="s">
        <v>616</v>
      </c>
      <c r="F95" s="108">
        <v>3141</v>
      </c>
      <c r="G95" s="107" t="s">
        <v>319</v>
      </c>
      <c r="H95" s="109" t="s">
        <v>282</v>
      </c>
      <c r="I95" s="110">
        <v>987272</v>
      </c>
      <c r="J95" s="30">
        <v>722947</v>
      </c>
      <c r="K95" s="30">
        <v>0</v>
      </c>
      <c r="L95" s="111">
        <v>244356</v>
      </c>
      <c r="M95" s="111">
        <v>14459</v>
      </c>
      <c r="N95" s="30">
        <v>5510</v>
      </c>
      <c r="O95" s="288">
        <v>2.46</v>
      </c>
      <c r="P95" s="447">
        <v>0</v>
      </c>
      <c r="Q95" s="914">
        <v>2.46</v>
      </c>
      <c r="R95" s="351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50"/>
        <v>0</v>
      </c>
      <c r="X95" s="113">
        <v>0</v>
      </c>
      <c r="Y95" s="113">
        <v>0</v>
      </c>
      <c r="Z95" s="113">
        <v>0</v>
      </c>
      <c r="AA95" s="113">
        <f t="shared" si="51"/>
        <v>0</v>
      </c>
      <c r="AB95" s="113">
        <f t="shared" si="52"/>
        <v>0</v>
      </c>
      <c r="AC95" s="114">
        <f t="shared" si="53"/>
        <v>0</v>
      </c>
      <c r="AD95" s="114">
        <f t="shared" si="54"/>
        <v>0</v>
      </c>
      <c r="AE95" s="113">
        <v>0</v>
      </c>
      <c r="AF95" s="113">
        <v>0</v>
      </c>
      <c r="AG95" s="113">
        <f t="shared" si="55"/>
        <v>0</v>
      </c>
      <c r="AH95" s="113">
        <f t="shared" si="56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57"/>
        <v>0</v>
      </c>
      <c r="AR95" s="115">
        <f t="shared" si="58"/>
        <v>0</v>
      </c>
      <c r="AS95" s="377">
        <f t="shared" si="59"/>
        <v>0</v>
      </c>
      <c r="AT95" s="112">
        <f>I95+AH95</f>
        <v>987272</v>
      </c>
      <c r="AU95" s="113">
        <f>J95+W95</f>
        <v>722947</v>
      </c>
      <c r="AV95" s="113">
        <f>K95+AA95</f>
        <v>0</v>
      </c>
      <c r="AW95" s="113">
        <f t="shared" si="69"/>
        <v>244356</v>
      </c>
      <c r="AX95" s="113">
        <f t="shared" si="69"/>
        <v>14459</v>
      </c>
      <c r="AY95" s="113">
        <f>N95+AG95</f>
        <v>5510</v>
      </c>
      <c r="AZ95" s="115">
        <f>O95+AS95</f>
        <v>2.46</v>
      </c>
      <c r="BA95" s="115">
        <f t="shared" si="70"/>
        <v>0</v>
      </c>
      <c r="BB95" s="116">
        <f t="shared" si="70"/>
        <v>2.46</v>
      </c>
    </row>
    <row r="96" spans="1:54" ht="14.1" customHeight="1" x14ac:dyDescent="0.2">
      <c r="A96" s="120">
        <v>23</v>
      </c>
      <c r="B96" s="117">
        <v>2429</v>
      </c>
      <c r="C96" s="118">
        <v>600079244</v>
      </c>
      <c r="D96" s="117">
        <v>72741708</v>
      </c>
      <c r="E96" s="119" t="s">
        <v>617</v>
      </c>
      <c r="F96" s="120"/>
      <c r="G96" s="119"/>
      <c r="H96" s="121"/>
      <c r="I96" s="122">
        <v>8004889</v>
      </c>
      <c r="J96" s="123">
        <v>5855802</v>
      </c>
      <c r="K96" s="123">
        <v>0</v>
      </c>
      <c r="L96" s="123">
        <v>1979261</v>
      </c>
      <c r="M96" s="123">
        <v>117116</v>
      </c>
      <c r="N96" s="123">
        <v>52710</v>
      </c>
      <c r="O96" s="124">
        <v>14.279799999999998</v>
      </c>
      <c r="P96" s="124">
        <v>8.9515999999999991</v>
      </c>
      <c r="Q96" s="125">
        <v>5.3281999999999998</v>
      </c>
      <c r="R96" s="856">
        <f t="shared" ref="R96:BB96" si="71">SUM(R93:R95)</f>
        <v>0</v>
      </c>
      <c r="S96" s="856">
        <f t="shared" si="71"/>
        <v>0</v>
      </c>
      <c r="T96" s="856">
        <f t="shared" si="71"/>
        <v>0</v>
      </c>
      <c r="U96" s="856">
        <f t="shared" si="71"/>
        <v>0</v>
      </c>
      <c r="V96" s="856">
        <f t="shared" si="71"/>
        <v>0</v>
      </c>
      <c r="W96" s="856">
        <f t="shared" si="71"/>
        <v>0</v>
      </c>
      <c r="X96" s="856">
        <f t="shared" si="71"/>
        <v>0</v>
      </c>
      <c r="Y96" s="856">
        <f t="shared" si="71"/>
        <v>0</v>
      </c>
      <c r="Z96" s="856">
        <f t="shared" si="71"/>
        <v>0</v>
      </c>
      <c r="AA96" s="856">
        <f t="shared" si="71"/>
        <v>0</v>
      </c>
      <c r="AB96" s="856">
        <f t="shared" si="71"/>
        <v>0</v>
      </c>
      <c r="AC96" s="856">
        <f t="shared" si="71"/>
        <v>0</v>
      </c>
      <c r="AD96" s="856">
        <f t="shared" si="71"/>
        <v>0</v>
      </c>
      <c r="AE96" s="856">
        <f t="shared" si="71"/>
        <v>0</v>
      </c>
      <c r="AF96" s="856">
        <f t="shared" si="71"/>
        <v>0</v>
      </c>
      <c r="AG96" s="856">
        <f t="shared" si="71"/>
        <v>0</v>
      </c>
      <c r="AH96" s="856">
        <f t="shared" si="71"/>
        <v>0</v>
      </c>
      <c r="AI96" s="904">
        <f t="shared" si="71"/>
        <v>0</v>
      </c>
      <c r="AJ96" s="904">
        <f t="shared" si="71"/>
        <v>0</v>
      </c>
      <c r="AK96" s="904">
        <f t="shared" si="71"/>
        <v>0</v>
      </c>
      <c r="AL96" s="904">
        <f t="shared" si="71"/>
        <v>0</v>
      </c>
      <c r="AM96" s="904">
        <f t="shared" si="71"/>
        <v>0</v>
      </c>
      <c r="AN96" s="904">
        <f t="shared" si="71"/>
        <v>0</v>
      </c>
      <c r="AO96" s="904">
        <f t="shared" si="71"/>
        <v>0</v>
      </c>
      <c r="AP96" s="904">
        <f t="shared" si="71"/>
        <v>0</v>
      </c>
      <c r="AQ96" s="904">
        <f t="shared" si="71"/>
        <v>0</v>
      </c>
      <c r="AR96" s="904">
        <f t="shared" si="71"/>
        <v>0</v>
      </c>
      <c r="AS96" s="939">
        <f t="shared" si="71"/>
        <v>0</v>
      </c>
      <c r="AT96" s="122">
        <f t="shared" si="71"/>
        <v>8004889</v>
      </c>
      <c r="AU96" s="123">
        <f t="shared" si="71"/>
        <v>5855802</v>
      </c>
      <c r="AV96" s="123">
        <f t="shared" si="71"/>
        <v>0</v>
      </c>
      <c r="AW96" s="123">
        <f t="shared" si="71"/>
        <v>1979261</v>
      </c>
      <c r="AX96" s="123">
        <f t="shared" si="71"/>
        <v>117116</v>
      </c>
      <c r="AY96" s="123">
        <f t="shared" si="71"/>
        <v>52710</v>
      </c>
      <c r="AZ96" s="124">
        <f t="shared" si="71"/>
        <v>14.279799999999998</v>
      </c>
      <c r="BA96" s="124">
        <f t="shared" si="71"/>
        <v>8.9515999999999991</v>
      </c>
      <c r="BB96" s="125">
        <f t="shared" si="71"/>
        <v>5.3281999999999998</v>
      </c>
    </row>
    <row r="97" spans="1:54" ht="14.1" customHeight="1" x14ac:dyDescent="0.2">
      <c r="A97" s="108">
        <v>24</v>
      </c>
      <c r="B97" s="105">
        <v>2412</v>
      </c>
      <c r="C97" s="106">
        <v>600079252</v>
      </c>
      <c r="D97" s="105">
        <v>72742429</v>
      </c>
      <c r="E97" s="107" t="s">
        <v>618</v>
      </c>
      <c r="F97" s="108">
        <v>3111</v>
      </c>
      <c r="G97" s="107" t="s">
        <v>315</v>
      </c>
      <c r="H97" s="109" t="s">
        <v>281</v>
      </c>
      <c r="I97" s="110">
        <v>10069251</v>
      </c>
      <c r="J97" s="111">
        <v>7285437</v>
      </c>
      <c r="K97" s="111">
        <v>12800</v>
      </c>
      <c r="L97" s="111">
        <v>2466804</v>
      </c>
      <c r="M97" s="111">
        <v>145709</v>
      </c>
      <c r="N97" s="111">
        <v>158501</v>
      </c>
      <c r="O97" s="288">
        <v>17.346499999999999</v>
      </c>
      <c r="P97" s="288">
        <v>12.742000000000001</v>
      </c>
      <c r="Q97" s="913">
        <v>4.6044999999999998</v>
      </c>
      <c r="R97" s="351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50"/>
        <v>0</v>
      </c>
      <c r="X97" s="113">
        <v>0</v>
      </c>
      <c r="Y97" s="113">
        <v>0</v>
      </c>
      <c r="Z97" s="113">
        <v>0</v>
      </c>
      <c r="AA97" s="113">
        <f t="shared" si="51"/>
        <v>0</v>
      </c>
      <c r="AB97" s="113">
        <f t="shared" si="52"/>
        <v>0</v>
      </c>
      <c r="AC97" s="114">
        <f t="shared" si="53"/>
        <v>0</v>
      </c>
      <c r="AD97" s="114">
        <f t="shared" si="54"/>
        <v>0</v>
      </c>
      <c r="AE97" s="113">
        <v>0</v>
      </c>
      <c r="AF97" s="113">
        <v>0</v>
      </c>
      <c r="AG97" s="113">
        <f t="shared" si="55"/>
        <v>0</v>
      </c>
      <c r="AH97" s="113">
        <f t="shared" si="56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57"/>
        <v>0</v>
      </c>
      <c r="AR97" s="115">
        <f t="shared" si="58"/>
        <v>0</v>
      </c>
      <c r="AS97" s="377">
        <f t="shared" si="59"/>
        <v>0</v>
      </c>
      <c r="AT97" s="112">
        <f>I97+AH97</f>
        <v>10069251</v>
      </c>
      <c r="AU97" s="113">
        <f>J97+W97</f>
        <v>7285437</v>
      </c>
      <c r="AV97" s="113">
        <f>K97+AA97</f>
        <v>12800</v>
      </c>
      <c r="AW97" s="113">
        <f t="shared" ref="AW97:AX99" si="72">L97+AC97</f>
        <v>2466804</v>
      </c>
      <c r="AX97" s="113">
        <f t="shared" si="72"/>
        <v>145709</v>
      </c>
      <c r="AY97" s="113">
        <f>N97+AG97</f>
        <v>158501</v>
      </c>
      <c r="AZ97" s="115">
        <f>O97+AS97</f>
        <v>17.346499999999999</v>
      </c>
      <c r="BA97" s="115">
        <f t="shared" ref="BA97:BB99" si="73">P97+AQ97</f>
        <v>12.742000000000001</v>
      </c>
      <c r="BB97" s="116">
        <f t="shared" si="73"/>
        <v>4.6044999999999998</v>
      </c>
    </row>
    <row r="98" spans="1:54" ht="14.1" customHeight="1" x14ac:dyDescent="0.2">
      <c r="A98" s="108">
        <v>24</v>
      </c>
      <c r="B98" s="105">
        <v>2412</v>
      </c>
      <c r="C98" s="106">
        <v>600079252</v>
      </c>
      <c r="D98" s="105">
        <v>72742429</v>
      </c>
      <c r="E98" s="107" t="s">
        <v>618</v>
      </c>
      <c r="F98" s="108">
        <v>3111</v>
      </c>
      <c r="G98" s="126" t="s">
        <v>316</v>
      </c>
      <c r="H98" s="109" t="s">
        <v>282</v>
      </c>
      <c r="I98" s="110">
        <v>1000209</v>
      </c>
      <c r="J98" s="28">
        <v>736531</v>
      </c>
      <c r="K98" s="28">
        <v>0</v>
      </c>
      <c r="L98" s="111">
        <v>248948</v>
      </c>
      <c r="M98" s="111">
        <v>14730</v>
      </c>
      <c r="N98" s="28">
        <v>0</v>
      </c>
      <c r="O98" s="288">
        <v>2.3000000000000003</v>
      </c>
      <c r="P98" s="275">
        <v>2.3000000000000003</v>
      </c>
      <c r="Q98" s="910">
        <v>0</v>
      </c>
      <c r="R98" s="351">
        <v>0</v>
      </c>
      <c r="S98" s="113">
        <v>-15424</v>
      </c>
      <c r="T98" s="113">
        <v>0</v>
      </c>
      <c r="U98" s="113">
        <v>0</v>
      </c>
      <c r="V98" s="113">
        <v>0</v>
      </c>
      <c r="W98" s="113">
        <f t="shared" si="50"/>
        <v>-15424</v>
      </c>
      <c r="X98" s="113">
        <v>0</v>
      </c>
      <c r="Y98" s="113">
        <v>0</v>
      </c>
      <c r="Z98" s="113">
        <v>0</v>
      </c>
      <c r="AA98" s="113">
        <f t="shared" si="51"/>
        <v>0</v>
      </c>
      <c r="AB98" s="113">
        <f t="shared" si="52"/>
        <v>-15424</v>
      </c>
      <c r="AC98" s="114">
        <f t="shared" si="53"/>
        <v>-5213</v>
      </c>
      <c r="AD98" s="114">
        <f t="shared" si="54"/>
        <v>-308</v>
      </c>
      <c r="AE98" s="113">
        <v>0</v>
      </c>
      <c r="AF98" s="113">
        <v>0</v>
      </c>
      <c r="AG98" s="113">
        <f t="shared" si="55"/>
        <v>0</v>
      </c>
      <c r="AH98" s="113">
        <f t="shared" si="56"/>
        <v>-20945</v>
      </c>
      <c r="AI98" s="115">
        <v>0</v>
      </c>
      <c r="AJ98" s="115">
        <v>0</v>
      </c>
      <c r="AK98" s="115">
        <v>-0.04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57"/>
        <v>-0.04</v>
      </c>
      <c r="AR98" s="115">
        <f t="shared" si="58"/>
        <v>0</v>
      </c>
      <c r="AS98" s="377">
        <f t="shared" si="59"/>
        <v>-0.04</v>
      </c>
      <c r="AT98" s="112">
        <f>I98+AH98</f>
        <v>979264</v>
      </c>
      <c r="AU98" s="113">
        <f>J98+W98</f>
        <v>721107</v>
      </c>
      <c r="AV98" s="113">
        <f>K98+AA98</f>
        <v>0</v>
      </c>
      <c r="AW98" s="113">
        <f t="shared" si="72"/>
        <v>243735</v>
      </c>
      <c r="AX98" s="113">
        <f t="shared" si="72"/>
        <v>14422</v>
      </c>
      <c r="AY98" s="113">
        <f>N98+AG98</f>
        <v>0</v>
      </c>
      <c r="AZ98" s="115">
        <f>O98+AS98</f>
        <v>2.2600000000000002</v>
      </c>
      <c r="BA98" s="115">
        <f t="shared" si="73"/>
        <v>2.2600000000000002</v>
      </c>
      <c r="BB98" s="116">
        <f t="shared" si="73"/>
        <v>0</v>
      </c>
    </row>
    <row r="99" spans="1:54" ht="14.1" customHeight="1" x14ac:dyDescent="0.2">
      <c r="A99" s="108">
        <v>24</v>
      </c>
      <c r="B99" s="105">
        <v>2412</v>
      </c>
      <c r="C99" s="106">
        <v>600079252</v>
      </c>
      <c r="D99" s="105">
        <v>72742429</v>
      </c>
      <c r="E99" s="107" t="s">
        <v>618</v>
      </c>
      <c r="F99" s="108">
        <v>3141</v>
      </c>
      <c r="G99" s="107" t="s">
        <v>319</v>
      </c>
      <c r="H99" s="109" t="s">
        <v>282</v>
      </c>
      <c r="I99" s="110">
        <v>1503619</v>
      </c>
      <c r="J99" s="30">
        <v>1097652</v>
      </c>
      <c r="K99" s="30">
        <v>4000</v>
      </c>
      <c r="L99" s="111">
        <v>372358</v>
      </c>
      <c r="M99" s="111">
        <v>21953</v>
      </c>
      <c r="N99" s="30">
        <v>7656</v>
      </c>
      <c r="O99" s="288">
        <v>3.75</v>
      </c>
      <c r="P99" s="447">
        <v>0</v>
      </c>
      <c r="Q99" s="898">
        <v>3.75</v>
      </c>
      <c r="R99" s="351">
        <v>0</v>
      </c>
      <c r="S99" s="113">
        <v>0</v>
      </c>
      <c r="T99" s="113">
        <v>-932</v>
      </c>
      <c r="U99" s="113">
        <v>0</v>
      </c>
      <c r="V99" s="113">
        <v>0</v>
      </c>
      <c r="W99" s="113">
        <f t="shared" si="50"/>
        <v>-932</v>
      </c>
      <c r="X99" s="113">
        <v>0</v>
      </c>
      <c r="Y99" s="113">
        <v>0</v>
      </c>
      <c r="Z99" s="113">
        <v>0</v>
      </c>
      <c r="AA99" s="113">
        <f t="shared" si="51"/>
        <v>0</v>
      </c>
      <c r="AB99" s="113">
        <f t="shared" si="52"/>
        <v>-932</v>
      </c>
      <c r="AC99" s="114">
        <f t="shared" si="53"/>
        <v>-315</v>
      </c>
      <c r="AD99" s="114">
        <f t="shared" si="54"/>
        <v>-19</v>
      </c>
      <c r="AE99" s="113">
        <v>0</v>
      </c>
      <c r="AF99" s="113">
        <v>0</v>
      </c>
      <c r="AG99" s="113">
        <f t="shared" si="55"/>
        <v>0</v>
      </c>
      <c r="AH99" s="113">
        <f t="shared" si="56"/>
        <v>-1266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57"/>
        <v>0</v>
      </c>
      <c r="AR99" s="115">
        <f t="shared" si="58"/>
        <v>0</v>
      </c>
      <c r="AS99" s="377">
        <f t="shared" si="59"/>
        <v>0</v>
      </c>
      <c r="AT99" s="112">
        <f>I99+AH99</f>
        <v>1502353</v>
      </c>
      <c r="AU99" s="113">
        <f>J99+W99</f>
        <v>1096720</v>
      </c>
      <c r="AV99" s="113">
        <f>K99+AA99</f>
        <v>4000</v>
      </c>
      <c r="AW99" s="113">
        <f t="shared" si="72"/>
        <v>372043</v>
      </c>
      <c r="AX99" s="113">
        <f t="shared" si="72"/>
        <v>21934</v>
      </c>
      <c r="AY99" s="113">
        <f>N99+AG99</f>
        <v>7656</v>
      </c>
      <c r="AZ99" s="115">
        <f>O99+AS99</f>
        <v>3.75</v>
      </c>
      <c r="BA99" s="115">
        <f t="shared" si="73"/>
        <v>0</v>
      </c>
      <c r="BB99" s="116">
        <f t="shared" si="73"/>
        <v>3.75</v>
      </c>
    </row>
    <row r="100" spans="1:54" ht="14.1" customHeight="1" x14ac:dyDescent="0.2">
      <c r="A100" s="120">
        <v>24</v>
      </c>
      <c r="B100" s="117">
        <v>2412</v>
      </c>
      <c r="C100" s="118">
        <v>600079252</v>
      </c>
      <c r="D100" s="117">
        <v>72742429</v>
      </c>
      <c r="E100" s="119" t="s">
        <v>619</v>
      </c>
      <c r="F100" s="120"/>
      <c r="G100" s="119"/>
      <c r="H100" s="121"/>
      <c r="I100" s="122">
        <v>12573079</v>
      </c>
      <c r="J100" s="123">
        <v>9119620</v>
      </c>
      <c r="K100" s="123">
        <v>16800</v>
      </c>
      <c r="L100" s="123">
        <v>3088110</v>
      </c>
      <c r="M100" s="123">
        <v>182392</v>
      </c>
      <c r="N100" s="123">
        <v>166157</v>
      </c>
      <c r="O100" s="124">
        <v>23.3965</v>
      </c>
      <c r="P100" s="124">
        <v>15.042000000000002</v>
      </c>
      <c r="Q100" s="125">
        <v>8.3544999999999998</v>
      </c>
      <c r="R100" s="856">
        <f t="shared" ref="R100:BB100" si="74">SUM(R97:R99)</f>
        <v>0</v>
      </c>
      <c r="S100" s="856">
        <f t="shared" si="74"/>
        <v>-15424</v>
      </c>
      <c r="T100" s="856">
        <f t="shared" si="74"/>
        <v>-932</v>
      </c>
      <c r="U100" s="856">
        <f t="shared" si="74"/>
        <v>0</v>
      </c>
      <c r="V100" s="856">
        <f t="shared" si="74"/>
        <v>0</v>
      </c>
      <c r="W100" s="856">
        <f t="shared" si="74"/>
        <v>-16356</v>
      </c>
      <c r="X100" s="856">
        <f t="shared" si="74"/>
        <v>0</v>
      </c>
      <c r="Y100" s="856">
        <f t="shared" si="74"/>
        <v>0</v>
      </c>
      <c r="Z100" s="856">
        <f t="shared" si="74"/>
        <v>0</v>
      </c>
      <c r="AA100" s="856">
        <f t="shared" si="74"/>
        <v>0</v>
      </c>
      <c r="AB100" s="856">
        <f t="shared" si="74"/>
        <v>-16356</v>
      </c>
      <c r="AC100" s="856">
        <f t="shared" si="74"/>
        <v>-5528</v>
      </c>
      <c r="AD100" s="856">
        <f t="shared" si="74"/>
        <v>-327</v>
      </c>
      <c r="AE100" s="856">
        <f t="shared" si="74"/>
        <v>0</v>
      </c>
      <c r="AF100" s="856">
        <f t="shared" si="74"/>
        <v>0</v>
      </c>
      <c r="AG100" s="856">
        <f t="shared" si="74"/>
        <v>0</v>
      </c>
      <c r="AH100" s="856">
        <f t="shared" si="74"/>
        <v>-22211</v>
      </c>
      <c r="AI100" s="904">
        <f t="shared" si="74"/>
        <v>0</v>
      </c>
      <c r="AJ100" s="904">
        <f t="shared" si="74"/>
        <v>0</v>
      </c>
      <c r="AK100" s="904">
        <f t="shared" si="74"/>
        <v>-0.04</v>
      </c>
      <c r="AL100" s="904">
        <f t="shared" si="74"/>
        <v>0</v>
      </c>
      <c r="AM100" s="904">
        <f t="shared" si="74"/>
        <v>0</v>
      </c>
      <c r="AN100" s="904">
        <f t="shared" si="74"/>
        <v>0</v>
      </c>
      <c r="AO100" s="904">
        <f t="shared" si="74"/>
        <v>0</v>
      </c>
      <c r="AP100" s="904">
        <f t="shared" si="74"/>
        <v>0</v>
      </c>
      <c r="AQ100" s="904">
        <f t="shared" si="74"/>
        <v>-0.04</v>
      </c>
      <c r="AR100" s="904">
        <f t="shared" si="74"/>
        <v>0</v>
      </c>
      <c r="AS100" s="939">
        <f t="shared" si="74"/>
        <v>-0.04</v>
      </c>
      <c r="AT100" s="122">
        <f t="shared" si="74"/>
        <v>12550868</v>
      </c>
      <c r="AU100" s="123">
        <f t="shared" si="74"/>
        <v>9103264</v>
      </c>
      <c r="AV100" s="123">
        <f t="shared" si="74"/>
        <v>16800</v>
      </c>
      <c r="AW100" s="123">
        <f t="shared" si="74"/>
        <v>3082582</v>
      </c>
      <c r="AX100" s="123">
        <f t="shared" si="74"/>
        <v>182065</v>
      </c>
      <c r="AY100" s="123">
        <f t="shared" si="74"/>
        <v>166157</v>
      </c>
      <c r="AZ100" s="124">
        <f t="shared" si="74"/>
        <v>23.3565</v>
      </c>
      <c r="BA100" s="124">
        <f t="shared" si="74"/>
        <v>15.002000000000001</v>
      </c>
      <c r="BB100" s="125">
        <f t="shared" si="74"/>
        <v>8.3544999999999998</v>
      </c>
    </row>
    <row r="101" spans="1:54" ht="14.1" customHeight="1" x14ac:dyDescent="0.2">
      <c r="A101" s="108">
        <v>25</v>
      </c>
      <c r="B101" s="105">
        <v>2418</v>
      </c>
      <c r="C101" s="106">
        <v>600079261</v>
      </c>
      <c r="D101" s="105">
        <v>72741783</v>
      </c>
      <c r="E101" s="107" t="s">
        <v>620</v>
      </c>
      <c r="F101" s="108">
        <v>3111</v>
      </c>
      <c r="G101" s="107" t="s">
        <v>315</v>
      </c>
      <c r="H101" s="109" t="s">
        <v>281</v>
      </c>
      <c r="I101" s="110">
        <v>3341368</v>
      </c>
      <c r="J101" s="111">
        <v>2446589</v>
      </c>
      <c r="K101" s="111">
        <v>0</v>
      </c>
      <c r="L101" s="111">
        <v>826947</v>
      </c>
      <c r="M101" s="111">
        <v>48932</v>
      </c>
      <c r="N101" s="111">
        <v>18900</v>
      </c>
      <c r="O101" s="288">
        <v>5.4897999999999998</v>
      </c>
      <c r="P101" s="288">
        <v>4</v>
      </c>
      <c r="Q101" s="913">
        <v>1.4898</v>
      </c>
      <c r="R101" s="351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50"/>
        <v>0</v>
      </c>
      <c r="X101" s="113">
        <v>0</v>
      </c>
      <c r="Y101" s="113">
        <v>0</v>
      </c>
      <c r="Z101" s="113">
        <v>0</v>
      </c>
      <c r="AA101" s="113">
        <f t="shared" si="51"/>
        <v>0</v>
      </c>
      <c r="AB101" s="113">
        <f t="shared" si="52"/>
        <v>0</v>
      </c>
      <c r="AC101" s="114">
        <f t="shared" si="53"/>
        <v>0</v>
      </c>
      <c r="AD101" s="114">
        <f t="shared" si="54"/>
        <v>0</v>
      </c>
      <c r="AE101" s="113">
        <v>0</v>
      </c>
      <c r="AF101" s="113">
        <v>0</v>
      </c>
      <c r="AG101" s="113">
        <f t="shared" si="55"/>
        <v>0</v>
      </c>
      <c r="AH101" s="113">
        <f t="shared" si="56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57"/>
        <v>0</v>
      </c>
      <c r="AR101" s="115">
        <f t="shared" si="58"/>
        <v>0</v>
      </c>
      <c r="AS101" s="377">
        <f t="shared" si="59"/>
        <v>0</v>
      </c>
      <c r="AT101" s="112">
        <f>I101+AH101</f>
        <v>3341368</v>
      </c>
      <c r="AU101" s="113">
        <f>J101+W101</f>
        <v>2446589</v>
      </c>
      <c r="AV101" s="113">
        <f>K101+AA101</f>
        <v>0</v>
      </c>
      <c r="AW101" s="113">
        <f>L101+AC101</f>
        <v>826947</v>
      </c>
      <c r="AX101" s="113">
        <f>M101+AD101</f>
        <v>48932</v>
      </c>
      <c r="AY101" s="113">
        <f>N101+AG101</f>
        <v>18900</v>
      </c>
      <c r="AZ101" s="115">
        <f>O101+AS101</f>
        <v>5.4897999999999998</v>
      </c>
      <c r="BA101" s="115">
        <f>P101+AQ101</f>
        <v>4</v>
      </c>
      <c r="BB101" s="116">
        <f>Q101+AR101</f>
        <v>1.4898</v>
      </c>
    </row>
    <row r="102" spans="1:54" ht="14.1" customHeight="1" x14ac:dyDescent="0.2">
      <c r="A102" s="108">
        <v>25</v>
      </c>
      <c r="B102" s="105">
        <v>2418</v>
      </c>
      <c r="C102" s="106">
        <v>600079261</v>
      </c>
      <c r="D102" s="105">
        <v>72741783</v>
      </c>
      <c r="E102" s="107" t="s">
        <v>620</v>
      </c>
      <c r="F102" s="108">
        <v>3141</v>
      </c>
      <c r="G102" s="107" t="s">
        <v>319</v>
      </c>
      <c r="H102" s="109" t="s">
        <v>282</v>
      </c>
      <c r="I102" s="110">
        <v>564729</v>
      </c>
      <c r="J102" s="30">
        <v>414060</v>
      </c>
      <c r="K102" s="30">
        <v>0</v>
      </c>
      <c r="L102" s="111">
        <v>139952</v>
      </c>
      <c r="M102" s="111">
        <v>8281</v>
      </c>
      <c r="N102" s="30">
        <v>2436</v>
      </c>
      <c r="O102" s="288">
        <v>1.41</v>
      </c>
      <c r="P102" s="447">
        <v>0</v>
      </c>
      <c r="Q102" s="914">
        <v>1.41</v>
      </c>
      <c r="R102" s="351">
        <v>0</v>
      </c>
      <c r="S102" s="113">
        <v>0</v>
      </c>
      <c r="T102" s="113">
        <v>4535</v>
      </c>
      <c r="U102" s="113">
        <v>0</v>
      </c>
      <c r="V102" s="113">
        <v>0</v>
      </c>
      <c r="W102" s="113">
        <f t="shared" si="50"/>
        <v>4535</v>
      </c>
      <c r="X102" s="113">
        <v>0</v>
      </c>
      <c r="Y102" s="113">
        <v>0</v>
      </c>
      <c r="Z102" s="113">
        <v>0</v>
      </c>
      <c r="AA102" s="113">
        <f t="shared" si="51"/>
        <v>0</v>
      </c>
      <c r="AB102" s="113">
        <f t="shared" si="52"/>
        <v>4535</v>
      </c>
      <c r="AC102" s="114">
        <f t="shared" si="53"/>
        <v>1533</v>
      </c>
      <c r="AD102" s="114">
        <f t="shared" si="54"/>
        <v>91</v>
      </c>
      <c r="AE102" s="113">
        <v>0</v>
      </c>
      <c r="AF102" s="113">
        <v>0</v>
      </c>
      <c r="AG102" s="113">
        <f t="shared" si="55"/>
        <v>0</v>
      </c>
      <c r="AH102" s="113">
        <f t="shared" si="56"/>
        <v>6159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0.01</v>
      </c>
      <c r="AN102" s="115">
        <v>0</v>
      </c>
      <c r="AO102" s="115">
        <v>0</v>
      </c>
      <c r="AP102" s="115">
        <v>0</v>
      </c>
      <c r="AQ102" s="115">
        <f t="shared" si="57"/>
        <v>0</v>
      </c>
      <c r="AR102" s="115">
        <f t="shared" si="58"/>
        <v>0.01</v>
      </c>
      <c r="AS102" s="377">
        <f t="shared" si="59"/>
        <v>0.01</v>
      </c>
      <c r="AT102" s="112">
        <f>I102+AH102</f>
        <v>570888</v>
      </c>
      <c r="AU102" s="113">
        <f>J102+W102</f>
        <v>418595</v>
      </c>
      <c r="AV102" s="113">
        <f>K102+AA102</f>
        <v>0</v>
      </c>
      <c r="AW102" s="113">
        <f>L102+AC102</f>
        <v>141485</v>
      </c>
      <c r="AX102" s="113">
        <f>M102+AD102</f>
        <v>8372</v>
      </c>
      <c r="AY102" s="113">
        <f>N102+AG102</f>
        <v>2436</v>
      </c>
      <c r="AZ102" s="115">
        <f>O102+AS102</f>
        <v>1.42</v>
      </c>
      <c r="BA102" s="115">
        <f>P102+AQ102</f>
        <v>0</v>
      </c>
      <c r="BB102" s="116">
        <f>Q102+AR102</f>
        <v>1.42</v>
      </c>
    </row>
    <row r="103" spans="1:54" ht="14.1" customHeight="1" x14ac:dyDescent="0.2">
      <c r="A103" s="120">
        <v>25</v>
      </c>
      <c r="B103" s="117">
        <v>2418</v>
      </c>
      <c r="C103" s="118">
        <v>600079261</v>
      </c>
      <c r="D103" s="117">
        <v>72741783</v>
      </c>
      <c r="E103" s="119" t="s">
        <v>621</v>
      </c>
      <c r="F103" s="120"/>
      <c r="G103" s="119"/>
      <c r="H103" s="121"/>
      <c r="I103" s="122">
        <v>3906097</v>
      </c>
      <c r="J103" s="123">
        <v>2860649</v>
      </c>
      <c r="K103" s="123">
        <v>0</v>
      </c>
      <c r="L103" s="123">
        <v>966899</v>
      </c>
      <c r="M103" s="123">
        <v>57213</v>
      </c>
      <c r="N103" s="123">
        <v>21336</v>
      </c>
      <c r="O103" s="124">
        <v>6.8997999999999999</v>
      </c>
      <c r="P103" s="124">
        <v>4</v>
      </c>
      <c r="Q103" s="125">
        <v>2.8997999999999999</v>
      </c>
      <c r="R103" s="856">
        <f t="shared" ref="R103:BB103" si="75">SUM(R101:R102)</f>
        <v>0</v>
      </c>
      <c r="S103" s="856">
        <f t="shared" si="75"/>
        <v>0</v>
      </c>
      <c r="T103" s="856">
        <f t="shared" si="75"/>
        <v>4535</v>
      </c>
      <c r="U103" s="856">
        <f t="shared" si="75"/>
        <v>0</v>
      </c>
      <c r="V103" s="856">
        <f t="shared" si="75"/>
        <v>0</v>
      </c>
      <c r="W103" s="856">
        <f t="shared" si="75"/>
        <v>4535</v>
      </c>
      <c r="X103" s="856">
        <f t="shared" si="75"/>
        <v>0</v>
      </c>
      <c r="Y103" s="856">
        <f t="shared" si="75"/>
        <v>0</v>
      </c>
      <c r="Z103" s="856">
        <f t="shared" si="75"/>
        <v>0</v>
      </c>
      <c r="AA103" s="856">
        <f t="shared" si="75"/>
        <v>0</v>
      </c>
      <c r="AB103" s="856">
        <f t="shared" si="75"/>
        <v>4535</v>
      </c>
      <c r="AC103" s="856">
        <f t="shared" si="75"/>
        <v>1533</v>
      </c>
      <c r="AD103" s="856">
        <f t="shared" si="75"/>
        <v>91</v>
      </c>
      <c r="AE103" s="856">
        <f t="shared" si="75"/>
        <v>0</v>
      </c>
      <c r="AF103" s="856">
        <f t="shared" si="75"/>
        <v>0</v>
      </c>
      <c r="AG103" s="856">
        <f t="shared" si="75"/>
        <v>0</v>
      </c>
      <c r="AH103" s="856">
        <f t="shared" si="75"/>
        <v>6159</v>
      </c>
      <c r="AI103" s="904">
        <f t="shared" si="75"/>
        <v>0</v>
      </c>
      <c r="AJ103" s="904">
        <f t="shared" si="75"/>
        <v>0</v>
      </c>
      <c r="AK103" s="904">
        <f t="shared" si="75"/>
        <v>0</v>
      </c>
      <c r="AL103" s="904">
        <f t="shared" si="75"/>
        <v>0</v>
      </c>
      <c r="AM103" s="904">
        <f t="shared" si="75"/>
        <v>0.01</v>
      </c>
      <c r="AN103" s="904">
        <f t="shared" si="75"/>
        <v>0</v>
      </c>
      <c r="AO103" s="904">
        <f t="shared" si="75"/>
        <v>0</v>
      </c>
      <c r="AP103" s="904">
        <f t="shared" si="75"/>
        <v>0</v>
      </c>
      <c r="AQ103" s="904">
        <f t="shared" si="75"/>
        <v>0</v>
      </c>
      <c r="AR103" s="904">
        <f t="shared" si="75"/>
        <v>0.01</v>
      </c>
      <c r="AS103" s="939">
        <f t="shared" si="75"/>
        <v>0.01</v>
      </c>
      <c r="AT103" s="122">
        <f t="shared" si="75"/>
        <v>3912256</v>
      </c>
      <c r="AU103" s="123">
        <f t="shared" si="75"/>
        <v>2865184</v>
      </c>
      <c r="AV103" s="123">
        <f t="shared" si="75"/>
        <v>0</v>
      </c>
      <c r="AW103" s="123">
        <f t="shared" si="75"/>
        <v>968432</v>
      </c>
      <c r="AX103" s="123">
        <f t="shared" si="75"/>
        <v>57304</v>
      </c>
      <c r="AY103" s="123">
        <f t="shared" si="75"/>
        <v>21336</v>
      </c>
      <c r="AZ103" s="124">
        <f t="shared" si="75"/>
        <v>6.9097999999999997</v>
      </c>
      <c r="BA103" s="124">
        <f t="shared" si="75"/>
        <v>4</v>
      </c>
      <c r="BB103" s="125">
        <f t="shared" si="75"/>
        <v>2.9097999999999997</v>
      </c>
    </row>
    <row r="104" spans="1:54" ht="14.1" customHeight="1" x14ac:dyDescent="0.2">
      <c r="A104" s="108">
        <v>26</v>
      </c>
      <c r="B104" s="105">
        <v>2414</v>
      </c>
      <c r="C104" s="106">
        <v>600079295</v>
      </c>
      <c r="D104" s="105">
        <v>72742020</v>
      </c>
      <c r="E104" s="107" t="s">
        <v>622</v>
      </c>
      <c r="F104" s="108">
        <v>3111</v>
      </c>
      <c r="G104" s="107" t="s">
        <v>315</v>
      </c>
      <c r="H104" s="109" t="s">
        <v>281</v>
      </c>
      <c r="I104" s="110">
        <v>4691200</v>
      </c>
      <c r="J104" s="111">
        <v>3416136</v>
      </c>
      <c r="K104" s="111">
        <v>18750</v>
      </c>
      <c r="L104" s="111">
        <v>1160991</v>
      </c>
      <c r="M104" s="111">
        <v>68323</v>
      </c>
      <c r="N104" s="111">
        <v>27000</v>
      </c>
      <c r="O104" s="288">
        <v>8.126100000000001</v>
      </c>
      <c r="P104" s="288">
        <v>6.2419000000000002</v>
      </c>
      <c r="Q104" s="913">
        <v>1.8841999999999999</v>
      </c>
      <c r="R104" s="351"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50"/>
        <v>0</v>
      </c>
      <c r="X104" s="113">
        <v>0</v>
      </c>
      <c r="Y104" s="113">
        <v>0</v>
      </c>
      <c r="Z104" s="113">
        <v>0</v>
      </c>
      <c r="AA104" s="113">
        <f t="shared" si="51"/>
        <v>0</v>
      </c>
      <c r="AB104" s="113">
        <f t="shared" si="52"/>
        <v>0</v>
      </c>
      <c r="AC104" s="114">
        <f t="shared" si="53"/>
        <v>0</v>
      </c>
      <c r="AD104" s="114">
        <f t="shared" si="54"/>
        <v>0</v>
      </c>
      <c r="AE104" s="113">
        <v>0</v>
      </c>
      <c r="AF104" s="113">
        <v>0</v>
      </c>
      <c r="AG104" s="113">
        <f t="shared" si="55"/>
        <v>0</v>
      </c>
      <c r="AH104" s="113">
        <f t="shared" si="56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57"/>
        <v>0</v>
      </c>
      <c r="AR104" s="115">
        <f t="shared" si="58"/>
        <v>0</v>
      </c>
      <c r="AS104" s="377">
        <f t="shared" si="59"/>
        <v>0</v>
      </c>
      <c r="AT104" s="112">
        <f>I104+AH104</f>
        <v>4691200</v>
      </c>
      <c r="AU104" s="113">
        <f>J104+W104</f>
        <v>3416136</v>
      </c>
      <c r="AV104" s="113">
        <f>K104+AA104</f>
        <v>18750</v>
      </c>
      <c r="AW104" s="113">
        <f t="shared" ref="AW104:AX106" si="76">L104+AC104</f>
        <v>1160991</v>
      </c>
      <c r="AX104" s="113">
        <f t="shared" si="76"/>
        <v>68323</v>
      </c>
      <c r="AY104" s="113">
        <f>N104+AG104</f>
        <v>27000</v>
      </c>
      <c r="AZ104" s="115">
        <f>O104+AS104</f>
        <v>8.126100000000001</v>
      </c>
      <c r="BA104" s="115">
        <f t="shared" ref="BA104:BB106" si="77">P104+AQ104</f>
        <v>6.2419000000000002</v>
      </c>
      <c r="BB104" s="116">
        <f t="shared" si="77"/>
        <v>1.8841999999999999</v>
      </c>
    </row>
    <row r="105" spans="1:54" ht="14.1" customHeight="1" x14ac:dyDescent="0.2">
      <c r="A105" s="108">
        <v>26</v>
      </c>
      <c r="B105" s="105">
        <v>2414</v>
      </c>
      <c r="C105" s="106">
        <v>600079295</v>
      </c>
      <c r="D105" s="105">
        <v>72742020</v>
      </c>
      <c r="E105" s="107" t="s">
        <v>622</v>
      </c>
      <c r="F105" s="108">
        <v>3111</v>
      </c>
      <c r="G105" s="126" t="s">
        <v>316</v>
      </c>
      <c r="H105" s="109" t="s">
        <v>282</v>
      </c>
      <c r="I105" s="110">
        <v>0</v>
      </c>
      <c r="J105" s="28">
        <v>0</v>
      </c>
      <c r="K105" s="28">
        <v>0</v>
      </c>
      <c r="L105" s="111">
        <v>0</v>
      </c>
      <c r="M105" s="111">
        <v>0</v>
      </c>
      <c r="N105" s="28">
        <v>0</v>
      </c>
      <c r="O105" s="288">
        <v>0</v>
      </c>
      <c r="P105" s="275">
        <v>0</v>
      </c>
      <c r="Q105" s="910">
        <v>0</v>
      </c>
      <c r="R105" s="351"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50"/>
        <v>0</v>
      </c>
      <c r="X105" s="113">
        <v>0</v>
      </c>
      <c r="Y105" s="113">
        <v>0</v>
      </c>
      <c r="Z105" s="113">
        <v>0</v>
      </c>
      <c r="AA105" s="113">
        <f t="shared" si="51"/>
        <v>0</v>
      </c>
      <c r="AB105" s="113">
        <f t="shared" si="52"/>
        <v>0</v>
      </c>
      <c r="AC105" s="114">
        <f t="shared" si="53"/>
        <v>0</v>
      </c>
      <c r="AD105" s="114">
        <f t="shared" si="54"/>
        <v>0</v>
      </c>
      <c r="AE105" s="113">
        <v>0</v>
      </c>
      <c r="AF105" s="113">
        <v>0</v>
      </c>
      <c r="AG105" s="113">
        <f t="shared" si="55"/>
        <v>0</v>
      </c>
      <c r="AH105" s="113">
        <f t="shared" si="56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57"/>
        <v>0</v>
      </c>
      <c r="AR105" s="115">
        <f t="shared" si="58"/>
        <v>0</v>
      </c>
      <c r="AS105" s="377">
        <f t="shared" si="59"/>
        <v>0</v>
      </c>
      <c r="AT105" s="112">
        <f>I105+AH105</f>
        <v>0</v>
      </c>
      <c r="AU105" s="113">
        <f>J105+W105</f>
        <v>0</v>
      </c>
      <c r="AV105" s="113">
        <f>K105+AA105</f>
        <v>0</v>
      </c>
      <c r="AW105" s="113">
        <f t="shared" si="76"/>
        <v>0</v>
      </c>
      <c r="AX105" s="113">
        <f t="shared" si="76"/>
        <v>0</v>
      </c>
      <c r="AY105" s="113">
        <f>N105+AG105</f>
        <v>0</v>
      </c>
      <c r="AZ105" s="115">
        <f>O105+AS105</f>
        <v>0</v>
      </c>
      <c r="BA105" s="115">
        <f t="shared" si="77"/>
        <v>0</v>
      </c>
      <c r="BB105" s="116">
        <f t="shared" si="77"/>
        <v>0</v>
      </c>
    </row>
    <row r="106" spans="1:54" ht="14.1" customHeight="1" x14ac:dyDescent="0.2">
      <c r="A106" s="108">
        <v>26</v>
      </c>
      <c r="B106" s="105">
        <v>2414</v>
      </c>
      <c r="C106" s="106">
        <v>600079295</v>
      </c>
      <c r="D106" s="105">
        <v>72742020</v>
      </c>
      <c r="E106" s="107" t="s">
        <v>622</v>
      </c>
      <c r="F106" s="108">
        <v>3141</v>
      </c>
      <c r="G106" s="107" t="s">
        <v>319</v>
      </c>
      <c r="H106" s="109" t="s">
        <v>282</v>
      </c>
      <c r="I106" s="110">
        <v>720854</v>
      </c>
      <c r="J106" s="30">
        <v>528258</v>
      </c>
      <c r="K106" s="30">
        <v>0</v>
      </c>
      <c r="L106" s="111">
        <v>178551</v>
      </c>
      <c r="M106" s="111">
        <v>10565</v>
      </c>
      <c r="N106" s="30">
        <v>3480</v>
      </c>
      <c r="O106" s="288">
        <v>1.8</v>
      </c>
      <c r="P106" s="447">
        <v>0</v>
      </c>
      <c r="Q106" s="914">
        <v>1.8</v>
      </c>
      <c r="R106" s="351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0"/>
        <v>0</v>
      </c>
      <c r="X106" s="113">
        <v>0</v>
      </c>
      <c r="Y106" s="113">
        <v>0</v>
      </c>
      <c r="Z106" s="113">
        <v>0</v>
      </c>
      <c r="AA106" s="113">
        <f t="shared" si="51"/>
        <v>0</v>
      </c>
      <c r="AB106" s="113">
        <f t="shared" si="52"/>
        <v>0</v>
      </c>
      <c r="AC106" s="114">
        <f t="shared" si="53"/>
        <v>0</v>
      </c>
      <c r="AD106" s="114">
        <f t="shared" si="54"/>
        <v>0</v>
      </c>
      <c r="AE106" s="113">
        <v>0</v>
      </c>
      <c r="AF106" s="113">
        <v>0</v>
      </c>
      <c r="AG106" s="113">
        <f t="shared" si="55"/>
        <v>0</v>
      </c>
      <c r="AH106" s="113">
        <f t="shared" si="56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57"/>
        <v>0</v>
      </c>
      <c r="AR106" s="115">
        <f t="shared" si="58"/>
        <v>0</v>
      </c>
      <c r="AS106" s="377">
        <f t="shared" si="59"/>
        <v>0</v>
      </c>
      <c r="AT106" s="112">
        <f>I106+AH106</f>
        <v>720854</v>
      </c>
      <c r="AU106" s="113">
        <f>J106+W106</f>
        <v>528258</v>
      </c>
      <c r="AV106" s="113">
        <f>K106+AA106</f>
        <v>0</v>
      </c>
      <c r="AW106" s="113">
        <f t="shared" si="76"/>
        <v>178551</v>
      </c>
      <c r="AX106" s="113">
        <f t="shared" si="76"/>
        <v>10565</v>
      </c>
      <c r="AY106" s="113">
        <f>N106+AG106</f>
        <v>3480</v>
      </c>
      <c r="AZ106" s="115">
        <f>O106+AS106</f>
        <v>1.8</v>
      </c>
      <c r="BA106" s="115">
        <f t="shared" si="77"/>
        <v>0</v>
      </c>
      <c r="BB106" s="116">
        <f t="shared" si="77"/>
        <v>1.8</v>
      </c>
    </row>
    <row r="107" spans="1:54" ht="14.1" customHeight="1" x14ac:dyDescent="0.2">
      <c r="A107" s="120">
        <v>26</v>
      </c>
      <c r="B107" s="117">
        <v>2414</v>
      </c>
      <c r="C107" s="118">
        <v>600079295</v>
      </c>
      <c r="D107" s="117">
        <v>72742020</v>
      </c>
      <c r="E107" s="119" t="s">
        <v>623</v>
      </c>
      <c r="F107" s="120"/>
      <c r="G107" s="119"/>
      <c r="H107" s="121"/>
      <c r="I107" s="122">
        <v>5412054</v>
      </c>
      <c r="J107" s="123">
        <v>3944394</v>
      </c>
      <c r="K107" s="123">
        <v>18750</v>
      </c>
      <c r="L107" s="123">
        <v>1339542</v>
      </c>
      <c r="M107" s="123">
        <v>78888</v>
      </c>
      <c r="N107" s="123">
        <v>30480</v>
      </c>
      <c r="O107" s="124">
        <v>9.9261000000000017</v>
      </c>
      <c r="P107" s="124">
        <v>6.2419000000000002</v>
      </c>
      <c r="Q107" s="125">
        <v>3.6841999999999997</v>
      </c>
      <c r="R107" s="856">
        <f t="shared" ref="R107:BB107" si="78">SUM(R104:R106)</f>
        <v>0</v>
      </c>
      <c r="S107" s="856">
        <f t="shared" si="78"/>
        <v>0</v>
      </c>
      <c r="T107" s="856">
        <f t="shared" si="78"/>
        <v>0</v>
      </c>
      <c r="U107" s="856">
        <f t="shared" si="78"/>
        <v>0</v>
      </c>
      <c r="V107" s="856">
        <f t="shared" si="78"/>
        <v>0</v>
      </c>
      <c r="W107" s="856">
        <f t="shared" si="78"/>
        <v>0</v>
      </c>
      <c r="X107" s="856">
        <f t="shared" si="78"/>
        <v>0</v>
      </c>
      <c r="Y107" s="856">
        <f t="shared" si="78"/>
        <v>0</v>
      </c>
      <c r="Z107" s="856">
        <f t="shared" si="78"/>
        <v>0</v>
      </c>
      <c r="AA107" s="856">
        <f t="shared" si="78"/>
        <v>0</v>
      </c>
      <c r="AB107" s="856">
        <f t="shared" si="78"/>
        <v>0</v>
      </c>
      <c r="AC107" s="856">
        <f t="shared" si="78"/>
        <v>0</v>
      </c>
      <c r="AD107" s="856">
        <f t="shared" si="78"/>
        <v>0</v>
      </c>
      <c r="AE107" s="856">
        <f t="shared" si="78"/>
        <v>0</v>
      </c>
      <c r="AF107" s="856">
        <f t="shared" si="78"/>
        <v>0</v>
      </c>
      <c r="AG107" s="856">
        <f t="shared" si="78"/>
        <v>0</v>
      </c>
      <c r="AH107" s="856">
        <f t="shared" si="78"/>
        <v>0</v>
      </c>
      <c r="AI107" s="904">
        <f t="shared" si="78"/>
        <v>0</v>
      </c>
      <c r="AJ107" s="904">
        <f t="shared" si="78"/>
        <v>0</v>
      </c>
      <c r="AK107" s="904">
        <f t="shared" si="78"/>
        <v>0</v>
      </c>
      <c r="AL107" s="904">
        <f t="shared" si="78"/>
        <v>0</v>
      </c>
      <c r="AM107" s="904">
        <f t="shared" si="78"/>
        <v>0</v>
      </c>
      <c r="AN107" s="904">
        <f t="shared" si="78"/>
        <v>0</v>
      </c>
      <c r="AO107" s="904">
        <f t="shared" si="78"/>
        <v>0</v>
      </c>
      <c r="AP107" s="904">
        <f t="shared" si="78"/>
        <v>0</v>
      </c>
      <c r="AQ107" s="904">
        <f t="shared" si="78"/>
        <v>0</v>
      </c>
      <c r="AR107" s="904">
        <f t="shared" si="78"/>
        <v>0</v>
      </c>
      <c r="AS107" s="939">
        <f t="shared" si="78"/>
        <v>0</v>
      </c>
      <c r="AT107" s="122">
        <f t="shared" si="78"/>
        <v>5412054</v>
      </c>
      <c r="AU107" s="123">
        <f t="shared" si="78"/>
        <v>3944394</v>
      </c>
      <c r="AV107" s="123">
        <f t="shared" si="78"/>
        <v>18750</v>
      </c>
      <c r="AW107" s="123">
        <f t="shared" si="78"/>
        <v>1339542</v>
      </c>
      <c r="AX107" s="123">
        <f t="shared" si="78"/>
        <v>78888</v>
      </c>
      <c r="AY107" s="123">
        <f t="shared" si="78"/>
        <v>30480</v>
      </c>
      <c r="AZ107" s="124">
        <f t="shared" si="78"/>
        <v>9.9261000000000017</v>
      </c>
      <c r="BA107" s="124">
        <f t="shared" si="78"/>
        <v>6.2419000000000002</v>
      </c>
      <c r="BB107" s="125">
        <f t="shared" si="78"/>
        <v>3.6841999999999997</v>
      </c>
    </row>
    <row r="108" spans="1:54" ht="14.1" customHeight="1" x14ac:dyDescent="0.2">
      <c r="A108" s="108">
        <v>27</v>
      </c>
      <c r="B108" s="105">
        <v>2443</v>
      </c>
      <c r="C108" s="106">
        <v>600079309</v>
      </c>
      <c r="D108" s="105">
        <v>72743051</v>
      </c>
      <c r="E108" s="107" t="s">
        <v>624</v>
      </c>
      <c r="F108" s="108">
        <v>3111</v>
      </c>
      <c r="G108" s="107" t="s">
        <v>315</v>
      </c>
      <c r="H108" s="109" t="s">
        <v>281</v>
      </c>
      <c r="I108" s="110">
        <v>4540284</v>
      </c>
      <c r="J108" s="111">
        <v>3323478</v>
      </c>
      <c r="K108" s="111">
        <v>0</v>
      </c>
      <c r="L108" s="111">
        <v>1123336</v>
      </c>
      <c r="M108" s="111">
        <v>66470</v>
      </c>
      <c r="N108" s="111">
        <v>27000</v>
      </c>
      <c r="O108" s="288">
        <v>7.9841999999999995</v>
      </c>
      <c r="P108" s="288">
        <v>6</v>
      </c>
      <c r="Q108" s="913">
        <v>1.9842</v>
      </c>
      <c r="R108" s="351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50"/>
        <v>0</v>
      </c>
      <c r="X108" s="113">
        <v>0</v>
      </c>
      <c r="Y108" s="113">
        <v>0</v>
      </c>
      <c r="Z108" s="113">
        <v>0</v>
      </c>
      <c r="AA108" s="113">
        <f t="shared" si="51"/>
        <v>0</v>
      </c>
      <c r="AB108" s="113">
        <f t="shared" si="52"/>
        <v>0</v>
      </c>
      <c r="AC108" s="114">
        <f t="shared" si="53"/>
        <v>0</v>
      </c>
      <c r="AD108" s="114">
        <f t="shared" si="54"/>
        <v>0</v>
      </c>
      <c r="AE108" s="113">
        <v>0</v>
      </c>
      <c r="AF108" s="113">
        <v>0</v>
      </c>
      <c r="AG108" s="113">
        <f t="shared" si="55"/>
        <v>0</v>
      </c>
      <c r="AH108" s="113">
        <f t="shared" si="56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57"/>
        <v>0</v>
      </c>
      <c r="AR108" s="115">
        <f t="shared" si="58"/>
        <v>0</v>
      </c>
      <c r="AS108" s="377">
        <f t="shared" si="59"/>
        <v>0</v>
      </c>
      <c r="AT108" s="112">
        <f>I108+AH108</f>
        <v>4540284</v>
      </c>
      <c r="AU108" s="113">
        <f>J108+W108</f>
        <v>3323478</v>
      </c>
      <c r="AV108" s="113">
        <f>K108+AA108</f>
        <v>0</v>
      </c>
      <c r="AW108" s="113">
        <f t="shared" ref="AW108:AX110" si="79">L108+AC108</f>
        <v>1123336</v>
      </c>
      <c r="AX108" s="113">
        <f t="shared" si="79"/>
        <v>66470</v>
      </c>
      <c r="AY108" s="113">
        <f>N108+AG108</f>
        <v>27000</v>
      </c>
      <c r="AZ108" s="115">
        <f>O108+AS108</f>
        <v>7.9841999999999995</v>
      </c>
      <c r="BA108" s="115">
        <f t="shared" ref="BA108:BB110" si="80">P108+AQ108</f>
        <v>6</v>
      </c>
      <c r="BB108" s="116">
        <f t="shared" si="80"/>
        <v>1.9842</v>
      </c>
    </row>
    <row r="109" spans="1:54" ht="14.1" customHeight="1" x14ac:dyDescent="0.2">
      <c r="A109" s="108">
        <v>27</v>
      </c>
      <c r="B109" s="105">
        <v>2443</v>
      </c>
      <c r="C109" s="106">
        <v>600079309</v>
      </c>
      <c r="D109" s="105">
        <v>72743051</v>
      </c>
      <c r="E109" s="107" t="s">
        <v>624</v>
      </c>
      <c r="F109" s="108">
        <v>3111</v>
      </c>
      <c r="G109" s="126" t="s">
        <v>316</v>
      </c>
      <c r="H109" s="109" t="s">
        <v>282</v>
      </c>
      <c r="I109" s="110">
        <v>0</v>
      </c>
      <c r="J109" s="28">
        <v>0</v>
      </c>
      <c r="K109" s="28">
        <v>0</v>
      </c>
      <c r="L109" s="111">
        <v>0</v>
      </c>
      <c r="M109" s="111">
        <v>0</v>
      </c>
      <c r="N109" s="28">
        <v>0</v>
      </c>
      <c r="O109" s="288">
        <v>0</v>
      </c>
      <c r="P109" s="275">
        <v>0</v>
      </c>
      <c r="Q109" s="910">
        <v>0</v>
      </c>
      <c r="R109" s="351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0"/>
        <v>0</v>
      </c>
      <c r="X109" s="113">
        <v>0</v>
      </c>
      <c r="Y109" s="113">
        <v>0</v>
      </c>
      <c r="Z109" s="113">
        <v>0</v>
      </c>
      <c r="AA109" s="113">
        <f t="shared" si="51"/>
        <v>0</v>
      </c>
      <c r="AB109" s="113">
        <f t="shared" si="52"/>
        <v>0</v>
      </c>
      <c r="AC109" s="114">
        <f t="shared" si="53"/>
        <v>0</v>
      </c>
      <c r="AD109" s="114">
        <f t="shared" si="54"/>
        <v>0</v>
      </c>
      <c r="AE109" s="113">
        <v>0</v>
      </c>
      <c r="AF109" s="113">
        <v>0</v>
      </c>
      <c r="AG109" s="113">
        <f t="shared" si="55"/>
        <v>0</v>
      </c>
      <c r="AH109" s="113">
        <f t="shared" si="56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57"/>
        <v>0</v>
      </c>
      <c r="AR109" s="115">
        <f t="shared" si="58"/>
        <v>0</v>
      </c>
      <c r="AS109" s="377">
        <f t="shared" si="59"/>
        <v>0</v>
      </c>
      <c r="AT109" s="112">
        <f>I109+AH109</f>
        <v>0</v>
      </c>
      <c r="AU109" s="113">
        <f>J109+W109</f>
        <v>0</v>
      </c>
      <c r="AV109" s="113">
        <f>K109+AA109</f>
        <v>0</v>
      </c>
      <c r="AW109" s="113">
        <f t="shared" si="79"/>
        <v>0</v>
      </c>
      <c r="AX109" s="113">
        <f t="shared" si="79"/>
        <v>0</v>
      </c>
      <c r="AY109" s="113">
        <f>N109+AG109</f>
        <v>0</v>
      </c>
      <c r="AZ109" s="115">
        <f>O109+AS109</f>
        <v>0</v>
      </c>
      <c r="BA109" s="115">
        <f t="shared" si="80"/>
        <v>0</v>
      </c>
      <c r="BB109" s="116">
        <f t="shared" si="80"/>
        <v>0</v>
      </c>
    </row>
    <row r="110" spans="1:54" ht="14.1" customHeight="1" x14ac:dyDescent="0.2">
      <c r="A110" s="108">
        <v>27</v>
      </c>
      <c r="B110" s="105">
        <v>2443</v>
      </c>
      <c r="C110" s="106">
        <v>600079309</v>
      </c>
      <c r="D110" s="105">
        <v>72743051</v>
      </c>
      <c r="E110" s="107" t="s">
        <v>624</v>
      </c>
      <c r="F110" s="108">
        <v>3141</v>
      </c>
      <c r="G110" s="107" t="s">
        <v>319</v>
      </c>
      <c r="H110" s="109" t="s">
        <v>282</v>
      </c>
      <c r="I110" s="110">
        <v>720854</v>
      </c>
      <c r="J110" s="30">
        <v>528258</v>
      </c>
      <c r="K110" s="30">
        <v>0</v>
      </c>
      <c r="L110" s="111">
        <v>178551</v>
      </c>
      <c r="M110" s="111">
        <v>10565</v>
      </c>
      <c r="N110" s="30">
        <v>3480</v>
      </c>
      <c r="O110" s="288">
        <v>1.8</v>
      </c>
      <c r="P110" s="447">
        <v>0</v>
      </c>
      <c r="Q110" s="914">
        <v>1.8</v>
      </c>
      <c r="R110" s="351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50"/>
        <v>0</v>
      </c>
      <c r="X110" s="113">
        <v>0</v>
      </c>
      <c r="Y110" s="113">
        <v>0</v>
      </c>
      <c r="Z110" s="113">
        <v>0</v>
      </c>
      <c r="AA110" s="113">
        <f t="shared" si="51"/>
        <v>0</v>
      </c>
      <c r="AB110" s="113">
        <f t="shared" si="52"/>
        <v>0</v>
      </c>
      <c r="AC110" s="114">
        <f t="shared" si="53"/>
        <v>0</v>
      </c>
      <c r="AD110" s="114">
        <f t="shared" si="54"/>
        <v>0</v>
      </c>
      <c r="AE110" s="113">
        <v>0</v>
      </c>
      <c r="AF110" s="113">
        <v>0</v>
      </c>
      <c r="AG110" s="113">
        <f t="shared" si="55"/>
        <v>0</v>
      </c>
      <c r="AH110" s="113">
        <f t="shared" si="56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57"/>
        <v>0</v>
      </c>
      <c r="AR110" s="115">
        <f t="shared" si="58"/>
        <v>0</v>
      </c>
      <c r="AS110" s="377">
        <f t="shared" si="59"/>
        <v>0</v>
      </c>
      <c r="AT110" s="112">
        <f>I110+AH110</f>
        <v>720854</v>
      </c>
      <c r="AU110" s="113">
        <f>J110+W110</f>
        <v>528258</v>
      </c>
      <c r="AV110" s="113">
        <f>K110+AA110</f>
        <v>0</v>
      </c>
      <c r="AW110" s="113">
        <f t="shared" si="79"/>
        <v>178551</v>
      </c>
      <c r="AX110" s="113">
        <f t="shared" si="79"/>
        <v>10565</v>
      </c>
      <c r="AY110" s="113">
        <f>N110+AG110</f>
        <v>3480</v>
      </c>
      <c r="AZ110" s="115">
        <f>O110+AS110</f>
        <v>1.8</v>
      </c>
      <c r="BA110" s="115">
        <f t="shared" si="80"/>
        <v>0</v>
      </c>
      <c r="BB110" s="116">
        <f t="shared" si="80"/>
        <v>1.8</v>
      </c>
    </row>
    <row r="111" spans="1:54" ht="14.1" customHeight="1" x14ac:dyDescent="0.2">
      <c r="A111" s="120">
        <v>27</v>
      </c>
      <c r="B111" s="117">
        <v>2443</v>
      </c>
      <c r="C111" s="118">
        <v>600079309</v>
      </c>
      <c r="D111" s="117">
        <v>72743051</v>
      </c>
      <c r="E111" s="119" t="s">
        <v>625</v>
      </c>
      <c r="F111" s="120"/>
      <c r="G111" s="119"/>
      <c r="H111" s="121"/>
      <c r="I111" s="122">
        <v>5261138</v>
      </c>
      <c r="J111" s="123">
        <v>3851736</v>
      </c>
      <c r="K111" s="123">
        <v>0</v>
      </c>
      <c r="L111" s="123">
        <v>1301887</v>
      </c>
      <c r="M111" s="123">
        <v>77035</v>
      </c>
      <c r="N111" s="123">
        <v>30480</v>
      </c>
      <c r="O111" s="124">
        <v>9.7842000000000002</v>
      </c>
      <c r="P111" s="124">
        <v>6</v>
      </c>
      <c r="Q111" s="125">
        <v>3.7842000000000002</v>
      </c>
      <c r="R111" s="856">
        <f t="shared" ref="R111:BB111" si="81">SUM(R108:R110)</f>
        <v>0</v>
      </c>
      <c r="S111" s="856">
        <f t="shared" si="81"/>
        <v>0</v>
      </c>
      <c r="T111" s="856">
        <f t="shared" si="81"/>
        <v>0</v>
      </c>
      <c r="U111" s="856">
        <f t="shared" si="81"/>
        <v>0</v>
      </c>
      <c r="V111" s="856">
        <f t="shared" si="81"/>
        <v>0</v>
      </c>
      <c r="W111" s="856">
        <f t="shared" si="81"/>
        <v>0</v>
      </c>
      <c r="X111" s="856">
        <f t="shared" si="81"/>
        <v>0</v>
      </c>
      <c r="Y111" s="856">
        <f t="shared" si="81"/>
        <v>0</v>
      </c>
      <c r="Z111" s="856">
        <f t="shared" si="81"/>
        <v>0</v>
      </c>
      <c r="AA111" s="856">
        <f t="shared" si="81"/>
        <v>0</v>
      </c>
      <c r="AB111" s="856">
        <f t="shared" si="81"/>
        <v>0</v>
      </c>
      <c r="AC111" s="856">
        <f t="shared" si="81"/>
        <v>0</v>
      </c>
      <c r="AD111" s="856">
        <f t="shared" si="81"/>
        <v>0</v>
      </c>
      <c r="AE111" s="856">
        <f t="shared" si="81"/>
        <v>0</v>
      </c>
      <c r="AF111" s="856">
        <f t="shared" si="81"/>
        <v>0</v>
      </c>
      <c r="AG111" s="856">
        <f t="shared" si="81"/>
        <v>0</v>
      </c>
      <c r="AH111" s="856">
        <f t="shared" si="81"/>
        <v>0</v>
      </c>
      <c r="AI111" s="904">
        <f t="shared" si="81"/>
        <v>0</v>
      </c>
      <c r="AJ111" s="904">
        <f t="shared" si="81"/>
        <v>0</v>
      </c>
      <c r="AK111" s="904">
        <f t="shared" si="81"/>
        <v>0</v>
      </c>
      <c r="AL111" s="904">
        <f t="shared" si="81"/>
        <v>0</v>
      </c>
      <c r="AM111" s="904">
        <f t="shared" si="81"/>
        <v>0</v>
      </c>
      <c r="AN111" s="904">
        <f t="shared" si="81"/>
        <v>0</v>
      </c>
      <c r="AO111" s="904">
        <f t="shared" si="81"/>
        <v>0</v>
      </c>
      <c r="AP111" s="904">
        <f t="shared" si="81"/>
        <v>0</v>
      </c>
      <c r="AQ111" s="904">
        <f t="shared" si="81"/>
        <v>0</v>
      </c>
      <c r="AR111" s="904">
        <f t="shared" si="81"/>
        <v>0</v>
      </c>
      <c r="AS111" s="939">
        <f t="shared" si="81"/>
        <v>0</v>
      </c>
      <c r="AT111" s="122">
        <f t="shared" si="81"/>
        <v>5261138</v>
      </c>
      <c r="AU111" s="123">
        <f t="shared" si="81"/>
        <v>3851736</v>
      </c>
      <c r="AV111" s="123">
        <f t="shared" si="81"/>
        <v>0</v>
      </c>
      <c r="AW111" s="123">
        <f t="shared" si="81"/>
        <v>1301887</v>
      </c>
      <c r="AX111" s="123">
        <f t="shared" si="81"/>
        <v>77035</v>
      </c>
      <c r="AY111" s="123">
        <f t="shared" si="81"/>
        <v>30480</v>
      </c>
      <c r="AZ111" s="124">
        <f t="shared" si="81"/>
        <v>9.7842000000000002</v>
      </c>
      <c r="BA111" s="124">
        <f t="shared" si="81"/>
        <v>6</v>
      </c>
      <c r="BB111" s="125">
        <f t="shared" si="81"/>
        <v>3.7842000000000002</v>
      </c>
    </row>
    <row r="112" spans="1:54" ht="14.1" customHeight="1" x14ac:dyDescent="0.2">
      <c r="A112" s="108">
        <v>28</v>
      </c>
      <c r="B112" s="105">
        <v>2425</v>
      </c>
      <c r="C112" s="106">
        <v>600079333</v>
      </c>
      <c r="D112" s="105">
        <v>72741864</v>
      </c>
      <c r="E112" s="107" t="s">
        <v>626</v>
      </c>
      <c r="F112" s="108">
        <v>3111</v>
      </c>
      <c r="G112" s="107" t="s">
        <v>315</v>
      </c>
      <c r="H112" s="109" t="s">
        <v>281</v>
      </c>
      <c r="I112" s="110">
        <v>3266895</v>
      </c>
      <c r="J112" s="111">
        <v>2391749</v>
      </c>
      <c r="K112" s="111">
        <v>0</v>
      </c>
      <c r="L112" s="111">
        <v>808411</v>
      </c>
      <c r="M112" s="111">
        <v>47835</v>
      </c>
      <c r="N112" s="111">
        <v>18900</v>
      </c>
      <c r="O112" s="288">
        <v>5.4897999999999998</v>
      </c>
      <c r="P112" s="288">
        <v>4</v>
      </c>
      <c r="Q112" s="913">
        <v>1.4898</v>
      </c>
      <c r="R112" s="351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50"/>
        <v>0</v>
      </c>
      <c r="X112" s="113">
        <v>0</v>
      </c>
      <c r="Y112" s="113">
        <v>0</v>
      </c>
      <c r="Z112" s="113">
        <v>0</v>
      </c>
      <c r="AA112" s="113">
        <f t="shared" si="51"/>
        <v>0</v>
      </c>
      <c r="AB112" s="113">
        <f t="shared" si="52"/>
        <v>0</v>
      </c>
      <c r="AC112" s="114">
        <f t="shared" si="53"/>
        <v>0</v>
      </c>
      <c r="AD112" s="114">
        <f t="shared" si="54"/>
        <v>0</v>
      </c>
      <c r="AE112" s="113">
        <v>0</v>
      </c>
      <c r="AF112" s="113">
        <v>0</v>
      </c>
      <c r="AG112" s="113">
        <f t="shared" si="55"/>
        <v>0</v>
      </c>
      <c r="AH112" s="113">
        <f t="shared" si="56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57"/>
        <v>0</v>
      </c>
      <c r="AR112" s="115">
        <f t="shared" si="58"/>
        <v>0</v>
      </c>
      <c r="AS112" s="377">
        <f t="shared" si="59"/>
        <v>0</v>
      </c>
      <c r="AT112" s="112">
        <f>I112+AH112</f>
        <v>3266895</v>
      </c>
      <c r="AU112" s="113">
        <f>J112+W112</f>
        <v>2391749</v>
      </c>
      <c r="AV112" s="113">
        <f>K112+AA112</f>
        <v>0</v>
      </c>
      <c r="AW112" s="113">
        <f>L112+AC112</f>
        <v>808411</v>
      </c>
      <c r="AX112" s="113">
        <f>M112+AD112</f>
        <v>47835</v>
      </c>
      <c r="AY112" s="113">
        <f>N112+AG112</f>
        <v>18900</v>
      </c>
      <c r="AZ112" s="115">
        <f>O112+AS112</f>
        <v>5.4897999999999998</v>
      </c>
      <c r="BA112" s="115">
        <f>P112+AQ112</f>
        <v>4</v>
      </c>
      <c r="BB112" s="116">
        <f>Q112+AR112</f>
        <v>1.4898</v>
      </c>
    </row>
    <row r="113" spans="1:54" ht="14.1" customHeight="1" x14ac:dyDescent="0.2">
      <c r="A113" s="108">
        <v>28</v>
      </c>
      <c r="B113" s="105">
        <v>2425</v>
      </c>
      <c r="C113" s="106">
        <v>600079333</v>
      </c>
      <c r="D113" s="105">
        <v>72741864</v>
      </c>
      <c r="E113" s="107" t="s">
        <v>626</v>
      </c>
      <c r="F113" s="108">
        <v>3141</v>
      </c>
      <c r="G113" s="107" t="s">
        <v>319</v>
      </c>
      <c r="H113" s="109" t="s">
        <v>282</v>
      </c>
      <c r="I113" s="110">
        <v>574074</v>
      </c>
      <c r="J113" s="30">
        <v>420898</v>
      </c>
      <c r="K113" s="30">
        <v>0</v>
      </c>
      <c r="L113" s="111">
        <v>142264</v>
      </c>
      <c r="M113" s="111">
        <v>8418</v>
      </c>
      <c r="N113" s="30">
        <v>2494</v>
      </c>
      <c r="O113" s="288">
        <v>1.43</v>
      </c>
      <c r="P113" s="447">
        <v>0</v>
      </c>
      <c r="Q113" s="914">
        <v>1.43</v>
      </c>
      <c r="R113" s="351">
        <v>0</v>
      </c>
      <c r="S113" s="113">
        <v>0</v>
      </c>
      <c r="T113" s="113">
        <v>11061</v>
      </c>
      <c r="U113" s="113">
        <v>0</v>
      </c>
      <c r="V113" s="113">
        <v>0</v>
      </c>
      <c r="W113" s="113">
        <f t="shared" si="50"/>
        <v>11061</v>
      </c>
      <c r="X113" s="113">
        <v>0</v>
      </c>
      <c r="Y113" s="113">
        <v>0</v>
      </c>
      <c r="Z113" s="113">
        <v>0</v>
      </c>
      <c r="AA113" s="113">
        <f t="shared" si="51"/>
        <v>0</v>
      </c>
      <c r="AB113" s="113">
        <f t="shared" si="52"/>
        <v>11061</v>
      </c>
      <c r="AC113" s="114">
        <f t="shared" si="53"/>
        <v>3739</v>
      </c>
      <c r="AD113" s="114">
        <f t="shared" si="54"/>
        <v>221</v>
      </c>
      <c r="AE113" s="113">
        <v>0</v>
      </c>
      <c r="AF113" s="113">
        <v>0</v>
      </c>
      <c r="AG113" s="113">
        <f t="shared" si="55"/>
        <v>0</v>
      </c>
      <c r="AH113" s="113">
        <f t="shared" si="56"/>
        <v>15021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0.03</v>
      </c>
      <c r="AN113" s="115">
        <v>0</v>
      </c>
      <c r="AO113" s="115">
        <v>0</v>
      </c>
      <c r="AP113" s="115">
        <v>0</v>
      </c>
      <c r="AQ113" s="115">
        <f t="shared" si="57"/>
        <v>0</v>
      </c>
      <c r="AR113" s="115">
        <f t="shared" si="58"/>
        <v>0.03</v>
      </c>
      <c r="AS113" s="377">
        <f t="shared" si="59"/>
        <v>0.03</v>
      </c>
      <c r="AT113" s="112">
        <f>I113+AH113</f>
        <v>589095</v>
      </c>
      <c r="AU113" s="113">
        <f>J113+W113</f>
        <v>431959</v>
      </c>
      <c r="AV113" s="113">
        <f>K113+AA113</f>
        <v>0</v>
      </c>
      <c r="AW113" s="113">
        <f>L113+AC113</f>
        <v>146003</v>
      </c>
      <c r="AX113" s="113">
        <f>M113+AD113</f>
        <v>8639</v>
      </c>
      <c r="AY113" s="113">
        <f>N113+AG113</f>
        <v>2494</v>
      </c>
      <c r="AZ113" s="115">
        <f>O113+AS113</f>
        <v>1.46</v>
      </c>
      <c r="BA113" s="115">
        <f>P113+AQ113</f>
        <v>0</v>
      </c>
      <c r="BB113" s="116">
        <f>Q113+AR113</f>
        <v>1.46</v>
      </c>
    </row>
    <row r="114" spans="1:54" ht="14.1" customHeight="1" x14ac:dyDescent="0.2">
      <c r="A114" s="120">
        <v>28</v>
      </c>
      <c r="B114" s="117">
        <v>2425</v>
      </c>
      <c r="C114" s="118">
        <v>600079333</v>
      </c>
      <c r="D114" s="117">
        <v>72741864</v>
      </c>
      <c r="E114" s="119" t="s">
        <v>627</v>
      </c>
      <c r="F114" s="120"/>
      <c r="G114" s="119"/>
      <c r="H114" s="121"/>
      <c r="I114" s="122">
        <v>3840969</v>
      </c>
      <c r="J114" s="123">
        <v>2812647</v>
      </c>
      <c r="K114" s="123">
        <v>0</v>
      </c>
      <c r="L114" s="123">
        <v>950675</v>
      </c>
      <c r="M114" s="123">
        <v>56253</v>
      </c>
      <c r="N114" s="123">
        <v>21394</v>
      </c>
      <c r="O114" s="124">
        <v>6.9197999999999995</v>
      </c>
      <c r="P114" s="124">
        <v>4</v>
      </c>
      <c r="Q114" s="125">
        <v>2.9198</v>
      </c>
      <c r="R114" s="856">
        <f t="shared" ref="R114:BB114" si="82">SUM(R112:R113)</f>
        <v>0</v>
      </c>
      <c r="S114" s="856">
        <f t="shared" si="82"/>
        <v>0</v>
      </c>
      <c r="T114" s="856">
        <f t="shared" si="82"/>
        <v>11061</v>
      </c>
      <c r="U114" s="856">
        <f t="shared" si="82"/>
        <v>0</v>
      </c>
      <c r="V114" s="856">
        <f t="shared" si="82"/>
        <v>0</v>
      </c>
      <c r="W114" s="856">
        <f t="shared" si="82"/>
        <v>11061</v>
      </c>
      <c r="X114" s="856">
        <f t="shared" si="82"/>
        <v>0</v>
      </c>
      <c r="Y114" s="856">
        <f t="shared" si="82"/>
        <v>0</v>
      </c>
      <c r="Z114" s="856">
        <f t="shared" si="82"/>
        <v>0</v>
      </c>
      <c r="AA114" s="856">
        <f t="shared" si="82"/>
        <v>0</v>
      </c>
      <c r="AB114" s="856">
        <f t="shared" si="82"/>
        <v>11061</v>
      </c>
      <c r="AC114" s="856">
        <f t="shared" si="82"/>
        <v>3739</v>
      </c>
      <c r="AD114" s="856">
        <f t="shared" si="82"/>
        <v>221</v>
      </c>
      <c r="AE114" s="856">
        <f t="shared" si="82"/>
        <v>0</v>
      </c>
      <c r="AF114" s="856">
        <f t="shared" si="82"/>
        <v>0</v>
      </c>
      <c r="AG114" s="856">
        <f t="shared" si="82"/>
        <v>0</v>
      </c>
      <c r="AH114" s="856">
        <f t="shared" si="82"/>
        <v>15021</v>
      </c>
      <c r="AI114" s="904">
        <f t="shared" si="82"/>
        <v>0</v>
      </c>
      <c r="AJ114" s="904">
        <f t="shared" si="82"/>
        <v>0</v>
      </c>
      <c r="AK114" s="904">
        <f t="shared" si="82"/>
        <v>0</v>
      </c>
      <c r="AL114" s="904">
        <f t="shared" si="82"/>
        <v>0</v>
      </c>
      <c r="AM114" s="904">
        <f t="shared" si="82"/>
        <v>0.03</v>
      </c>
      <c r="AN114" s="904">
        <f t="shared" si="82"/>
        <v>0</v>
      </c>
      <c r="AO114" s="904">
        <f t="shared" si="82"/>
        <v>0</v>
      </c>
      <c r="AP114" s="904">
        <f t="shared" si="82"/>
        <v>0</v>
      </c>
      <c r="AQ114" s="904">
        <f t="shared" si="82"/>
        <v>0</v>
      </c>
      <c r="AR114" s="904">
        <f t="shared" si="82"/>
        <v>0.03</v>
      </c>
      <c r="AS114" s="939">
        <f t="shared" si="82"/>
        <v>0.03</v>
      </c>
      <c r="AT114" s="122">
        <f t="shared" si="82"/>
        <v>3855990</v>
      </c>
      <c r="AU114" s="123">
        <f t="shared" si="82"/>
        <v>2823708</v>
      </c>
      <c r="AV114" s="123">
        <f t="shared" si="82"/>
        <v>0</v>
      </c>
      <c r="AW114" s="123">
        <f t="shared" si="82"/>
        <v>954414</v>
      </c>
      <c r="AX114" s="123">
        <f t="shared" si="82"/>
        <v>56474</v>
      </c>
      <c r="AY114" s="123">
        <f t="shared" si="82"/>
        <v>21394</v>
      </c>
      <c r="AZ114" s="124">
        <f t="shared" si="82"/>
        <v>6.9497999999999998</v>
      </c>
      <c r="BA114" s="124">
        <f t="shared" si="82"/>
        <v>4</v>
      </c>
      <c r="BB114" s="125">
        <f t="shared" si="82"/>
        <v>2.9497999999999998</v>
      </c>
    </row>
    <row r="115" spans="1:54" ht="14.1" customHeight="1" x14ac:dyDescent="0.2">
      <c r="A115" s="108">
        <v>29</v>
      </c>
      <c r="B115" s="105">
        <v>2433</v>
      </c>
      <c r="C115" s="106">
        <v>600079643</v>
      </c>
      <c r="D115" s="105">
        <v>66113334</v>
      </c>
      <c r="E115" s="107" t="s">
        <v>628</v>
      </c>
      <c r="F115" s="108">
        <v>3111</v>
      </c>
      <c r="G115" s="107" t="s">
        <v>315</v>
      </c>
      <c r="H115" s="109" t="s">
        <v>281</v>
      </c>
      <c r="I115" s="110">
        <v>6492979</v>
      </c>
      <c r="J115" s="111">
        <v>4755765</v>
      </c>
      <c r="K115" s="111">
        <v>0</v>
      </c>
      <c r="L115" s="111">
        <v>1607449</v>
      </c>
      <c r="M115" s="111">
        <v>95115</v>
      </c>
      <c r="N115" s="111">
        <v>34650</v>
      </c>
      <c r="O115" s="288">
        <v>11.119799999999998</v>
      </c>
      <c r="P115" s="288">
        <v>8.4515999999999991</v>
      </c>
      <c r="Q115" s="913">
        <v>2.6681999999999997</v>
      </c>
      <c r="R115" s="351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50"/>
        <v>0</v>
      </c>
      <c r="X115" s="113">
        <v>0</v>
      </c>
      <c r="Y115" s="113">
        <v>0</v>
      </c>
      <c r="Z115" s="113">
        <v>0</v>
      </c>
      <c r="AA115" s="113">
        <f t="shared" si="51"/>
        <v>0</v>
      </c>
      <c r="AB115" s="113">
        <f t="shared" si="52"/>
        <v>0</v>
      </c>
      <c r="AC115" s="114">
        <f t="shared" si="53"/>
        <v>0</v>
      </c>
      <c r="AD115" s="114">
        <f t="shared" si="54"/>
        <v>0</v>
      </c>
      <c r="AE115" s="113">
        <v>0</v>
      </c>
      <c r="AF115" s="113">
        <v>0</v>
      </c>
      <c r="AG115" s="113">
        <f t="shared" si="55"/>
        <v>0</v>
      </c>
      <c r="AH115" s="113">
        <f t="shared" si="56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57"/>
        <v>0</v>
      </c>
      <c r="AR115" s="115">
        <f t="shared" si="58"/>
        <v>0</v>
      </c>
      <c r="AS115" s="377">
        <f t="shared" si="59"/>
        <v>0</v>
      </c>
      <c r="AT115" s="112">
        <f>I115+AH115</f>
        <v>6492979</v>
      </c>
      <c r="AU115" s="113">
        <f>J115+W115</f>
        <v>4755765</v>
      </c>
      <c r="AV115" s="113">
        <f>K115+AA115</f>
        <v>0</v>
      </c>
      <c r="AW115" s="113">
        <f t="shared" ref="AW115:AX117" si="83">L115+AC115</f>
        <v>1607449</v>
      </c>
      <c r="AX115" s="113">
        <f t="shared" si="83"/>
        <v>95115</v>
      </c>
      <c r="AY115" s="113">
        <f>N115+AG115</f>
        <v>34650</v>
      </c>
      <c r="AZ115" s="115">
        <f>O115+AS115</f>
        <v>11.119799999999998</v>
      </c>
      <c r="BA115" s="115">
        <f t="shared" ref="BA115:BB117" si="84">P115+AQ115</f>
        <v>8.4515999999999991</v>
      </c>
      <c r="BB115" s="116">
        <f t="shared" si="84"/>
        <v>2.6681999999999997</v>
      </c>
    </row>
    <row r="116" spans="1:54" ht="14.1" customHeight="1" x14ac:dyDescent="0.2">
      <c r="A116" s="108">
        <v>29</v>
      </c>
      <c r="B116" s="105">
        <v>2433</v>
      </c>
      <c r="C116" s="106">
        <v>600079643</v>
      </c>
      <c r="D116" s="105">
        <v>66113334</v>
      </c>
      <c r="E116" s="107" t="s">
        <v>628</v>
      </c>
      <c r="F116" s="108">
        <v>3111</v>
      </c>
      <c r="G116" s="107" t="s">
        <v>316</v>
      </c>
      <c r="H116" s="109" t="s">
        <v>281</v>
      </c>
      <c r="I116" s="110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288">
        <v>0</v>
      </c>
      <c r="P116" s="288">
        <v>0</v>
      </c>
      <c r="Q116" s="913">
        <v>0</v>
      </c>
      <c r="R116" s="351">
        <v>0</v>
      </c>
      <c r="S116" s="113">
        <v>86611</v>
      </c>
      <c r="T116" s="113">
        <v>0</v>
      </c>
      <c r="U116" s="113">
        <v>0</v>
      </c>
      <c r="V116" s="113">
        <v>0</v>
      </c>
      <c r="W116" s="113">
        <f t="shared" ref="W116" si="85">SUM(R116:V116)</f>
        <v>86611</v>
      </c>
      <c r="X116" s="113">
        <v>0</v>
      </c>
      <c r="Y116" s="113">
        <v>0</v>
      </c>
      <c r="Z116" s="113">
        <v>0</v>
      </c>
      <c r="AA116" s="113">
        <f t="shared" ref="AA116" si="86">SUM(X116:Z116)</f>
        <v>0</v>
      </c>
      <c r="AB116" s="113">
        <f t="shared" ref="AB116" si="87">W116+AA116</f>
        <v>86611</v>
      </c>
      <c r="AC116" s="114">
        <f t="shared" ref="AC116" si="88">ROUND((W116+X116+Y116)*33.8%,0)</f>
        <v>29275</v>
      </c>
      <c r="AD116" s="114">
        <f t="shared" ref="AD116" si="89">ROUND(W116*2%,0)</f>
        <v>1732</v>
      </c>
      <c r="AE116" s="113">
        <v>500</v>
      </c>
      <c r="AF116" s="113">
        <v>500</v>
      </c>
      <c r="AG116" s="113">
        <f t="shared" ref="AG116" si="90">SUM(AE116:AF116)</f>
        <v>1000</v>
      </c>
      <c r="AH116" s="113">
        <f t="shared" ref="AH116" si="91">AB116+AC116+AD116+AG116</f>
        <v>118618</v>
      </c>
      <c r="AI116" s="115">
        <v>0</v>
      </c>
      <c r="AJ116" s="115">
        <v>0</v>
      </c>
      <c r="AK116" s="115">
        <v>0.25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ref="AQ116" si="92">AI116+AK116+AL116+AN116+AO116</f>
        <v>0.25</v>
      </c>
      <c r="AR116" s="115">
        <f t="shared" ref="AR116" si="93">AJ116+AM116+AP116</f>
        <v>0</v>
      </c>
      <c r="AS116" s="377">
        <f t="shared" ref="AS116" si="94">SUM(AQ116:AR116)</f>
        <v>0.25</v>
      </c>
      <c r="AT116" s="112">
        <f>I116+AH116</f>
        <v>118618</v>
      </c>
      <c r="AU116" s="113">
        <f>J116+W116</f>
        <v>86611</v>
      </c>
      <c r="AV116" s="113">
        <f>K116+AA116</f>
        <v>0</v>
      </c>
      <c r="AW116" s="113">
        <f t="shared" si="83"/>
        <v>29275</v>
      </c>
      <c r="AX116" s="113">
        <f t="shared" si="83"/>
        <v>1732</v>
      </c>
      <c r="AY116" s="113">
        <f>N116+AG116</f>
        <v>1000</v>
      </c>
      <c r="AZ116" s="115">
        <f>O116+AS116</f>
        <v>0.25</v>
      </c>
      <c r="BA116" s="115">
        <f t="shared" si="84"/>
        <v>0.25</v>
      </c>
      <c r="BB116" s="116">
        <f t="shared" si="84"/>
        <v>0</v>
      </c>
    </row>
    <row r="117" spans="1:54" ht="14.1" customHeight="1" x14ac:dyDescent="0.2">
      <c r="A117" s="108">
        <v>29</v>
      </c>
      <c r="B117" s="105">
        <v>2433</v>
      </c>
      <c r="C117" s="106">
        <v>600079643</v>
      </c>
      <c r="D117" s="105">
        <v>66113334</v>
      </c>
      <c r="E117" s="107" t="s">
        <v>628</v>
      </c>
      <c r="F117" s="108">
        <v>3141</v>
      </c>
      <c r="G117" s="107" t="s">
        <v>319</v>
      </c>
      <c r="H117" s="109" t="s">
        <v>282</v>
      </c>
      <c r="I117" s="110">
        <v>853254</v>
      </c>
      <c r="J117" s="30">
        <v>625028</v>
      </c>
      <c r="K117" s="30">
        <v>0</v>
      </c>
      <c r="L117" s="111">
        <v>211259</v>
      </c>
      <c r="M117" s="111">
        <v>12501</v>
      </c>
      <c r="N117" s="30">
        <v>4466</v>
      </c>
      <c r="O117" s="288">
        <v>2.13</v>
      </c>
      <c r="P117" s="447">
        <v>0</v>
      </c>
      <c r="Q117" s="914">
        <v>2.13</v>
      </c>
      <c r="R117" s="351">
        <v>0</v>
      </c>
      <c r="S117" s="113">
        <v>0</v>
      </c>
      <c r="T117" s="113">
        <v>-1842</v>
      </c>
      <c r="U117" s="113">
        <v>0</v>
      </c>
      <c r="V117" s="113">
        <v>0</v>
      </c>
      <c r="W117" s="113">
        <f t="shared" si="50"/>
        <v>-1842</v>
      </c>
      <c r="X117" s="113">
        <v>0</v>
      </c>
      <c r="Y117" s="113">
        <v>0</v>
      </c>
      <c r="Z117" s="113">
        <v>0</v>
      </c>
      <c r="AA117" s="113">
        <f t="shared" si="51"/>
        <v>0</v>
      </c>
      <c r="AB117" s="113">
        <f t="shared" si="52"/>
        <v>-1842</v>
      </c>
      <c r="AC117" s="114">
        <f t="shared" si="53"/>
        <v>-623</v>
      </c>
      <c r="AD117" s="114">
        <f t="shared" si="54"/>
        <v>-37</v>
      </c>
      <c r="AE117" s="113">
        <v>0</v>
      </c>
      <c r="AF117" s="113">
        <v>0</v>
      </c>
      <c r="AG117" s="113">
        <f t="shared" si="55"/>
        <v>0</v>
      </c>
      <c r="AH117" s="113">
        <f t="shared" si="56"/>
        <v>-2502</v>
      </c>
      <c r="AI117" s="115">
        <v>0</v>
      </c>
      <c r="AJ117" s="115">
        <v>0</v>
      </c>
      <c r="AK117" s="115">
        <v>0</v>
      </c>
      <c r="AL117" s="115">
        <v>0</v>
      </c>
      <c r="AM117" s="115">
        <v>-0.01</v>
      </c>
      <c r="AN117" s="115">
        <v>0</v>
      </c>
      <c r="AO117" s="115">
        <v>0</v>
      </c>
      <c r="AP117" s="115">
        <v>0</v>
      </c>
      <c r="AQ117" s="115">
        <f t="shared" si="57"/>
        <v>0</v>
      </c>
      <c r="AR117" s="115">
        <f t="shared" si="58"/>
        <v>-0.01</v>
      </c>
      <c r="AS117" s="377">
        <f t="shared" si="59"/>
        <v>-0.01</v>
      </c>
      <c r="AT117" s="112">
        <f>I117+AH117</f>
        <v>850752</v>
      </c>
      <c r="AU117" s="113">
        <f>J117+W117</f>
        <v>623186</v>
      </c>
      <c r="AV117" s="113">
        <f>K117+AA117</f>
        <v>0</v>
      </c>
      <c r="AW117" s="113">
        <f t="shared" si="83"/>
        <v>210636</v>
      </c>
      <c r="AX117" s="113">
        <f t="shared" si="83"/>
        <v>12464</v>
      </c>
      <c r="AY117" s="113">
        <f>N117+AG117</f>
        <v>4466</v>
      </c>
      <c r="AZ117" s="115">
        <f>O117+AS117</f>
        <v>2.12</v>
      </c>
      <c r="BA117" s="115">
        <f t="shared" si="84"/>
        <v>0</v>
      </c>
      <c r="BB117" s="116">
        <f t="shared" si="84"/>
        <v>2.12</v>
      </c>
    </row>
    <row r="118" spans="1:54" ht="14.1" customHeight="1" x14ac:dyDescent="0.2">
      <c r="A118" s="120">
        <v>29</v>
      </c>
      <c r="B118" s="117">
        <v>2433</v>
      </c>
      <c r="C118" s="118">
        <v>600079643</v>
      </c>
      <c r="D118" s="117">
        <v>66113334</v>
      </c>
      <c r="E118" s="119" t="s">
        <v>629</v>
      </c>
      <c r="F118" s="120"/>
      <c r="G118" s="119"/>
      <c r="H118" s="121"/>
      <c r="I118" s="122">
        <v>7346233</v>
      </c>
      <c r="J118" s="123">
        <v>5380793</v>
      </c>
      <c r="K118" s="123">
        <v>0</v>
      </c>
      <c r="L118" s="123">
        <v>1818708</v>
      </c>
      <c r="M118" s="123">
        <v>107616</v>
      </c>
      <c r="N118" s="123">
        <v>39116</v>
      </c>
      <c r="O118" s="124">
        <v>13.249799999999997</v>
      </c>
      <c r="P118" s="124">
        <v>8.4515999999999991</v>
      </c>
      <c r="Q118" s="125">
        <v>4.7981999999999996</v>
      </c>
      <c r="R118" s="856">
        <f t="shared" ref="R118:AS118" si="95">SUM(R115:R117)</f>
        <v>0</v>
      </c>
      <c r="S118" s="856">
        <f t="shared" si="95"/>
        <v>86611</v>
      </c>
      <c r="T118" s="856">
        <f t="shared" si="95"/>
        <v>-1842</v>
      </c>
      <c r="U118" s="856">
        <f t="shared" si="95"/>
        <v>0</v>
      </c>
      <c r="V118" s="856">
        <f t="shared" si="95"/>
        <v>0</v>
      </c>
      <c r="W118" s="856">
        <f t="shared" si="95"/>
        <v>84769</v>
      </c>
      <c r="X118" s="856">
        <f t="shared" si="95"/>
        <v>0</v>
      </c>
      <c r="Y118" s="856">
        <f t="shared" si="95"/>
        <v>0</v>
      </c>
      <c r="Z118" s="856">
        <f t="shared" si="95"/>
        <v>0</v>
      </c>
      <c r="AA118" s="856">
        <f t="shared" si="95"/>
        <v>0</v>
      </c>
      <c r="AB118" s="856">
        <f t="shared" si="95"/>
        <v>84769</v>
      </c>
      <c r="AC118" s="856">
        <f t="shared" si="95"/>
        <v>28652</v>
      </c>
      <c r="AD118" s="856">
        <f t="shared" si="95"/>
        <v>1695</v>
      </c>
      <c r="AE118" s="856">
        <f t="shared" si="95"/>
        <v>500</v>
      </c>
      <c r="AF118" s="856">
        <f t="shared" si="95"/>
        <v>500</v>
      </c>
      <c r="AG118" s="856">
        <f t="shared" si="95"/>
        <v>1000</v>
      </c>
      <c r="AH118" s="856">
        <f t="shared" si="95"/>
        <v>116116</v>
      </c>
      <c r="AI118" s="904">
        <f t="shared" si="95"/>
        <v>0</v>
      </c>
      <c r="AJ118" s="904">
        <f t="shared" si="95"/>
        <v>0</v>
      </c>
      <c r="AK118" s="904">
        <f t="shared" si="95"/>
        <v>0.25</v>
      </c>
      <c r="AL118" s="904">
        <f t="shared" si="95"/>
        <v>0</v>
      </c>
      <c r="AM118" s="904">
        <f t="shared" si="95"/>
        <v>-0.01</v>
      </c>
      <c r="AN118" s="904">
        <f t="shared" si="95"/>
        <v>0</v>
      </c>
      <c r="AO118" s="904">
        <f t="shared" si="95"/>
        <v>0</v>
      </c>
      <c r="AP118" s="904">
        <f t="shared" si="95"/>
        <v>0</v>
      </c>
      <c r="AQ118" s="904">
        <f t="shared" si="95"/>
        <v>0.25</v>
      </c>
      <c r="AR118" s="904">
        <f t="shared" si="95"/>
        <v>-0.01</v>
      </c>
      <c r="AS118" s="939">
        <f t="shared" si="95"/>
        <v>0.24</v>
      </c>
      <c r="AT118" s="122">
        <f t="shared" ref="AT118:BB118" si="96">SUM(AT115:AT117)</f>
        <v>7462349</v>
      </c>
      <c r="AU118" s="123">
        <f t="shared" si="96"/>
        <v>5465562</v>
      </c>
      <c r="AV118" s="123">
        <f t="shared" si="96"/>
        <v>0</v>
      </c>
      <c r="AW118" s="123">
        <f t="shared" si="96"/>
        <v>1847360</v>
      </c>
      <c r="AX118" s="123">
        <f t="shared" si="96"/>
        <v>109311</v>
      </c>
      <c r="AY118" s="123">
        <f t="shared" si="96"/>
        <v>40116</v>
      </c>
      <c r="AZ118" s="124">
        <f t="shared" si="96"/>
        <v>13.489799999999999</v>
      </c>
      <c r="BA118" s="124">
        <f t="shared" si="96"/>
        <v>8.7015999999999991</v>
      </c>
      <c r="BB118" s="125">
        <f t="shared" si="96"/>
        <v>4.7881999999999998</v>
      </c>
    </row>
    <row r="119" spans="1:54" ht="14.1" customHeight="1" x14ac:dyDescent="0.2">
      <c r="A119" s="108">
        <v>30</v>
      </c>
      <c r="B119" s="105">
        <v>2435</v>
      </c>
      <c r="C119" s="106">
        <v>600079341</v>
      </c>
      <c r="D119" s="105">
        <v>72743069</v>
      </c>
      <c r="E119" s="107" t="s">
        <v>630</v>
      </c>
      <c r="F119" s="108">
        <v>3111</v>
      </c>
      <c r="G119" s="107" t="s">
        <v>315</v>
      </c>
      <c r="H119" s="109" t="s">
        <v>281</v>
      </c>
      <c r="I119" s="110">
        <v>6731152</v>
      </c>
      <c r="J119" s="111">
        <v>4880277</v>
      </c>
      <c r="K119" s="111">
        <v>42328</v>
      </c>
      <c r="L119" s="111">
        <v>1663841</v>
      </c>
      <c r="M119" s="111">
        <v>97606</v>
      </c>
      <c r="N119" s="111">
        <v>47100</v>
      </c>
      <c r="O119" s="288">
        <v>11.213199999999999</v>
      </c>
      <c r="P119" s="288">
        <v>8.2579999999999991</v>
      </c>
      <c r="Q119" s="913">
        <v>2.9552</v>
      </c>
      <c r="R119" s="351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0"/>
        <v>0</v>
      </c>
      <c r="X119" s="113">
        <v>0</v>
      </c>
      <c r="Y119" s="113">
        <v>0</v>
      </c>
      <c r="Z119" s="113">
        <v>0</v>
      </c>
      <c r="AA119" s="113">
        <f t="shared" si="51"/>
        <v>0</v>
      </c>
      <c r="AB119" s="113">
        <f t="shared" si="52"/>
        <v>0</v>
      </c>
      <c r="AC119" s="114">
        <f t="shared" si="53"/>
        <v>0</v>
      </c>
      <c r="AD119" s="114">
        <f t="shared" si="54"/>
        <v>0</v>
      </c>
      <c r="AE119" s="113">
        <v>0</v>
      </c>
      <c r="AF119" s="113">
        <v>0</v>
      </c>
      <c r="AG119" s="113">
        <f t="shared" si="55"/>
        <v>0</v>
      </c>
      <c r="AH119" s="113">
        <f t="shared" si="56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57"/>
        <v>0</v>
      </c>
      <c r="AR119" s="115">
        <f t="shared" si="58"/>
        <v>0</v>
      </c>
      <c r="AS119" s="377">
        <f t="shared" si="59"/>
        <v>0</v>
      </c>
      <c r="AT119" s="112">
        <f>I119+AH119</f>
        <v>6731152</v>
      </c>
      <c r="AU119" s="113">
        <f>J119+W119</f>
        <v>4880277</v>
      </c>
      <c r="AV119" s="113">
        <f>K119+AA119</f>
        <v>42328</v>
      </c>
      <c r="AW119" s="113">
        <f t="shared" ref="AW119:AX122" si="97">L119+AC119</f>
        <v>1663841</v>
      </c>
      <c r="AX119" s="113">
        <f t="shared" si="97"/>
        <v>97606</v>
      </c>
      <c r="AY119" s="113">
        <f>N119+AG119</f>
        <v>47100</v>
      </c>
      <c r="AZ119" s="115">
        <f>O119+AS119</f>
        <v>11.213199999999999</v>
      </c>
      <c r="BA119" s="115">
        <f t="shared" ref="BA119:BB122" si="98">P119+AQ119</f>
        <v>8.2579999999999991</v>
      </c>
      <c r="BB119" s="116">
        <f t="shared" si="98"/>
        <v>2.9552</v>
      </c>
    </row>
    <row r="120" spans="1:54" ht="14.1" customHeight="1" x14ac:dyDescent="0.2">
      <c r="A120" s="108">
        <v>30</v>
      </c>
      <c r="B120" s="105">
        <v>2435</v>
      </c>
      <c r="C120" s="106">
        <v>600079341</v>
      </c>
      <c r="D120" s="105">
        <v>72743069</v>
      </c>
      <c r="E120" s="107" t="s">
        <v>630</v>
      </c>
      <c r="F120" s="108">
        <v>3111</v>
      </c>
      <c r="G120" s="82" t="s">
        <v>317</v>
      </c>
      <c r="H120" s="109" t="s">
        <v>281</v>
      </c>
      <c r="I120" s="110">
        <v>473187</v>
      </c>
      <c r="J120" s="433">
        <v>348444</v>
      </c>
      <c r="K120" s="433">
        <v>0</v>
      </c>
      <c r="L120" s="111">
        <v>117774</v>
      </c>
      <c r="M120" s="111">
        <v>6969</v>
      </c>
      <c r="N120" s="343">
        <v>0</v>
      </c>
      <c r="O120" s="288">
        <v>1</v>
      </c>
      <c r="P120" s="436">
        <v>1</v>
      </c>
      <c r="Q120" s="910">
        <v>0</v>
      </c>
      <c r="R120" s="351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50"/>
        <v>0</v>
      </c>
      <c r="X120" s="113">
        <v>0</v>
      </c>
      <c r="Y120" s="113">
        <v>0</v>
      </c>
      <c r="Z120" s="113">
        <v>0</v>
      </c>
      <c r="AA120" s="113">
        <f t="shared" si="51"/>
        <v>0</v>
      </c>
      <c r="AB120" s="113">
        <f t="shared" si="52"/>
        <v>0</v>
      </c>
      <c r="AC120" s="114">
        <f t="shared" si="53"/>
        <v>0</v>
      </c>
      <c r="AD120" s="114">
        <f t="shared" si="54"/>
        <v>0</v>
      </c>
      <c r="AE120" s="113">
        <v>0</v>
      </c>
      <c r="AF120" s="113">
        <v>0</v>
      </c>
      <c r="AG120" s="113">
        <f t="shared" si="55"/>
        <v>0</v>
      </c>
      <c r="AH120" s="113">
        <f t="shared" si="56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57"/>
        <v>0</v>
      </c>
      <c r="AR120" s="115">
        <f t="shared" si="58"/>
        <v>0</v>
      </c>
      <c r="AS120" s="377">
        <f t="shared" si="59"/>
        <v>0</v>
      </c>
      <c r="AT120" s="112">
        <f>I120+AH120</f>
        <v>473187</v>
      </c>
      <c r="AU120" s="113">
        <f>J120+W120</f>
        <v>348444</v>
      </c>
      <c r="AV120" s="113">
        <f>K120+AA120</f>
        <v>0</v>
      </c>
      <c r="AW120" s="113">
        <f t="shared" si="97"/>
        <v>117774</v>
      </c>
      <c r="AX120" s="113">
        <f t="shared" si="97"/>
        <v>6969</v>
      </c>
      <c r="AY120" s="113">
        <f>N120+AG120</f>
        <v>0</v>
      </c>
      <c r="AZ120" s="115">
        <f>O120+AS120</f>
        <v>1</v>
      </c>
      <c r="BA120" s="115">
        <f t="shared" si="98"/>
        <v>1</v>
      </c>
      <c r="BB120" s="116">
        <f t="shared" si="98"/>
        <v>0</v>
      </c>
    </row>
    <row r="121" spans="1:54" ht="14.1" customHeight="1" x14ac:dyDescent="0.2">
      <c r="A121" s="108">
        <v>30</v>
      </c>
      <c r="B121" s="105">
        <v>2435</v>
      </c>
      <c r="C121" s="106">
        <v>600079341</v>
      </c>
      <c r="D121" s="105">
        <v>72743069</v>
      </c>
      <c r="E121" s="107" t="s">
        <v>630</v>
      </c>
      <c r="F121" s="108">
        <v>3111</v>
      </c>
      <c r="G121" s="82" t="s">
        <v>316</v>
      </c>
      <c r="H121" s="109" t="s">
        <v>282</v>
      </c>
      <c r="I121" s="110">
        <v>352852</v>
      </c>
      <c r="J121" s="28">
        <v>259832</v>
      </c>
      <c r="K121" s="28">
        <v>0</v>
      </c>
      <c r="L121" s="111">
        <v>87823</v>
      </c>
      <c r="M121" s="111">
        <v>5197</v>
      </c>
      <c r="N121" s="28">
        <v>0</v>
      </c>
      <c r="O121" s="288">
        <v>0.75</v>
      </c>
      <c r="P121" s="275">
        <v>0.75</v>
      </c>
      <c r="Q121" s="910">
        <v>0</v>
      </c>
      <c r="R121" s="351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50"/>
        <v>0</v>
      </c>
      <c r="X121" s="113">
        <v>0</v>
      </c>
      <c r="Y121" s="113">
        <v>0</v>
      </c>
      <c r="Z121" s="113">
        <v>0</v>
      </c>
      <c r="AA121" s="113">
        <f t="shared" si="51"/>
        <v>0</v>
      </c>
      <c r="AB121" s="113">
        <f t="shared" si="52"/>
        <v>0</v>
      </c>
      <c r="AC121" s="114">
        <f t="shared" si="53"/>
        <v>0</v>
      </c>
      <c r="AD121" s="114">
        <f t="shared" si="54"/>
        <v>0</v>
      </c>
      <c r="AE121" s="113">
        <v>4750</v>
      </c>
      <c r="AF121" s="113">
        <v>0</v>
      </c>
      <c r="AG121" s="113">
        <f t="shared" si="55"/>
        <v>4750</v>
      </c>
      <c r="AH121" s="113">
        <f t="shared" si="56"/>
        <v>4750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57"/>
        <v>0</v>
      </c>
      <c r="AR121" s="115">
        <f t="shared" si="58"/>
        <v>0</v>
      </c>
      <c r="AS121" s="377">
        <f t="shared" si="59"/>
        <v>0</v>
      </c>
      <c r="AT121" s="112">
        <f>I121+AH121</f>
        <v>357602</v>
      </c>
      <c r="AU121" s="113">
        <f>J121+W121</f>
        <v>259832</v>
      </c>
      <c r="AV121" s="113">
        <f>K121+AA121</f>
        <v>0</v>
      </c>
      <c r="AW121" s="113">
        <f t="shared" si="97"/>
        <v>87823</v>
      </c>
      <c r="AX121" s="113">
        <f t="shared" si="97"/>
        <v>5197</v>
      </c>
      <c r="AY121" s="113">
        <f>N121+AG121</f>
        <v>4750</v>
      </c>
      <c r="AZ121" s="115">
        <f>O121+AS121</f>
        <v>0.75</v>
      </c>
      <c r="BA121" s="115">
        <f t="shared" si="98"/>
        <v>0.75</v>
      </c>
      <c r="BB121" s="116">
        <f t="shared" si="98"/>
        <v>0</v>
      </c>
    </row>
    <row r="122" spans="1:54" ht="14.1" customHeight="1" x14ac:dyDescent="0.2">
      <c r="A122" s="108">
        <v>30</v>
      </c>
      <c r="B122" s="105">
        <v>2435</v>
      </c>
      <c r="C122" s="106">
        <v>600079341</v>
      </c>
      <c r="D122" s="105">
        <v>72743069</v>
      </c>
      <c r="E122" s="107" t="s">
        <v>630</v>
      </c>
      <c r="F122" s="108">
        <v>3141</v>
      </c>
      <c r="G122" s="107" t="s">
        <v>319</v>
      </c>
      <c r="H122" s="109" t="s">
        <v>282</v>
      </c>
      <c r="I122" s="110">
        <v>928015</v>
      </c>
      <c r="J122" s="30">
        <v>679653</v>
      </c>
      <c r="K122" s="30">
        <v>0</v>
      </c>
      <c r="L122" s="111">
        <v>229723</v>
      </c>
      <c r="M122" s="111">
        <v>13593</v>
      </c>
      <c r="N122" s="30">
        <v>5046</v>
      </c>
      <c r="O122" s="288">
        <v>2.31</v>
      </c>
      <c r="P122" s="447">
        <v>0</v>
      </c>
      <c r="Q122" s="914">
        <v>2.31</v>
      </c>
      <c r="R122" s="351">
        <v>0</v>
      </c>
      <c r="S122" s="113">
        <v>0</v>
      </c>
      <c r="T122" s="113">
        <v>-3619</v>
      </c>
      <c r="U122" s="113">
        <v>0</v>
      </c>
      <c r="V122" s="113">
        <v>0</v>
      </c>
      <c r="W122" s="113">
        <f t="shared" si="50"/>
        <v>-3619</v>
      </c>
      <c r="X122" s="113">
        <v>0</v>
      </c>
      <c r="Y122" s="113">
        <v>0</v>
      </c>
      <c r="Z122" s="113">
        <v>0</v>
      </c>
      <c r="AA122" s="113">
        <f t="shared" si="51"/>
        <v>0</v>
      </c>
      <c r="AB122" s="113">
        <f t="shared" si="52"/>
        <v>-3619</v>
      </c>
      <c r="AC122" s="114">
        <f t="shared" si="53"/>
        <v>-1223</v>
      </c>
      <c r="AD122" s="114">
        <f t="shared" si="54"/>
        <v>-72</v>
      </c>
      <c r="AE122" s="113">
        <v>0</v>
      </c>
      <c r="AF122" s="113">
        <v>0</v>
      </c>
      <c r="AG122" s="113">
        <f t="shared" si="55"/>
        <v>0</v>
      </c>
      <c r="AH122" s="113">
        <f t="shared" si="56"/>
        <v>-4914</v>
      </c>
      <c r="AI122" s="115">
        <v>0</v>
      </c>
      <c r="AJ122" s="115">
        <v>0</v>
      </c>
      <c r="AK122" s="115">
        <v>0</v>
      </c>
      <c r="AL122" s="115">
        <v>0</v>
      </c>
      <c r="AM122" s="115">
        <v>-0.01</v>
      </c>
      <c r="AN122" s="115">
        <v>0</v>
      </c>
      <c r="AO122" s="115">
        <v>0</v>
      </c>
      <c r="AP122" s="115">
        <v>0</v>
      </c>
      <c r="AQ122" s="115">
        <f t="shared" si="57"/>
        <v>0</v>
      </c>
      <c r="AR122" s="115">
        <f t="shared" si="58"/>
        <v>-0.01</v>
      </c>
      <c r="AS122" s="377">
        <f t="shared" si="59"/>
        <v>-0.01</v>
      </c>
      <c r="AT122" s="112">
        <f>I122+AH122</f>
        <v>923101</v>
      </c>
      <c r="AU122" s="113">
        <f>J122+W122</f>
        <v>676034</v>
      </c>
      <c r="AV122" s="113">
        <f>K122+AA122</f>
        <v>0</v>
      </c>
      <c r="AW122" s="113">
        <f t="shared" si="97"/>
        <v>228500</v>
      </c>
      <c r="AX122" s="113">
        <f t="shared" si="97"/>
        <v>13521</v>
      </c>
      <c r="AY122" s="113">
        <f>N122+AG122</f>
        <v>5046</v>
      </c>
      <c r="AZ122" s="115">
        <f>O122+AS122</f>
        <v>2.3000000000000003</v>
      </c>
      <c r="BA122" s="115">
        <f t="shared" si="98"/>
        <v>0</v>
      </c>
      <c r="BB122" s="116">
        <f t="shared" si="98"/>
        <v>2.3000000000000003</v>
      </c>
    </row>
    <row r="123" spans="1:54" ht="14.1" customHeight="1" x14ac:dyDescent="0.2">
      <c r="A123" s="120">
        <v>30</v>
      </c>
      <c r="B123" s="117">
        <v>2435</v>
      </c>
      <c r="C123" s="118">
        <v>600079341</v>
      </c>
      <c r="D123" s="117">
        <v>72743069</v>
      </c>
      <c r="E123" s="119" t="s">
        <v>631</v>
      </c>
      <c r="F123" s="120"/>
      <c r="G123" s="119"/>
      <c r="H123" s="121"/>
      <c r="I123" s="122">
        <v>8485206</v>
      </c>
      <c r="J123" s="123">
        <v>6168206</v>
      </c>
      <c r="K123" s="123">
        <v>42328</v>
      </c>
      <c r="L123" s="123">
        <v>2099161</v>
      </c>
      <c r="M123" s="123">
        <v>123365</v>
      </c>
      <c r="N123" s="123">
        <v>52146</v>
      </c>
      <c r="O123" s="124">
        <v>15.273199999999999</v>
      </c>
      <c r="P123" s="124">
        <v>10.007999999999999</v>
      </c>
      <c r="Q123" s="125">
        <v>5.2652000000000001</v>
      </c>
      <c r="R123" s="856">
        <f t="shared" ref="R123:BB123" si="99">SUM(R119:R122)</f>
        <v>0</v>
      </c>
      <c r="S123" s="856">
        <f t="shared" si="99"/>
        <v>0</v>
      </c>
      <c r="T123" s="856">
        <f t="shared" si="99"/>
        <v>-3619</v>
      </c>
      <c r="U123" s="856">
        <f t="shared" si="99"/>
        <v>0</v>
      </c>
      <c r="V123" s="856">
        <f t="shared" si="99"/>
        <v>0</v>
      </c>
      <c r="W123" s="856">
        <f t="shared" si="99"/>
        <v>-3619</v>
      </c>
      <c r="X123" s="856">
        <f t="shared" si="99"/>
        <v>0</v>
      </c>
      <c r="Y123" s="856">
        <f t="shared" si="99"/>
        <v>0</v>
      </c>
      <c r="Z123" s="856">
        <f t="shared" si="99"/>
        <v>0</v>
      </c>
      <c r="AA123" s="856">
        <f t="shared" si="99"/>
        <v>0</v>
      </c>
      <c r="AB123" s="856">
        <f t="shared" si="99"/>
        <v>-3619</v>
      </c>
      <c r="AC123" s="856">
        <f t="shared" si="99"/>
        <v>-1223</v>
      </c>
      <c r="AD123" s="856">
        <f t="shared" si="99"/>
        <v>-72</v>
      </c>
      <c r="AE123" s="856">
        <f t="shared" si="99"/>
        <v>4750</v>
      </c>
      <c r="AF123" s="856">
        <f t="shared" si="99"/>
        <v>0</v>
      </c>
      <c r="AG123" s="856">
        <f t="shared" si="99"/>
        <v>4750</v>
      </c>
      <c r="AH123" s="856">
        <f t="shared" si="99"/>
        <v>-164</v>
      </c>
      <c r="AI123" s="904">
        <f t="shared" si="99"/>
        <v>0</v>
      </c>
      <c r="AJ123" s="904">
        <f t="shared" si="99"/>
        <v>0</v>
      </c>
      <c r="AK123" s="904">
        <f t="shared" si="99"/>
        <v>0</v>
      </c>
      <c r="AL123" s="904">
        <f t="shared" si="99"/>
        <v>0</v>
      </c>
      <c r="AM123" s="904">
        <f t="shared" si="99"/>
        <v>-0.01</v>
      </c>
      <c r="AN123" s="904">
        <f t="shared" si="99"/>
        <v>0</v>
      </c>
      <c r="AO123" s="904">
        <f t="shared" si="99"/>
        <v>0</v>
      </c>
      <c r="AP123" s="904">
        <f t="shared" si="99"/>
        <v>0</v>
      </c>
      <c r="AQ123" s="904">
        <f t="shared" si="99"/>
        <v>0</v>
      </c>
      <c r="AR123" s="904">
        <f t="shared" si="99"/>
        <v>-0.01</v>
      </c>
      <c r="AS123" s="939">
        <f t="shared" si="99"/>
        <v>-0.01</v>
      </c>
      <c r="AT123" s="122">
        <f t="shared" si="99"/>
        <v>8485042</v>
      </c>
      <c r="AU123" s="123">
        <f t="shared" si="99"/>
        <v>6164587</v>
      </c>
      <c r="AV123" s="123">
        <f t="shared" si="99"/>
        <v>42328</v>
      </c>
      <c r="AW123" s="123">
        <f t="shared" si="99"/>
        <v>2097938</v>
      </c>
      <c r="AX123" s="123">
        <f t="shared" si="99"/>
        <v>123293</v>
      </c>
      <c r="AY123" s="123">
        <f t="shared" si="99"/>
        <v>56896</v>
      </c>
      <c r="AZ123" s="124">
        <f t="shared" si="99"/>
        <v>15.263199999999999</v>
      </c>
      <c r="BA123" s="124">
        <f t="shared" si="99"/>
        <v>10.007999999999999</v>
      </c>
      <c r="BB123" s="125">
        <f t="shared" si="99"/>
        <v>5.2552000000000003</v>
      </c>
    </row>
    <row r="124" spans="1:54" ht="14.1" customHeight="1" x14ac:dyDescent="0.2">
      <c r="A124" s="108">
        <v>31</v>
      </c>
      <c r="B124" s="105">
        <v>2474</v>
      </c>
      <c r="C124" s="106">
        <v>600080307</v>
      </c>
      <c r="D124" s="105">
        <v>65635612</v>
      </c>
      <c r="E124" s="107" t="s">
        <v>632</v>
      </c>
      <c r="F124" s="108">
        <v>3111</v>
      </c>
      <c r="G124" s="107" t="s">
        <v>315</v>
      </c>
      <c r="H124" s="109" t="s">
        <v>281</v>
      </c>
      <c r="I124" s="110">
        <v>3113468</v>
      </c>
      <c r="J124" s="111">
        <v>2275159</v>
      </c>
      <c r="K124" s="111">
        <v>4000</v>
      </c>
      <c r="L124" s="111">
        <v>770356</v>
      </c>
      <c r="M124" s="111">
        <v>45503</v>
      </c>
      <c r="N124" s="111">
        <v>18450</v>
      </c>
      <c r="O124" s="288">
        <v>4.9018000000000006</v>
      </c>
      <c r="P124" s="288">
        <v>4</v>
      </c>
      <c r="Q124" s="913">
        <v>0.90179999999999993</v>
      </c>
      <c r="R124" s="351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50"/>
        <v>0</v>
      </c>
      <c r="X124" s="113">
        <v>0</v>
      </c>
      <c r="Y124" s="113">
        <v>0</v>
      </c>
      <c r="Z124" s="113">
        <v>0</v>
      </c>
      <c r="AA124" s="113">
        <f t="shared" si="51"/>
        <v>0</v>
      </c>
      <c r="AB124" s="113">
        <f t="shared" si="52"/>
        <v>0</v>
      </c>
      <c r="AC124" s="114">
        <f t="shared" si="53"/>
        <v>0</v>
      </c>
      <c r="AD124" s="114">
        <f t="shared" si="54"/>
        <v>0</v>
      </c>
      <c r="AE124" s="113">
        <v>0</v>
      </c>
      <c r="AF124" s="113">
        <v>0</v>
      </c>
      <c r="AG124" s="113">
        <f t="shared" si="55"/>
        <v>0</v>
      </c>
      <c r="AH124" s="113">
        <f t="shared" si="56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57"/>
        <v>0</v>
      </c>
      <c r="AR124" s="115">
        <f t="shared" si="58"/>
        <v>0</v>
      </c>
      <c r="AS124" s="377">
        <f t="shared" si="59"/>
        <v>0</v>
      </c>
      <c r="AT124" s="112">
        <f t="shared" ref="AT124:AT129" si="100">I124+AH124</f>
        <v>3113468</v>
      </c>
      <c r="AU124" s="113">
        <f t="shared" ref="AU124:AU129" si="101">J124+W124</f>
        <v>2275159</v>
      </c>
      <c r="AV124" s="113">
        <f t="shared" ref="AV124:AV129" si="102">K124+AA124</f>
        <v>4000</v>
      </c>
      <c r="AW124" s="113">
        <f t="shared" ref="AW124:AX129" si="103">L124+AC124</f>
        <v>770356</v>
      </c>
      <c r="AX124" s="113">
        <f t="shared" si="103"/>
        <v>45503</v>
      </c>
      <c r="AY124" s="113">
        <f t="shared" ref="AY124:AY129" si="104">N124+AG124</f>
        <v>18450</v>
      </c>
      <c r="AZ124" s="115">
        <f t="shared" ref="AZ124:AZ129" si="105">O124+AS124</f>
        <v>4.9018000000000006</v>
      </c>
      <c r="BA124" s="115">
        <f t="shared" ref="BA124:BB129" si="106">P124+AQ124</f>
        <v>4</v>
      </c>
      <c r="BB124" s="116">
        <f t="shared" si="106"/>
        <v>0.90179999999999993</v>
      </c>
    </row>
    <row r="125" spans="1:54" ht="14.1" customHeight="1" x14ac:dyDescent="0.2">
      <c r="A125" s="108">
        <v>31</v>
      </c>
      <c r="B125" s="105">
        <v>2474</v>
      </c>
      <c r="C125" s="106">
        <v>600080307</v>
      </c>
      <c r="D125" s="105">
        <v>65635612</v>
      </c>
      <c r="E125" s="107" t="s">
        <v>632</v>
      </c>
      <c r="F125" s="108">
        <v>3113</v>
      </c>
      <c r="G125" s="107" t="s">
        <v>318</v>
      </c>
      <c r="H125" s="109" t="s">
        <v>281</v>
      </c>
      <c r="I125" s="110">
        <v>25426249</v>
      </c>
      <c r="J125" s="343">
        <v>18252591</v>
      </c>
      <c r="K125" s="343">
        <v>25000</v>
      </c>
      <c r="L125" s="111">
        <v>6177826</v>
      </c>
      <c r="M125" s="111">
        <v>365052</v>
      </c>
      <c r="N125" s="343">
        <v>605780</v>
      </c>
      <c r="O125" s="288">
        <v>34.798099999999998</v>
      </c>
      <c r="P125" s="275">
        <v>26.921099999999996</v>
      </c>
      <c r="Q125" s="910">
        <v>7.8770000000000007</v>
      </c>
      <c r="R125" s="351"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50"/>
        <v>0</v>
      </c>
      <c r="X125" s="113">
        <v>0</v>
      </c>
      <c r="Y125" s="113">
        <v>0</v>
      </c>
      <c r="Z125" s="113">
        <v>0</v>
      </c>
      <c r="AA125" s="113">
        <f t="shared" si="51"/>
        <v>0</v>
      </c>
      <c r="AB125" s="113">
        <f t="shared" si="52"/>
        <v>0</v>
      </c>
      <c r="AC125" s="114">
        <f t="shared" si="53"/>
        <v>0</v>
      </c>
      <c r="AD125" s="114">
        <f t="shared" si="54"/>
        <v>0</v>
      </c>
      <c r="AE125" s="113">
        <v>0</v>
      </c>
      <c r="AF125" s="113">
        <v>0</v>
      </c>
      <c r="AG125" s="113">
        <f t="shared" si="55"/>
        <v>0</v>
      </c>
      <c r="AH125" s="113">
        <f t="shared" si="56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57"/>
        <v>0</v>
      </c>
      <c r="AR125" s="115">
        <f t="shared" si="58"/>
        <v>0</v>
      </c>
      <c r="AS125" s="377">
        <f t="shared" si="59"/>
        <v>0</v>
      </c>
      <c r="AT125" s="112">
        <f t="shared" si="100"/>
        <v>25426249</v>
      </c>
      <c r="AU125" s="113">
        <f t="shared" si="101"/>
        <v>18252591</v>
      </c>
      <c r="AV125" s="113">
        <f t="shared" si="102"/>
        <v>25000</v>
      </c>
      <c r="AW125" s="113">
        <f t="shared" si="103"/>
        <v>6177826</v>
      </c>
      <c r="AX125" s="113">
        <f t="shared" si="103"/>
        <v>365052</v>
      </c>
      <c r="AY125" s="113">
        <f t="shared" si="104"/>
        <v>605780</v>
      </c>
      <c r="AZ125" s="115">
        <f t="shared" si="105"/>
        <v>34.798099999999998</v>
      </c>
      <c r="BA125" s="115">
        <f t="shared" si="106"/>
        <v>26.921099999999996</v>
      </c>
      <c r="BB125" s="116">
        <f t="shared" si="106"/>
        <v>7.8770000000000007</v>
      </c>
    </row>
    <row r="126" spans="1:54" ht="14.1" customHeight="1" x14ac:dyDescent="0.2">
      <c r="A126" s="108">
        <v>31</v>
      </c>
      <c r="B126" s="105">
        <v>2474</v>
      </c>
      <c r="C126" s="106">
        <v>600080307</v>
      </c>
      <c r="D126" s="105">
        <v>65635612</v>
      </c>
      <c r="E126" s="107" t="s">
        <v>632</v>
      </c>
      <c r="F126" s="108">
        <v>3113</v>
      </c>
      <c r="G126" s="126" t="s">
        <v>316</v>
      </c>
      <c r="H126" s="109" t="s">
        <v>282</v>
      </c>
      <c r="I126" s="110">
        <v>2250314</v>
      </c>
      <c r="J126" s="28">
        <v>1655238</v>
      </c>
      <c r="K126" s="28">
        <v>0</v>
      </c>
      <c r="L126" s="111">
        <v>559471</v>
      </c>
      <c r="M126" s="111">
        <v>33105</v>
      </c>
      <c r="N126" s="28">
        <v>2500</v>
      </c>
      <c r="O126" s="288">
        <v>4.78</v>
      </c>
      <c r="P126" s="275">
        <v>4.78</v>
      </c>
      <c r="Q126" s="910">
        <v>0</v>
      </c>
      <c r="R126" s="351">
        <v>0</v>
      </c>
      <c r="S126" s="113">
        <v>-55336</v>
      </c>
      <c r="T126" s="113">
        <v>0</v>
      </c>
      <c r="U126" s="113">
        <v>0</v>
      </c>
      <c r="V126" s="113">
        <v>0</v>
      </c>
      <c r="W126" s="113">
        <f t="shared" si="50"/>
        <v>-55336</v>
      </c>
      <c r="X126" s="113">
        <v>0</v>
      </c>
      <c r="Y126" s="113">
        <v>0</v>
      </c>
      <c r="Z126" s="113">
        <v>0</v>
      </c>
      <c r="AA126" s="113">
        <f t="shared" si="51"/>
        <v>0</v>
      </c>
      <c r="AB126" s="113">
        <f t="shared" si="52"/>
        <v>-55336</v>
      </c>
      <c r="AC126" s="114">
        <f t="shared" si="53"/>
        <v>-18704</v>
      </c>
      <c r="AD126" s="114">
        <f t="shared" si="54"/>
        <v>-1107</v>
      </c>
      <c r="AE126" s="113">
        <v>0</v>
      </c>
      <c r="AF126" s="113">
        <v>0</v>
      </c>
      <c r="AG126" s="113">
        <f t="shared" si="55"/>
        <v>0</v>
      </c>
      <c r="AH126" s="113">
        <f t="shared" si="56"/>
        <v>-75147</v>
      </c>
      <c r="AI126" s="115">
        <v>0</v>
      </c>
      <c r="AJ126" s="115">
        <v>0</v>
      </c>
      <c r="AK126" s="115">
        <v>-0.16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57"/>
        <v>-0.16</v>
      </c>
      <c r="AR126" s="115">
        <f t="shared" si="58"/>
        <v>0</v>
      </c>
      <c r="AS126" s="377">
        <f t="shared" si="59"/>
        <v>-0.16</v>
      </c>
      <c r="AT126" s="112">
        <f t="shared" si="100"/>
        <v>2175167</v>
      </c>
      <c r="AU126" s="113">
        <f t="shared" si="101"/>
        <v>1599902</v>
      </c>
      <c r="AV126" s="113">
        <f t="shared" si="102"/>
        <v>0</v>
      </c>
      <c r="AW126" s="113">
        <f t="shared" si="103"/>
        <v>540767</v>
      </c>
      <c r="AX126" s="113">
        <f t="shared" si="103"/>
        <v>31998</v>
      </c>
      <c r="AY126" s="113">
        <f t="shared" si="104"/>
        <v>2500</v>
      </c>
      <c r="AZ126" s="115">
        <f t="shared" si="105"/>
        <v>4.62</v>
      </c>
      <c r="BA126" s="115">
        <f t="shared" si="106"/>
        <v>4.62</v>
      </c>
      <c r="BB126" s="116">
        <f t="shared" si="106"/>
        <v>0</v>
      </c>
    </row>
    <row r="127" spans="1:54" ht="14.1" customHeight="1" x14ac:dyDescent="0.2">
      <c r="A127" s="108">
        <v>31</v>
      </c>
      <c r="B127" s="105">
        <v>2474</v>
      </c>
      <c r="C127" s="106">
        <v>600080307</v>
      </c>
      <c r="D127" s="105">
        <v>65635612</v>
      </c>
      <c r="E127" s="107" t="s">
        <v>632</v>
      </c>
      <c r="F127" s="108">
        <v>3141</v>
      </c>
      <c r="G127" s="107" t="s">
        <v>319</v>
      </c>
      <c r="H127" s="109" t="s">
        <v>282</v>
      </c>
      <c r="I127" s="110">
        <v>222720</v>
      </c>
      <c r="J127" s="30">
        <v>162859</v>
      </c>
      <c r="K127" s="30">
        <v>0</v>
      </c>
      <c r="L127" s="111">
        <v>55046</v>
      </c>
      <c r="M127" s="111">
        <v>3257</v>
      </c>
      <c r="N127" s="30">
        <v>1558</v>
      </c>
      <c r="O127" s="288">
        <v>0.55000000000000004</v>
      </c>
      <c r="P127" s="447">
        <v>0</v>
      </c>
      <c r="Q127" s="914">
        <v>0.55000000000000004</v>
      </c>
      <c r="R127" s="351">
        <v>0</v>
      </c>
      <c r="S127" s="113">
        <v>0</v>
      </c>
      <c r="T127" s="113">
        <v>9656</v>
      </c>
      <c r="U127" s="113">
        <v>0</v>
      </c>
      <c r="V127" s="113">
        <v>0</v>
      </c>
      <c r="W127" s="113">
        <f t="shared" si="50"/>
        <v>9656</v>
      </c>
      <c r="X127" s="113">
        <v>0</v>
      </c>
      <c r="Y127" s="113">
        <v>0</v>
      </c>
      <c r="Z127" s="113">
        <v>0</v>
      </c>
      <c r="AA127" s="113">
        <f t="shared" si="51"/>
        <v>0</v>
      </c>
      <c r="AB127" s="113">
        <f t="shared" si="52"/>
        <v>9656</v>
      </c>
      <c r="AC127" s="114">
        <f t="shared" si="53"/>
        <v>3264</v>
      </c>
      <c r="AD127" s="114">
        <f t="shared" si="54"/>
        <v>193</v>
      </c>
      <c r="AE127" s="113">
        <v>0</v>
      </c>
      <c r="AF127" s="113">
        <v>0</v>
      </c>
      <c r="AG127" s="113">
        <f t="shared" si="55"/>
        <v>0</v>
      </c>
      <c r="AH127" s="113">
        <f t="shared" si="56"/>
        <v>13113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0.04</v>
      </c>
      <c r="AN127" s="115">
        <v>0</v>
      </c>
      <c r="AO127" s="115">
        <v>0</v>
      </c>
      <c r="AP127" s="115">
        <v>0</v>
      </c>
      <c r="AQ127" s="115">
        <f t="shared" si="57"/>
        <v>0</v>
      </c>
      <c r="AR127" s="115">
        <f t="shared" si="58"/>
        <v>0.04</v>
      </c>
      <c r="AS127" s="377">
        <f t="shared" si="59"/>
        <v>0.04</v>
      </c>
      <c r="AT127" s="112">
        <f t="shared" si="100"/>
        <v>235833</v>
      </c>
      <c r="AU127" s="113">
        <f t="shared" si="101"/>
        <v>172515</v>
      </c>
      <c r="AV127" s="113">
        <f t="shared" si="102"/>
        <v>0</v>
      </c>
      <c r="AW127" s="113">
        <f t="shared" si="103"/>
        <v>58310</v>
      </c>
      <c r="AX127" s="113">
        <f t="shared" si="103"/>
        <v>3450</v>
      </c>
      <c r="AY127" s="113">
        <f t="shared" si="104"/>
        <v>1558</v>
      </c>
      <c r="AZ127" s="115">
        <f t="shared" si="105"/>
        <v>0.59000000000000008</v>
      </c>
      <c r="BA127" s="115">
        <f t="shared" si="106"/>
        <v>0</v>
      </c>
      <c r="BB127" s="116">
        <f t="shared" si="106"/>
        <v>0.59000000000000008</v>
      </c>
    </row>
    <row r="128" spans="1:54" ht="14.1" customHeight="1" x14ac:dyDescent="0.2">
      <c r="A128" s="108">
        <v>31</v>
      </c>
      <c r="B128" s="105">
        <v>2474</v>
      </c>
      <c r="C128" s="106">
        <v>600080307</v>
      </c>
      <c r="D128" s="105">
        <v>65635612</v>
      </c>
      <c r="E128" s="107" t="s">
        <v>632</v>
      </c>
      <c r="F128" s="108">
        <v>3143</v>
      </c>
      <c r="G128" s="126" t="s">
        <v>633</v>
      </c>
      <c r="H128" s="109" t="s">
        <v>281</v>
      </c>
      <c r="I128" s="110">
        <v>1930864</v>
      </c>
      <c r="J128" s="433">
        <v>1417903</v>
      </c>
      <c r="K128" s="433">
        <v>4000</v>
      </c>
      <c r="L128" s="111">
        <v>480603</v>
      </c>
      <c r="M128" s="111">
        <v>28358</v>
      </c>
      <c r="N128" s="343">
        <v>0</v>
      </c>
      <c r="O128" s="288">
        <v>3.036</v>
      </c>
      <c r="P128" s="436">
        <v>3.036</v>
      </c>
      <c r="Q128" s="910">
        <v>0</v>
      </c>
      <c r="R128" s="351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50"/>
        <v>0</v>
      </c>
      <c r="X128" s="113">
        <v>0</v>
      </c>
      <c r="Y128" s="113">
        <v>0</v>
      </c>
      <c r="Z128" s="113">
        <v>0</v>
      </c>
      <c r="AA128" s="113">
        <f t="shared" si="51"/>
        <v>0</v>
      </c>
      <c r="AB128" s="113">
        <f t="shared" si="52"/>
        <v>0</v>
      </c>
      <c r="AC128" s="114">
        <f t="shared" si="53"/>
        <v>0</v>
      </c>
      <c r="AD128" s="114">
        <f t="shared" si="54"/>
        <v>0</v>
      </c>
      <c r="AE128" s="113">
        <v>0</v>
      </c>
      <c r="AF128" s="113">
        <v>0</v>
      </c>
      <c r="AG128" s="113">
        <f t="shared" si="55"/>
        <v>0</v>
      </c>
      <c r="AH128" s="113">
        <f t="shared" si="56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57"/>
        <v>0</v>
      </c>
      <c r="AR128" s="115">
        <f t="shared" si="58"/>
        <v>0</v>
      </c>
      <c r="AS128" s="377">
        <f t="shared" si="59"/>
        <v>0</v>
      </c>
      <c r="AT128" s="112">
        <f t="shared" si="100"/>
        <v>1930864</v>
      </c>
      <c r="AU128" s="113">
        <f t="shared" si="101"/>
        <v>1417903</v>
      </c>
      <c r="AV128" s="113">
        <f t="shared" si="102"/>
        <v>4000</v>
      </c>
      <c r="AW128" s="113">
        <f t="shared" si="103"/>
        <v>480603</v>
      </c>
      <c r="AX128" s="113">
        <f t="shared" si="103"/>
        <v>28358</v>
      </c>
      <c r="AY128" s="113">
        <f t="shared" si="104"/>
        <v>0</v>
      </c>
      <c r="AZ128" s="115">
        <f t="shared" si="105"/>
        <v>3.036</v>
      </c>
      <c r="BA128" s="115">
        <f t="shared" si="106"/>
        <v>3.036</v>
      </c>
      <c r="BB128" s="116">
        <f t="shared" si="106"/>
        <v>0</v>
      </c>
    </row>
    <row r="129" spans="1:54" ht="14.1" customHeight="1" x14ac:dyDescent="0.2">
      <c r="A129" s="108">
        <v>31</v>
      </c>
      <c r="B129" s="105">
        <v>2474</v>
      </c>
      <c r="C129" s="106">
        <v>600080307</v>
      </c>
      <c r="D129" s="105">
        <v>65635612</v>
      </c>
      <c r="E129" s="107" t="s">
        <v>632</v>
      </c>
      <c r="F129" s="108">
        <v>3143</v>
      </c>
      <c r="G129" s="126" t="s">
        <v>634</v>
      </c>
      <c r="H129" s="109" t="s">
        <v>282</v>
      </c>
      <c r="I129" s="110">
        <v>70221</v>
      </c>
      <c r="J129" s="445">
        <v>49500</v>
      </c>
      <c r="K129" s="445">
        <v>0</v>
      </c>
      <c r="L129" s="111">
        <v>16731</v>
      </c>
      <c r="M129" s="111">
        <v>990</v>
      </c>
      <c r="N129" s="445">
        <v>3000</v>
      </c>
      <c r="O129" s="288">
        <v>0.21</v>
      </c>
      <c r="P129" s="446">
        <v>0</v>
      </c>
      <c r="Q129" s="914">
        <v>0.21</v>
      </c>
      <c r="R129" s="351"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50"/>
        <v>0</v>
      </c>
      <c r="X129" s="113">
        <v>0</v>
      </c>
      <c r="Y129" s="113">
        <v>0</v>
      </c>
      <c r="Z129" s="113">
        <v>0</v>
      </c>
      <c r="AA129" s="113">
        <f t="shared" si="51"/>
        <v>0</v>
      </c>
      <c r="AB129" s="113">
        <f t="shared" si="52"/>
        <v>0</v>
      </c>
      <c r="AC129" s="114">
        <f t="shared" si="53"/>
        <v>0</v>
      </c>
      <c r="AD129" s="114">
        <f t="shared" si="54"/>
        <v>0</v>
      </c>
      <c r="AE129" s="113">
        <v>0</v>
      </c>
      <c r="AF129" s="113">
        <v>0</v>
      </c>
      <c r="AG129" s="113">
        <f t="shared" si="55"/>
        <v>0</v>
      </c>
      <c r="AH129" s="113">
        <f t="shared" si="56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si="57"/>
        <v>0</v>
      </c>
      <c r="AR129" s="115">
        <f t="shared" si="58"/>
        <v>0</v>
      </c>
      <c r="AS129" s="377">
        <f t="shared" si="59"/>
        <v>0</v>
      </c>
      <c r="AT129" s="112">
        <f t="shared" si="100"/>
        <v>70221</v>
      </c>
      <c r="AU129" s="113">
        <f t="shared" si="101"/>
        <v>49500</v>
      </c>
      <c r="AV129" s="113">
        <f t="shared" si="102"/>
        <v>0</v>
      </c>
      <c r="AW129" s="113">
        <f t="shared" si="103"/>
        <v>16731</v>
      </c>
      <c r="AX129" s="113">
        <f t="shared" si="103"/>
        <v>990</v>
      </c>
      <c r="AY129" s="113">
        <f t="shared" si="104"/>
        <v>3000</v>
      </c>
      <c r="AZ129" s="115">
        <f t="shared" si="105"/>
        <v>0.21</v>
      </c>
      <c r="BA129" s="115">
        <f t="shared" si="106"/>
        <v>0</v>
      </c>
      <c r="BB129" s="116">
        <f t="shared" si="106"/>
        <v>0.21</v>
      </c>
    </row>
    <row r="130" spans="1:54" ht="14.1" customHeight="1" x14ac:dyDescent="0.2">
      <c r="A130" s="120">
        <v>31</v>
      </c>
      <c r="B130" s="117">
        <v>2474</v>
      </c>
      <c r="C130" s="118">
        <v>600080307</v>
      </c>
      <c r="D130" s="117">
        <v>65635612</v>
      </c>
      <c r="E130" s="119" t="s">
        <v>635</v>
      </c>
      <c r="F130" s="120"/>
      <c r="G130" s="119"/>
      <c r="H130" s="121"/>
      <c r="I130" s="122">
        <v>33013836</v>
      </c>
      <c r="J130" s="123">
        <v>23813250</v>
      </c>
      <c r="K130" s="123">
        <v>33000</v>
      </c>
      <c r="L130" s="123">
        <v>8060033</v>
      </c>
      <c r="M130" s="123">
        <v>476265</v>
      </c>
      <c r="N130" s="123">
        <v>631288</v>
      </c>
      <c r="O130" s="124">
        <v>48.2759</v>
      </c>
      <c r="P130" s="124">
        <v>38.737099999999998</v>
      </c>
      <c r="Q130" s="125">
        <v>9.5388000000000019</v>
      </c>
      <c r="R130" s="927">
        <f t="shared" ref="R130:BB130" si="107">SUM(R124:R129)</f>
        <v>0</v>
      </c>
      <c r="S130" s="927">
        <f t="shared" si="107"/>
        <v>-55336</v>
      </c>
      <c r="T130" s="927">
        <f t="shared" si="107"/>
        <v>9656</v>
      </c>
      <c r="U130" s="927">
        <f t="shared" si="107"/>
        <v>0</v>
      </c>
      <c r="V130" s="927">
        <f t="shared" si="107"/>
        <v>0</v>
      </c>
      <c r="W130" s="927">
        <f t="shared" si="107"/>
        <v>-45680</v>
      </c>
      <c r="X130" s="927">
        <f t="shared" si="107"/>
        <v>0</v>
      </c>
      <c r="Y130" s="927">
        <f t="shared" si="107"/>
        <v>0</v>
      </c>
      <c r="Z130" s="927">
        <f t="shared" si="107"/>
        <v>0</v>
      </c>
      <c r="AA130" s="927">
        <f t="shared" si="107"/>
        <v>0</v>
      </c>
      <c r="AB130" s="927">
        <f t="shared" si="107"/>
        <v>-45680</v>
      </c>
      <c r="AC130" s="927">
        <f t="shared" si="107"/>
        <v>-15440</v>
      </c>
      <c r="AD130" s="927">
        <f t="shared" si="107"/>
        <v>-914</v>
      </c>
      <c r="AE130" s="927">
        <f t="shared" si="107"/>
        <v>0</v>
      </c>
      <c r="AF130" s="927">
        <f t="shared" si="107"/>
        <v>0</v>
      </c>
      <c r="AG130" s="927">
        <f t="shared" si="107"/>
        <v>0</v>
      </c>
      <c r="AH130" s="927">
        <f t="shared" si="107"/>
        <v>-62034</v>
      </c>
      <c r="AI130" s="940">
        <f t="shared" si="107"/>
        <v>0</v>
      </c>
      <c r="AJ130" s="940">
        <f t="shared" si="107"/>
        <v>0</v>
      </c>
      <c r="AK130" s="940">
        <f t="shared" si="107"/>
        <v>-0.16</v>
      </c>
      <c r="AL130" s="940">
        <f t="shared" si="107"/>
        <v>0</v>
      </c>
      <c r="AM130" s="940">
        <f t="shared" si="107"/>
        <v>0.04</v>
      </c>
      <c r="AN130" s="940">
        <f t="shared" si="107"/>
        <v>0</v>
      </c>
      <c r="AO130" s="940">
        <f t="shared" si="107"/>
        <v>0</v>
      </c>
      <c r="AP130" s="940">
        <f t="shared" si="107"/>
        <v>0</v>
      </c>
      <c r="AQ130" s="940">
        <f t="shared" si="107"/>
        <v>-0.16</v>
      </c>
      <c r="AR130" s="940">
        <f t="shared" si="107"/>
        <v>0.04</v>
      </c>
      <c r="AS130" s="941">
        <f t="shared" si="107"/>
        <v>-0.12</v>
      </c>
      <c r="AT130" s="454">
        <f t="shared" si="107"/>
        <v>32951802</v>
      </c>
      <c r="AU130" s="455">
        <f t="shared" si="107"/>
        <v>23767570</v>
      </c>
      <c r="AV130" s="455">
        <f t="shared" si="107"/>
        <v>33000</v>
      </c>
      <c r="AW130" s="455">
        <f t="shared" si="107"/>
        <v>8044593</v>
      </c>
      <c r="AX130" s="455">
        <f t="shared" si="107"/>
        <v>475351</v>
      </c>
      <c r="AY130" s="455">
        <f t="shared" si="107"/>
        <v>631288</v>
      </c>
      <c r="AZ130" s="456">
        <f t="shared" si="107"/>
        <v>48.155900000000003</v>
      </c>
      <c r="BA130" s="456">
        <f t="shared" si="107"/>
        <v>38.577099999999994</v>
      </c>
      <c r="BB130" s="928">
        <f t="shared" si="107"/>
        <v>9.5788000000000011</v>
      </c>
    </row>
    <row r="131" spans="1:54" ht="14.1" customHeight="1" x14ac:dyDescent="0.2">
      <c r="A131" s="108">
        <v>32</v>
      </c>
      <c r="B131" s="105">
        <v>2312</v>
      </c>
      <c r="C131" s="106">
        <v>600079899</v>
      </c>
      <c r="D131" s="105">
        <v>65642350</v>
      </c>
      <c r="E131" s="107" t="s">
        <v>636</v>
      </c>
      <c r="F131" s="108">
        <v>3113</v>
      </c>
      <c r="G131" s="107" t="s">
        <v>318</v>
      </c>
      <c r="H131" s="109" t="s">
        <v>281</v>
      </c>
      <c r="I131" s="110">
        <v>31317389</v>
      </c>
      <c r="J131" s="111">
        <v>22373482</v>
      </c>
      <c r="K131" s="111">
        <v>150000</v>
      </c>
      <c r="L131" s="111">
        <v>7612937</v>
      </c>
      <c r="M131" s="111">
        <v>447470</v>
      </c>
      <c r="N131" s="111">
        <v>733500</v>
      </c>
      <c r="O131" s="288">
        <v>40.575999999999993</v>
      </c>
      <c r="P131" s="288">
        <v>31.7834</v>
      </c>
      <c r="Q131" s="913">
        <v>8.7925999999999984</v>
      </c>
      <c r="R131" s="351"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50"/>
        <v>0</v>
      </c>
      <c r="X131" s="113">
        <v>0</v>
      </c>
      <c r="Y131" s="113">
        <v>0</v>
      </c>
      <c r="Z131" s="113">
        <v>0</v>
      </c>
      <c r="AA131" s="113">
        <f t="shared" si="51"/>
        <v>0</v>
      </c>
      <c r="AB131" s="113">
        <f t="shared" si="52"/>
        <v>0</v>
      </c>
      <c r="AC131" s="114">
        <f t="shared" si="53"/>
        <v>0</v>
      </c>
      <c r="AD131" s="114">
        <f t="shared" si="54"/>
        <v>0</v>
      </c>
      <c r="AE131" s="113">
        <v>0</v>
      </c>
      <c r="AF131" s="113">
        <v>0</v>
      </c>
      <c r="AG131" s="113">
        <f t="shared" si="55"/>
        <v>0</v>
      </c>
      <c r="AH131" s="113">
        <f t="shared" si="56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57"/>
        <v>0</v>
      </c>
      <c r="AR131" s="115">
        <f t="shared" si="58"/>
        <v>0</v>
      </c>
      <c r="AS131" s="377">
        <f t="shared" si="59"/>
        <v>0</v>
      </c>
      <c r="AT131" s="112">
        <f t="shared" ref="AT131:AT136" si="108">I131+AH131</f>
        <v>31317389</v>
      </c>
      <c r="AU131" s="113">
        <f t="shared" ref="AU131:AU136" si="109">J131+W131</f>
        <v>22373482</v>
      </c>
      <c r="AV131" s="113">
        <f t="shared" ref="AV131:AV136" si="110">K131+AA131</f>
        <v>150000</v>
      </c>
      <c r="AW131" s="113">
        <f t="shared" ref="AW131:AX136" si="111">L131+AC131</f>
        <v>7612937</v>
      </c>
      <c r="AX131" s="113">
        <f t="shared" si="111"/>
        <v>447470</v>
      </c>
      <c r="AY131" s="113">
        <f t="shared" ref="AY131:AY136" si="112">N131+AG131</f>
        <v>733500</v>
      </c>
      <c r="AZ131" s="115">
        <f t="shared" ref="AZ131:AZ136" si="113">O131+AS131</f>
        <v>40.575999999999993</v>
      </c>
      <c r="BA131" s="115">
        <f t="shared" ref="BA131:BB136" si="114">P131+AQ131</f>
        <v>31.7834</v>
      </c>
      <c r="BB131" s="116">
        <f t="shared" si="114"/>
        <v>8.7925999999999984</v>
      </c>
    </row>
    <row r="132" spans="1:54" ht="14.1" customHeight="1" x14ac:dyDescent="0.2">
      <c r="A132" s="108">
        <v>32</v>
      </c>
      <c r="B132" s="105">
        <v>2312</v>
      </c>
      <c r="C132" s="106">
        <v>600079899</v>
      </c>
      <c r="D132" s="105">
        <v>65642350</v>
      </c>
      <c r="E132" s="107" t="s">
        <v>636</v>
      </c>
      <c r="F132" s="108">
        <v>3113</v>
      </c>
      <c r="G132" s="126" t="s">
        <v>316</v>
      </c>
      <c r="H132" s="109" t="s">
        <v>282</v>
      </c>
      <c r="I132" s="110">
        <v>1316366</v>
      </c>
      <c r="J132" s="28">
        <v>964557</v>
      </c>
      <c r="K132" s="28">
        <v>0</v>
      </c>
      <c r="L132" s="111">
        <v>326019</v>
      </c>
      <c r="M132" s="111">
        <v>19290</v>
      </c>
      <c r="N132" s="28">
        <v>6500</v>
      </c>
      <c r="O132" s="288">
        <v>2.66</v>
      </c>
      <c r="P132" s="275">
        <v>2.66</v>
      </c>
      <c r="Q132" s="910">
        <v>0</v>
      </c>
      <c r="R132" s="423">
        <v>0</v>
      </c>
      <c r="S132" s="412">
        <v>43306</v>
      </c>
      <c r="T132" s="412">
        <v>0</v>
      </c>
      <c r="U132" s="412">
        <v>0</v>
      </c>
      <c r="V132" s="412">
        <v>0</v>
      </c>
      <c r="W132" s="412">
        <f t="shared" si="50"/>
        <v>43306</v>
      </c>
      <c r="X132" s="412">
        <v>0</v>
      </c>
      <c r="Y132" s="412">
        <v>0</v>
      </c>
      <c r="Z132" s="412">
        <v>0</v>
      </c>
      <c r="AA132" s="412">
        <f t="shared" si="51"/>
        <v>0</v>
      </c>
      <c r="AB132" s="412">
        <f t="shared" si="52"/>
        <v>43306</v>
      </c>
      <c r="AC132" s="249">
        <f t="shared" si="53"/>
        <v>14637</v>
      </c>
      <c r="AD132" s="249">
        <f t="shared" si="54"/>
        <v>866</v>
      </c>
      <c r="AE132" s="412">
        <v>0</v>
      </c>
      <c r="AF132" s="412">
        <v>0</v>
      </c>
      <c r="AG132" s="412">
        <f t="shared" si="55"/>
        <v>0</v>
      </c>
      <c r="AH132" s="412">
        <f t="shared" si="56"/>
        <v>58809</v>
      </c>
      <c r="AI132" s="414">
        <v>0</v>
      </c>
      <c r="AJ132" s="414">
        <v>0</v>
      </c>
      <c r="AK132" s="414">
        <v>0.13</v>
      </c>
      <c r="AL132" s="414">
        <v>0</v>
      </c>
      <c r="AM132" s="414">
        <v>0</v>
      </c>
      <c r="AN132" s="414">
        <v>0</v>
      </c>
      <c r="AO132" s="414">
        <v>0</v>
      </c>
      <c r="AP132" s="414">
        <v>0</v>
      </c>
      <c r="AQ132" s="414">
        <f t="shared" si="57"/>
        <v>0.13</v>
      </c>
      <c r="AR132" s="414">
        <f t="shared" si="58"/>
        <v>0</v>
      </c>
      <c r="AS132" s="424">
        <f t="shared" si="59"/>
        <v>0.13</v>
      </c>
      <c r="AT132" s="413">
        <f t="shared" si="108"/>
        <v>1375175</v>
      </c>
      <c r="AU132" s="412">
        <f t="shared" si="109"/>
        <v>1007863</v>
      </c>
      <c r="AV132" s="412">
        <f t="shared" si="110"/>
        <v>0</v>
      </c>
      <c r="AW132" s="412">
        <f t="shared" si="111"/>
        <v>340656</v>
      </c>
      <c r="AX132" s="412">
        <f t="shared" si="111"/>
        <v>20156</v>
      </c>
      <c r="AY132" s="412">
        <f t="shared" si="112"/>
        <v>6500</v>
      </c>
      <c r="AZ132" s="414">
        <f t="shared" si="113"/>
        <v>2.79</v>
      </c>
      <c r="BA132" s="414">
        <f t="shared" si="114"/>
        <v>2.79</v>
      </c>
      <c r="BB132" s="415">
        <f t="shared" si="114"/>
        <v>0</v>
      </c>
    </row>
    <row r="133" spans="1:54" ht="14.1" customHeight="1" x14ac:dyDescent="0.2">
      <c r="A133" s="108">
        <v>32</v>
      </c>
      <c r="B133" s="105">
        <v>2312</v>
      </c>
      <c r="C133" s="106">
        <v>600079899</v>
      </c>
      <c r="D133" s="105">
        <v>65642350</v>
      </c>
      <c r="E133" s="107" t="s">
        <v>636</v>
      </c>
      <c r="F133" s="108">
        <v>3141</v>
      </c>
      <c r="G133" s="107" t="s">
        <v>319</v>
      </c>
      <c r="H133" s="109" t="s">
        <v>282</v>
      </c>
      <c r="I133" s="110">
        <v>2565504</v>
      </c>
      <c r="J133" s="30">
        <v>1851278</v>
      </c>
      <c r="K133" s="30">
        <v>20000</v>
      </c>
      <c r="L133" s="111">
        <v>632492</v>
      </c>
      <c r="M133" s="111">
        <v>37026</v>
      </c>
      <c r="N133" s="30">
        <v>24708</v>
      </c>
      <c r="O133" s="288">
        <v>6.32</v>
      </c>
      <c r="P133" s="447">
        <v>0</v>
      </c>
      <c r="Q133" s="914">
        <v>6.32</v>
      </c>
      <c r="R133" s="351">
        <v>0</v>
      </c>
      <c r="S133" s="113">
        <v>0</v>
      </c>
      <c r="T133" s="113">
        <v>-312056</v>
      </c>
      <c r="U133" s="113">
        <v>0</v>
      </c>
      <c r="V133" s="113">
        <v>0</v>
      </c>
      <c r="W133" s="113">
        <f t="shared" si="50"/>
        <v>-312056</v>
      </c>
      <c r="X133" s="113">
        <v>0</v>
      </c>
      <c r="Y133" s="113">
        <v>0</v>
      </c>
      <c r="Z133" s="113">
        <v>0</v>
      </c>
      <c r="AA133" s="113">
        <f t="shared" si="51"/>
        <v>0</v>
      </c>
      <c r="AB133" s="113">
        <f t="shared" si="52"/>
        <v>-312056</v>
      </c>
      <c r="AC133" s="114">
        <f t="shared" si="53"/>
        <v>-105475</v>
      </c>
      <c r="AD133" s="114">
        <f t="shared" si="54"/>
        <v>-6241</v>
      </c>
      <c r="AE133" s="113">
        <v>0</v>
      </c>
      <c r="AF133" s="113">
        <v>0</v>
      </c>
      <c r="AG133" s="113">
        <f t="shared" si="55"/>
        <v>0</v>
      </c>
      <c r="AH133" s="113">
        <f t="shared" si="56"/>
        <v>-423772</v>
      </c>
      <c r="AI133" s="115">
        <v>0</v>
      </c>
      <c r="AJ133" s="115">
        <v>0</v>
      </c>
      <c r="AK133" s="115">
        <v>0</v>
      </c>
      <c r="AL133" s="115">
        <v>0</v>
      </c>
      <c r="AM133" s="115">
        <v>-1.06</v>
      </c>
      <c r="AN133" s="115">
        <v>0</v>
      </c>
      <c r="AO133" s="115">
        <v>0</v>
      </c>
      <c r="AP133" s="115">
        <v>0</v>
      </c>
      <c r="AQ133" s="115">
        <f t="shared" si="57"/>
        <v>0</v>
      </c>
      <c r="AR133" s="115">
        <f t="shared" si="58"/>
        <v>-1.06</v>
      </c>
      <c r="AS133" s="377">
        <f t="shared" si="59"/>
        <v>-1.06</v>
      </c>
      <c r="AT133" s="112">
        <f t="shared" si="108"/>
        <v>2141732</v>
      </c>
      <c r="AU133" s="113">
        <f t="shared" si="109"/>
        <v>1539222</v>
      </c>
      <c r="AV133" s="113">
        <f t="shared" si="110"/>
        <v>20000</v>
      </c>
      <c r="AW133" s="113">
        <f t="shared" si="111"/>
        <v>527017</v>
      </c>
      <c r="AX133" s="113">
        <f t="shared" si="111"/>
        <v>30785</v>
      </c>
      <c r="AY133" s="113">
        <f t="shared" si="112"/>
        <v>24708</v>
      </c>
      <c r="AZ133" s="115">
        <f t="shared" si="113"/>
        <v>5.26</v>
      </c>
      <c r="BA133" s="115">
        <f t="shared" si="114"/>
        <v>0</v>
      </c>
      <c r="BB133" s="116">
        <f t="shared" si="114"/>
        <v>5.26</v>
      </c>
    </row>
    <row r="134" spans="1:54" ht="14.1" customHeight="1" x14ac:dyDescent="0.2">
      <c r="A134" s="108">
        <v>32</v>
      </c>
      <c r="B134" s="105">
        <v>2312</v>
      </c>
      <c r="C134" s="106">
        <v>600079899</v>
      </c>
      <c r="D134" s="105">
        <v>65642350</v>
      </c>
      <c r="E134" s="107" t="s">
        <v>636</v>
      </c>
      <c r="F134" s="108">
        <v>3143</v>
      </c>
      <c r="G134" s="126" t="s">
        <v>633</v>
      </c>
      <c r="H134" s="109" t="s">
        <v>281</v>
      </c>
      <c r="I134" s="110">
        <v>3537958</v>
      </c>
      <c r="J134" s="433">
        <v>2585566</v>
      </c>
      <c r="K134" s="433">
        <v>20000</v>
      </c>
      <c r="L134" s="111">
        <v>880681</v>
      </c>
      <c r="M134" s="111">
        <v>51711</v>
      </c>
      <c r="N134" s="343">
        <v>0</v>
      </c>
      <c r="O134" s="288">
        <v>5.5</v>
      </c>
      <c r="P134" s="436">
        <v>5.5</v>
      </c>
      <c r="Q134" s="910">
        <v>0</v>
      </c>
      <c r="R134" s="351"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50"/>
        <v>0</v>
      </c>
      <c r="X134" s="113">
        <v>0</v>
      </c>
      <c r="Y134" s="113">
        <v>0</v>
      </c>
      <c r="Z134" s="113">
        <v>0</v>
      </c>
      <c r="AA134" s="113">
        <f t="shared" si="51"/>
        <v>0</v>
      </c>
      <c r="AB134" s="113">
        <f t="shared" si="52"/>
        <v>0</v>
      </c>
      <c r="AC134" s="114">
        <f t="shared" si="53"/>
        <v>0</v>
      </c>
      <c r="AD134" s="114">
        <f t="shared" si="54"/>
        <v>0</v>
      </c>
      <c r="AE134" s="113">
        <v>0</v>
      </c>
      <c r="AF134" s="113">
        <v>0</v>
      </c>
      <c r="AG134" s="113">
        <f t="shared" si="55"/>
        <v>0</v>
      </c>
      <c r="AH134" s="113">
        <f t="shared" si="56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57"/>
        <v>0</v>
      </c>
      <c r="AR134" s="115">
        <f t="shared" si="58"/>
        <v>0</v>
      </c>
      <c r="AS134" s="377">
        <f t="shared" si="59"/>
        <v>0</v>
      </c>
      <c r="AT134" s="112">
        <f t="shared" si="108"/>
        <v>3537958</v>
      </c>
      <c r="AU134" s="113">
        <f t="shared" si="109"/>
        <v>2585566</v>
      </c>
      <c r="AV134" s="113">
        <f t="shared" si="110"/>
        <v>20000</v>
      </c>
      <c r="AW134" s="113">
        <f t="shared" si="111"/>
        <v>880681</v>
      </c>
      <c r="AX134" s="113">
        <f t="shared" si="111"/>
        <v>51711</v>
      </c>
      <c r="AY134" s="113">
        <f t="shared" si="112"/>
        <v>0</v>
      </c>
      <c r="AZ134" s="115">
        <f t="shared" si="113"/>
        <v>5.5</v>
      </c>
      <c r="BA134" s="115">
        <f t="shared" si="114"/>
        <v>5.5</v>
      </c>
      <c r="BB134" s="116">
        <f t="shared" si="114"/>
        <v>0</v>
      </c>
    </row>
    <row r="135" spans="1:54" ht="14.1" customHeight="1" x14ac:dyDescent="0.2">
      <c r="A135" s="108">
        <v>32</v>
      </c>
      <c r="B135" s="105">
        <v>2312</v>
      </c>
      <c r="C135" s="106">
        <v>600079899</v>
      </c>
      <c r="D135" s="105">
        <v>65642350</v>
      </c>
      <c r="E135" s="107" t="s">
        <v>636</v>
      </c>
      <c r="F135" s="108">
        <v>3143</v>
      </c>
      <c r="G135" s="126" t="s">
        <v>634</v>
      </c>
      <c r="H135" s="109" t="s">
        <v>282</v>
      </c>
      <c r="I135" s="110">
        <v>112354</v>
      </c>
      <c r="J135" s="445">
        <v>79200</v>
      </c>
      <c r="K135" s="445">
        <v>0</v>
      </c>
      <c r="L135" s="111">
        <v>26770</v>
      </c>
      <c r="M135" s="111">
        <v>1584</v>
      </c>
      <c r="N135" s="445">
        <v>4800</v>
      </c>
      <c r="O135" s="288">
        <v>0.33</v>
      </c>
      <c r="P135" s="446">
        <v>0</v>
      </c>
      <c r="Q135" s="914">
        <v>0.33</v>
      </c>
      <c r="R135" s="351"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50"/>
        <v>0</v>
      </c>
      <c r="X135" s="113">
        <v>0</v>
      </c>
      <c r="Y135" s="113">
        <v>0</v>
      </c>
      <c r="Z135" s="113">
        <v>0</v>
      </c>
      <c r="AA135" s="113">
        <f t="shared" si="51"/>
        <v>0</v>
      </c>
      <c r="AB135" s="113">
        <f t="shared" si="52"/>
        <v>0</v>
      </c>
      <c r="AC135" s="114">
        <f t="shared" si="53"/>
        <v>0</v>
      </c>
      <c r="AD135" s="114">
        <f t="shared" si="54"/>
        <v>0</v>
      </c>
      <c r="AE135" s="113">
        <v>0</v>
      </c>
      <c r="AF135" s="113">
        <v>0</v>
      </c>
      <c r="AG135" s="113">
        <f t="shared" si="55"/>
        <v>0</v>
      </c>
      <c r="AH135" s="113">
        <f t="shared" si="56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si="57"/>
        <v>0</v>
      </c>
      <c r="AR135" s="115">
        <f t="shared" si="58"/>
        <v>0</v>
      </c>
      <c r="AS135" s="377">
        <f t="shared" si="59"/>
        <v>0</v>
      </c>
      <c r="AT135" s="112">
        <f t="shared" si="108"/>
        <v>112354</v>
      </c>
      <c r="AU135" s="113">
        <f t="shared" si="109"/>
        <v>79200</v>
      </c>
      <c r="AV135" s="113">
        <f t="shared" si="110"/>
        <v>0</v>
      </c>
      <c r="AW135" s="113">
        <f t="shared" si="111"/>
        <v>26770</v>
      </c>
      <c r="AX135" s="113">
        <f t="shared" si="111"/>
        <v>1584</v>
      </c>
      <c r="AY135" s="113">
        <f t="shared" si="112"/>
        <v>4800</v>
      </c>
      <c r="AZ135" s="115">
        <f t="shared" si="113"/>
        <v>0.33</v>
      </c>
      <c r="BA135" s="115">
        <f t="shared" si="114"/>
        <v>0</v>
      </c>
      <c r="BB135" s="116">
        <f t="shared" si="114"/>
        <v>0.33</v>
      </c>
    </row>
    <row r="136" spans="1:54" ht="14.1" customHeight="1" x14ac:dyDescent="0.2">
      <c r="A136" s="108">
        <v>32</v>
      </c>
      <c r="B136" s="105">
        <v>2312</v>
      </c>
      <c r="C136" s="106">
        <v>600079899</v>
      </c>
      <c r="D136" s="105">
        <v>65642350</v>
      </c>
      <c r="E136" s="107" t="s">
        <v>636</v>
      </c>
      <c r="F136" s="108">
        <v>3231</v>
      </c>
      <c r="G136" s="107" t="s">
        <v>320</v>
      </c>
      <c r="H136" s="109" t="s">
        <v>281</v>
      </c>
      <c r="I136" s="110">
        <v>14746457</v>
      </c>
      <c r="J136" s="343">
        <v>10570793</v>
      </c>
      <c r="K136" s="343">
        <v>260000</v>
      </c>
      <c r="L136" s="111">
        <v>3660808</v>
      </c>
      <c r="M136" s="111">
        <v>211416</v>
      </c>
      <c r="N136" s="343">
        <v>43440</v>
      </c>
      <c r="O136" s="288">
        <v>20.3979</v>
      </c>
      <c r="P136" s="275">
        <v>18.178799999999999</v>
      </c>
      <c r="Q136" s="910">
        <v>2.2191000000000001</v>
      </c>
      <c r="R136" s="351"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50"/>
        <v>0</v>
      </c>
      <c r="X136" s="113">
        <v>0</v>
      </c>
      <c r="Y136" s="113">
        <v>0</v>
      </c>
      <c r="Z136" s="113">
        <v>0</v>
      </c>
      <c r="AA136" s="113">
        <f t="shared" si="51"/>
        <v>0</v>
      </c>
      <c r="AB136" s="113">
        <f t="shared" si="52"/>
        <v>0</v>
      </c>
      <c r="AC136" s="114">
        <f t="shared" si="53"/>
        <v>0</v>
      </c>
      <c r="AD136" s="114">
        <f t="shared" si="54"/>
        <v>0</v>
      </c>
      <c r="AE136" s="113">
        <v>0</v>
      </c>
      <c r="AF136" s="113">
        <v>0</v>
      </c>
      <c r="AG136" s="113">
        <f t="shared" si="55"/>
        <v>0</v>
      </c>
      <c r="AH136" s="113">
        <f t="shared" si="56"/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 t="shared" si="57"/>
        <v>0</v>
      </c>
      <c r="AR136" s="115">
        <f t="shared" si="58"/>
        <v>0</v>
      </c>
      <c r="AS136" s="377">
        <f t="shared" si="59"/>
        <v>0</v>
      </c>
      <c r="AT136" s="112">
        <f t="shared" si="108"/>
        <v>14746457</v>
      </c>
      <c r="AU136" s="113">
        <f t="shared" si="109"/>
        <v>10570793</v>
      </c>
      <c r="AV136" s="113">
        <f t="shared" si="110"/>
        <v>260000</v>
      </c>
      <c r="AW136" s="113">
        <f t="shared" si="111"/>
        <v>3660808</v>
      </c>
      <c r="AX136" s="113">
        <f t="shared" si="111"/>
        <v>211416</v>
      </c>
      <c r="AY136" s="113">
        <f t="shared" si="112"/>
        <v>43440</v>
      </c>
      <c r="AZ136" s="115">
        <f t="shared" si="113"/>
        <v>20.3979</v>
      </c>
      <c r="BA136" s="115">
        <f t="shared" si="114"/>
        <v>18.178799999999999</v>
      </c>
      <c r="BB136" s="116">
        <f t="shared" si="114"/>
        <v>2.2191000000000001</v>
      </c>
    </row>
    <row r="137" spans="1:54" ht="14.1" customHeight="1" x14ac:dyDescent="0.2">
      <c r="A137" s="120">
        <v>32</v>
      </c>
      <c r="B137" s="117">
        <v>2312</v>
      </c>
      <c r="C137" s="118">
        <v>600079899</v>
      </c>
      <c r="D137" s="117">
        <v>65642350</v>
      </c>
      <c r="E137" s="119" t="s">
        <v>637</v>
      </c>
      <c r="F137" s="120"/>
      <c r="G137" s="119"/>
      <c r="H137" s="121"/>
      <c r="I137" s="127">
        <v>53596028</v>
      </c>
      <c r="J137" s="128">
        <v>38424876</v>
      </c>
      <c r="K137" s="128">
        <v>450000</v>
      </c>
      <c r="L137" s="128">
        <v>13139707</v>
      </c>
      <c r="M137" s="128">
        <v>768497</v>
      </c>
      <c r="N137" s="128">
        <v>812948</v>
      </c>
      <c r="O137" s="129">
        <v>75.783899999999988</v>
      </c>
      <c r="P137" s="129">
        <v>58.122199999999992</v>
      </c>
      <c r="Q137" s="130">
        <v>17.6617</v>
      </c>
      <c r="R137" s="857">
        <f t="shared" ref="R137:BB137" si="115">SUM(R131:R136)</f>
        <v>0</v>
      </c>
      <c r="S137" s="857">
        <f t="shared" si="115"/>
        <v>43306</v>
      </c>
      <c r="T137" s="857">
        <f t="shared" si="115"/>
        <v>-312056</v>
      </c>
      <c r="U137" s="857">
        <f t="shared" si="115"/>
        <v>0</v>
      </c>
      <c r="V137" s="857">
        <f t="shared" si="115"/>
        <v>0</v>
      </c>
      <c r="W137" s="857">
        <f t="shared" si="115"/>
        <v>-268750</v>
      </c>
      <c r="X137" s="857">
        <f t="shared" si="115"/>
        <v>0</v>
      </c>
      <c r="Y137" s="857">
        <f t="shared" si="115"/>
        <v>0</v>
      </c>
      <c r="Z137" s="857">
        <f t="shared" si="115"/>
        <v>0</v>
      </c>
      <c r="AA137" s="857">
        <f t="shared" si="115"/>
        <v>0</v>
      </c>
      <c r="AB137" s="857">
        <f t="shared" si="115"/>
        <v>-268750</v>
      </c>
      <c r="AC137" s="857">
        <f t="shared" si="115"/>
        <v>-90838</v>
      </c>
      <c r="AD137" s="857">
        <f t="shared" si="115"/>
        <v>-5375</v>
      </c>
      <c r="AE137" s="857">
        <f t="shared" si="115"/>
        <v>0</v>
      </c>
      <c r="AF137" s="857">
        <f t="shared" si="115"/>
        <v>0</v>
      </c>
      <c r="AG137" s="857">
        <f t="shared" si="115"/>
        <v>0</v>
      </c>
      <c r="AH137" s="857">
        <f t="shared" si="115"/>
        <v>-364963</v>
      </c>
      <c r="AI137" s="942">
        <f t="shared" si="115"/>
        <v>0</v>
      </c>
      <c r="AJ137" s="942">
        <f t="shared" si="115"/>
        <v>0</v>
      </c>
      <c r="AK137" s="942">
        <f t="shared" si="115"/>
        <v>0.13</v>
      </c>
      <c r="AL137" s="942">
        <f t="shared" si="115"/>
        <v>0</v>
      </c>
      <c r="AM137" s="942">
        <f t="shared" si="115"/>
        <v>-1.06</v>
      </c>
      <c r="AN137" s="942">
        <f t="shared" si="115"/>
        <v>0</v>
      </c>
      <c r="AO137" s="942">
        <f t="shared" si="115"/>
        <v>0</v>
      </c>
      <c r="AP137" s="942">
        <f t="shared" si="115"/>
        <v>0</v>
      </c>
      <c r="AQ137" s="942">
        <f t="shared" si="115"/>
        <v>0.13</v>
      </c>
      <c r="AR137" s="942">
        <f t="shared" si="115"/>
        <v>-1.06</v>
      </c>
      <c r="AS137" s="943">
        <f t="shared" si="115"/>
        <v>-0.93</v>
      </c>
      <c r="AT137" s="127">
        <f t="shared" si="115"/>
        <v>53231065</v>
      </c>
      <c r="AU137" s="128">
        <f t="shared" si="115"/>
        <v>38156126</v>
      </c>
      <c r="AV137" s="128">
        <f t="shared" si="115"/>
        <v>450000</v>
      </c>
      <c r="AW137" s="128">
        <f t="shared" si="115"/>
        <v>13048869</v>
      </c>
      <c r="AX137" s="128">
        <f t="shared" si="115"/>
        <v>763122</v>
      </c>
      <c r="AY137" s="128">
        <f t="shared" si="115"/>
        <v>812948</v>
      </c>
      <c r="AZ137" s="129">
        <f t="shared" si="115"/>
        <v>74.853899999999982</v>
      </c>
      <c r="BA137" s="129">
        <f t="shared" si="115"/>
        <v>58.252200000000002</v>
      </c>
      <c r="BB137" s="130">
        <f t="shared" si="115"/>
        <v>16.601699999999997</v>
      </c>
    </row>
    <row r="138" spans="1:54" ht="14.1" customHeight="1" x14ac:dyDescent="0.2">
      <c r="A138" s="108">
        <v>33</v>
      </c>
      <c r="B138" s="105">
        <v>2479</v>
      </c>
      <c r="C138" s="106">
        <v>600080340</v>
      </c>
      <c r="D138" s="105">
        <v>65100280</v>
      </c>
      <c r="E138" s="107" t="s">
        <v>638</v>
      </c>
      <c r="F138" s="108">
        <v>3113</v>
      </c>
      <c r="G138" s="107" t="s">
        <v>318</v>
      </c>
      <c r="H138" s="109" t="s">
        <v>281</v>
      </c>
      <c r="I138" s="110">
        <v>34063705</v>
      </c>
      <c r="J138" s="111">
        <v>24361623</v>
      </c>
      <c r="K138" s="111">
        <v>100000</v>
      </c>
      <c r="L138" s="111">
        <v>8268029</v>
      </c>
      <c r="M138" s="111">
        <v>487233</v>
      </c>
      <c r="N138" s="111">
        <v>846820</v>
      </c>
      <c r="O138" s="288">
        <v>46.035699999999999</v>
      </c>
      <c r="P138" s="288">
        <v>36.082599999999999</v>
      </c>
      <c r="Q138" s="913">
        <v>9.9530999999999992</v>
      </c>
      <c r="R138" s="351"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50"/>
        <v>0</v>
      </c>
      <c r="X138" s="113">
        <v>0</v>
      </c>
      <c r="Y138" s="113">
        <v>0</v>
      </c>
      <c r="Z138" s="113">
        <v>0</v>
      </c>
      <c r="AA138" s="113">
        <f t="shared" si="51"/>
        <v>0</v>
      </c>
      <c r="AB138" s="113">
        <f t="shared" si="52"/>
        <v>0</v>
      </c>
      <c r="AC138" s="114">
        <f t="shared" si="53"/>
        <v>0</v>
      </c>
      <c r="AD138" s="114">
        <f t="shared" si="54"/>
        <v>0</v>
      </c>
      <c r="AE138" s="113">
        <v>0</v>
      </c>
      <c r="AF138" s="113">
        <v>0</v>
      </c>
      <c r="AG138" s="113">
        <f t="shared" si="55"/>
        <v>0</v>
      </c>
      <c r="AH138" s="113">
        <f t="shared" si="56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57"/>
        <v>0</v>
      </c>
      <c r="AR138" s="115">
        <f t="shared" si="58"/>
        <v>0</v>
      </c>
      <c r="AS138" s="377">
        <f t="shared" si="59"/>
        <v>0</v>
      </c>
      <c r="AT138" s="112">
        <f>I138+AH138</f>
        <v>34063705</v>
      </c>
      <c r="AU138" s="113">
        <f>J138+W138</f>
        <v>24361623</v>
      </c>
      <c r="AV138" s="113">
        <f>K138+AA138</f>
        <v>100000</v>
      </c>
      <c r="AW138" s="113">
        <f t="shared" ref="AW138:AX142" si="116">L138+AC138</f>
        <v>8268029</v>
      </c>
      <c r="AX138" s="113">
        <f t="shared" si="116"/>
        <v>487233</v>
      </c>
      <c r="AY138" s="113">
        <f>N138+AG138</f>
        <v>846820</v>
      </c>
      <c r="AZ138" s="115">
        <f>O138+AS138</f>
        <v>46.035699999999999</v>
      </c>
      <c r="BA138" s="115">
        <f t="shared" ref="BA138:BB142" si="117">P138+AQ138</f>
        <v>36.082599999999999</v>
      </c>
      <c r="BB138" s="116">
        <f t="shared" si="117"/>
        <v>9.9530999999999992</v>
      </c>
    </row>
    <row r="139" spans="1:54" ht="14.1" customHeight="1" x14ac:dyDescent="0.2">
      <c r="A139" s="108">
        <v>33</v>
      </c>
      <c r="B139" s="105">
        <v>2479</v>
      </c>
      <c r="C139" s="106">
        <v>600080340</v>
      </c>
      <c r="D139" s="105">
        <v>65100280</v>
      </c>
      <c r="E139" s="107" t="s">
        <v>638</v>
      </c>
      <c r="F139" s="108">
        <v>3113</v>
      </c>
      <c r="G139" s="126" t="s">
        <v>316</v>
      </c>
      <c r="H139" s="109" t="s">
        <v>282</v>
      </c>
      <c r="I139" s="110">
        <v>3519376</v>
      </c>
      <c r="J139" s="28">
        <v>2586065</v>
      </c>
      <c r="K139" s="28">
        <v>0</v>
      </c>
      <c r="L139" s="111">
        <v>874090</v>
      </c>
      <c r="M139" s="111">
        <v>51721</v>
      </c>
      <c r="N139" s="28">
        <v>7500</v>
      </c>
      <c r="O139" s="288">
        <v>7.38</v>
      </c>
      <c r="P139" s="275">
        <v>7.38</v>
      </c>
      <c r="Q139" s="910">
        <v>0</v>
      </c>
      <c r="R139" s="351"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50"/>
        <v>0</v>
      </c>
      <c r="X139" s="113">
        <v>0</v>
      </c>
      <c r="Y139" s="113">
        <v>0</v>
      </c>
      <c r="Z139" s="113">
        <v>0</v>
      </c>
      <c r="AA139" s="113">
        <f t="shared" si="51"/>
        <v>0</v>
      </c>
      <c r="AB139" s="113">
        <f t="shared" si="52"/>
        <v>0</v>
      </c>
      <c r="AC139" s="114">
        <f t="shared" si="53"/>
        <v>0</v>
      </c>
      <c r="AD139" s="114">
        <f t="shared" si="54"/>
        <v>0</v>
      </c>
      <c r="AE139" s="113">
        <v>1000</v>
      </c>
      <c r="AF139" s="113">
        <v>0</v>
      </c>
      <c r="AG139" s="113">
        <f t="shared" si="55"/>
        <v>1000</v>
      </c>
      <c r="AH139" s="113">
        <f t="shared" si="56"/>
        <v>1000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57"/>
        <v>0</v>
      </c>
      <c r="AR139" s="115">
        <f t="shared" si="58"/>
        <v>0</v>
      </c>
      <c r="AS139" s="377">
        <f t="shared" si="59"/>
        <v>0</v>
      </c>
      <c r="AT139" s="112">
        <f>I139+AH139</f>
        <v>3520376</v>
      </c>
      <c r="AU139" s="113">
        <f>J139+W139</f>
        <v>2586065</v>
      </c>
      <c r="AV139" s="113">
        <f>K139+AA139</f>
        <v>0</v>
      </c>
      <c r="AW139" s="113">
        <f t="shared" si="116"/>
        <v>874090</v>
      </c>
      <c r="AX139" s="113">
        <f t="shared" si="116"/>
        <v>51721</v>
      </c>
      <c r="AY139" s="113">
        <f>N139+AG139</f>
        <v>8500</v>
      </c>
      <c r="AZ139" s="115">
        <f>O139+AS139</f>
        <v>7.38</v>
      </c>
      <c r="BA139" s="115">
        <f t="shared" si="117"/>
        <v>7.38</v>
      </c>
      <c r="BB139" s="116">
        <f t="shared" si="117"/>
        <v>0</v>
      </c>
    </row>
    <row r="140" spans="1:54" ht="14.1" customHeight="1" x14ac:dyDescent="0.2">
      <c r="A140" s="108">
        <v>33</v>
      </c>
      <c r="B140" s="105">
        <v>2479</v>
      </c>
      <c r="C140" s="106">
        <v>600080340</v>
      </c>
      <c r="D140" s="105">
        <v>65100280</v>
      </c>
      <c r="E140" s="107" t="s">
        <v>638</v>
      </c>
      <c r="F140" s="108">
        <v>3141</v>
      </c>
      <c r="G140" s="107" t="s">
        <v>319</v>
      </c>
      <c r="H140" s="109" t="s">
        <v>282</v>
      </c>
      <c r="I140" s="110">
        <v>3127775</v>
      </c>
      <c r="J140" s="30">
        <v>2273836</v>
      </c>
      <c r="K140" s="30">
        <v>6200</v>
      </c>
      <c r="L140" s="111">
        <v>770652</v>
      </c>
      <c r="M140" s="111">
        <v>45477</v>
      </c>
      <c r="N140" s="30">
        <v>31610</v>
      </c>
      <c r="O140" s="288">
        <v>7.76</v>
      </c>
      <c r="P140" s="447">
        <v>0</v>
      </c>
      <c r="Q140" s="914">
        <v>7.76</v>
      </c>
      <c r="R140" s="351">
        <v>0</v>
      </c>
      <c r="S140" s="113">
        <v>0</v>
      </c>
      <c r="T140" s="113">
        <v>62033</v>
      </c>
      <c r="U140" s="113">
        <v>0</v>
      </c>
      <c r="V140" s="113">
        <v>0</v>
      </c>
      <c r="W140" s="113">
        <f t="shared" si="50"/>
        <v>62033</v>
      </c>
      <c r="X140" s="113">
        <v>0</v>
      </c>
      <c r="Y140" s="113">
        <v>0</v>
      </c>
      <c r="Z140" s="113">
        <v>0</v>
      </c>
      <c r="AA140" s="113">
        <f t="shared" si="51"/>
        <v>0</v>
      </c>
      <c r="AB140" s="113">
        <f t="shared" si="52"/>
        <v>62033</v>
      </c>
      <c r="AC140" s="114">
        <f t="shared" si="53"/>
        <v>20967</v>
      </c>
      <c r="AD140" s="114">
        <f t="shared" si="54"/>
        <v>1241</v>
      </c>
      <c r="AE140" s="113">
        <v>0</v>
      </c>
      <c r="AF140" s="113">
        <v>0</v>
      </c>
      <c r="AG140" s="113">
        <f t="shared" si="55"/>
        <v>0</v>
      </c>
      <c r="AH140" s="113">
        <f t="shared" si="56"/>
        <v>84241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0.21</v>
      </c>
      <c r="AN140" s="115">
        <v>0</v>
      </c>
      <c r="AO140" s="115">
        <v>0</v>
      </c>
      <c r="AP140" s="115">
        <v>0</v>
      </c>
      <c r="AQ140" s="115">
        <f t="shared" si="57"/>
        <v>0</v>
      </c>
      <c r="AR140" s="115">
        <f t="shared" si="58"/>
        <v>0.21</v>
      </c>
      <c r="AS140" s="377">
        <f t="shared" si="59"/>
        <v>0.21</v>
      </c>
      <c r="AT140" s="112">
        <f>I140+AH140</f>
        <v>3212016</v>
      </c>
      <c r="AU140" s="113">
        <f>J140+W140</f>
        <v>2335869</v>
      </c>
      <c r="AV140" s="113">
        <f>K140+AA140</f>
        <v>6200</v>
      </c>
      <c r="AW140" s="113">
        <f t="shared" si="116"/>
        <v>791619</v>
      </c>
      <c r="AX140" s="113">
        <f t="shared" si="116"/>
        <v>46718</v>
      </c>
      <c r="AY140" s="113">
        <f>N140+AG140</f>
        <v>31610</v>
      </c>
      <c r="AZ140" s="115">
        <f>O140+AS140</f>
        <v>7.97</v>
      </c>
      <c r="BA140" s="115">
        <f t="shared" si="117"/>
        <v>0</v>
      </c>
      <c r="BB140" s="116">
        <f t="shared" si="117"/>
        <v>7.97</v>
      </c>
    </row>
    <row r="141" spans="1:54" ht="14.1" customHeight="1" x14ac:dyDescent="0.2">
      <c r="A141" s="108">
        <v>33</v>
      </c>
      <c r="B141" s="105">
        <v>2479</v>
      </c>
      <c r="C141" s="106">
        <v>600080340</v>
      </c>
      <c r="D141" s="105">
        <v>65100280</v>
      </c>
      <c r="E141" s="107" t="s">
        <v>638</v>
      </c>
      <c r="F141" s="108">
        <v>3143</v>
      </c>
      <c r="G141" s="126" t="s">
        <v>633</v>
      </c>
      <c r="H141" s="109" t="s">
        <v>281</v>
      </c>
      <c r="I141" s="110">
        <v>4139639</v>
      </c>
      <c r="J141" s="433">
        <v>3046365</v>
      </c>
      <c r="K141" s="433">
        <v>2000</v>
      </c>
      <c r="L141" s="111">
        <v>1030347</v>
      </c>
      <c r="M141" s="111">
        <v>60927</v>
      </c>
      <c r="N141" s="343">
        <v>0</v>
      </c>
      <c r="O141" s="288">
        <v>6.2320000000000002</v>
      </c>
      <c r="P141" s="436">
        <v>6.2320000000000002</v>
      </c>
      <c r="Q141" s="910">
        <v>0</v>
      </c>
      <c r="R141" s="351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si="50"/>
        <v>0</v>
      </c>
      <c r="X141" s="113">
        <v>0</v>
      </c>
      <c r="Y141" s="113">
        <v>0</v>
      </c>
      <c r="Z141" s="113">
        <v>0</v>
      </c>
      <c r="AA141" s="113">
        <f t="shared" si="51"/>
        <v>0</v>
      </c>
      <c r="AB141" s="113">
        <f t="shared" si="52"/>
        <v>0</v>
      </c>
      <c r="AC141" s="114">
        <f t="shared" si="53"/>
        <v>0</v>
      </c>
      <c r="AD141" s="114">
        <f t="shared" si="54"/>
        <v>0</v>
      </c>
      <c r="AE141" s="113">
        <v>0</v>
      </c>
      <c r="AF141" s="113">
        <v>0</v>
      </c>
      <c r="AG141" s="113">
        <f t="shared" si="55"/>
        <v>0</v>
      </c>
      <c r="AH141" s="113">
        <f t="shared" si="56"/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57"/>
        <v>0</v>
      </c>
      <c r="AR141" s="115">
        <f t="shared" si="58"/>
        <v>0</v>
      </c>
      <c r="AS141" s="377">
        <f t="shared" si="59"/>
        <v>0</v>
      </c>
      <c r="AT141" s="112">
        <f>I141+AH141</f>
        <v>4139639</v>
      </c>
      <c r="AU141" s="113">
        <f>J141+W141</f>
        <v>3046365</v>
      </c>
      <c r="AV141" s="113">
        <f>K141+AA141</f>
        <v>2000</v>
      </c>
      <c r="AW141" s="113">
        <f t="shared" si="116"/>
        <v>1030347</v>
      </c>
      <c r="AX141" s="113">
        <f t="shared" si="116"/>
        <v>60927</v>
      </c>
      <c r="AY141" s="113">
        <f>N141+AG141</f>
        <v>0</v>
      </c>
      <c r="AZ141" s="115">
        <f>O141+AS141</f>
        <v>6.2320000000000002</v>
      </c>
      <c r="BA141" s="115">
        <f t="shared" si="117"/>
        <v>6.2320000000000002</v>
      </c>
      <c r="BB141" s="116">
        <f t="shared" si="117"/>
        <v>0</v>
      </c>
    </row>
    <row r="142" spans="1:54" ht="14.1" customHeight="1" x14ac:dyDescent="0.2">
      <c r="A142" s="108">
        <v>33</v>
      </c>
      <c r="B142" s="105">
        <v>2479</v>
      </c>
      <c r="C142" s="106">
        <v>600080340</v>
      </c>
      <c r="D142" s="105">
        <v>65100280</v>
      </c>
      <c r="E142" s="107" t="s">
        <v>638</v>
      </c>
      <c r="F142" s="108">
        <v>3143</v>
      </c>
      <c r="G142" s="126" t="s">
        <v>634</v>
      </c>
      <c r="H142" s="109" t="s">
        <v>282</v>
      </c>
      <c r="I142" s="110">
        <v>140442</v>
      </c>
      <c r="J142" s="445">
        <v>99000</v>
      </c>
      <c r="K142" s="445">
        <v>0</v>
      </c>
      <c r="L142" s="111">
        <v>33462</v>
      </c>
      <c r="M142" s="111">
        <v>1980</v>
      </c>
      <c r="N142" s="445">
        <v>6000</v>
      </c>
      <c r="O142" s="288">
        <v>0.42</v>
      </c>
      <c r="P142" s="446">
        <v>0</v>
      </c>
      <c r="Q142" s="914">
        <v>0.42</v>
      </c>
      <c r="R142" s="351"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f t="shared" ref="W142:W205" si="118">SUM(R142:V142)</f>
        <v>0</v>
      </c>
      <c r="X142" s="113">
        <v>0</v>
      </c>
      <c r="Y142" s="113">
        <v>0</v>
      </c>
      <c r="Z142" s="113">
        <v>0</v>
      </c>
      <c r="AA142" s="113">
        <f t="shared" ref="AA142:AA205" si="119">SUM(X142:Z142)</f>
        <v>0</v>
      </c>
      <c r="AB142" s="113">
        <f t="shared" ref="AB142:AB205" si="120">W142+AA142</f>
        <v>0</v>
      </c>
      <c r="AC142" s="114">
        <f t="shared" ref="AC142:AC205" si="121">ROUND((W142+X142+Y142)*33.8%,0)</f>
        <v>0</v>
      </c>
      <c r="AD142" s="114">
        <f t="shared" ref="AD142:AD205" si="122">ROUND(W142*2%,0)</f>
        <v>0</v>
      </c>
      <c r="AE142" s="113">
        <v>0</v>
      </c>
      <c r="AF142" s="113">
        <v>0</v>
      </c>
      <c r="AG142" s="113">
        <f t="shared" ref="AG142:AG205" si="123">SUM(AE142:AF142)</f>
        <v>0</v>
      </c>
      <c r="AH142" s="113">
        <f t="shared" ref="AH142:AH205" si="124">AB142+AC142+AD142+AG142</f>
        <v>0</v>
      </c>
      <c r="AI142" s="115">
        <v>0</v>
      </c>
      <c r="AJ142" s="115"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f t="shared" ref="AQ142:AQ205" si="125">AI142+AK142+AL142+AN142+AO142</f>
        <v>0</v>
      </c>
      <c r="AR142" s="115">
        <f t="shared" ref="AR142:AR205" si="126">AJ142+AM142+AP142</f>
        <v>0</v>
      </c>
      <c r="AS142" s="377">
        <f t="shared" ref="AS142:AS205" si="127">SUM(AQ142:AR142)</f>
        <v>0</v>
      </c>
      <c r="AT142" s="112">
        <f>I142+AH142</f>
        <v>140442</v>
      </c>
      <c r="AU142" s="113">
        <f>J142+W142</f>
        <v>99000</v>
      </c>
      <c r="AV142" s="113">
        <f>K142+AA142</f>
        <v>0</v>
      </c>
      <c r="AW142" s="113">
        <f t="shared" si="116"/>
        <v>33462</v>
      </c>
      <c r="AX142" s="113">
        <f t="shared" si="116"/>
        <v>1980</v>
      </c>
      <c r="AY142" s="113">
        <f>N142+AG142</f>
        <v>6000</v>
      </c>
      <c r="AZ142" s="115">
        <f>O142+AS142</f>
        <v>0.42</v>
      </c>
      <c r="BA142" s="115">
        <f t="shared" si="117"/>
        <v>0</v>
      </c>
      <c r="BB142" s="116">
        <f t="shared" si="117"/>
        <v>0.42</v>
      </c>
    </row>
    <row r="143" spans="1:54" ht="14.1" customHeight="1" x14ac:dyDescent="0.2">
      <c r="A143" s="120">
        <v>33</v>
      </c>
      <c r="B143" s="117">
        <v>2479</v>
      </c>
      <c r="C143" s="118">
        <v>600080340</v>
      </c>
      <c r="D143" s="117">
        <v>65100280</v>
      </c>
      <c r="E143" s="119" t="s">
        <v>639</v>
      </c>
      <c r="F143" s="120"/>
      <c r="G143" s="119"/>
      <c r="H143" s="121"/>
      <c r="I143" s="122">
        <v>44990937</v>
      </c>
      <c r="J143" s="123">
        <v>32366889</v>
      </c>
      <c r="K143" s="123">
        <v>108200</v>
      </c>
      <c r="L143" s="123">
        <v>10976580</v>
      </c>
      <c r="M143" s="123">
        <v>647338</v>
      </c>
      <c r="N143" s="123">
        <v>891930</v>
      </c>
      <c r="O143" s="124">
        <v>67.827700000000007</v>
      </c>
      <c r="P143" s="124">
        <v>49.694600000000001</v>
      </c>
      <c r="Q143" s="125">
        <v>18.133099999999999</v>
      </c>
      <c r="R143" s="856">
        <f t="shared" ref="R143:BB143" si="128">SUM(R138:R142)</f>
        <v>0</v>
      </c>
      <c r="S143" s="856">
        <f t="shared" si="128"/>
        <v>0</v>
      </c>
      <c r="T143" s="856">
        <f t="shared" si="128"/>
        <v>62033</v>
      </c>
      <c r="U143" s="856">
        <f t="shared" si="128"/>
        <v>0</v>
      </c>
      <c r="V143" s="856">
        <f t="shared" si="128"/>
        <v>0</v>
      </c>
      <c r="W143" s="856">
        <f t="shared" si="128"/>
        <v>62033</v>
      </c>
      <c r="X143" s="856">
        <f t="shared" si="128"/>
        <v>0</v>
      </c>
      <c r="Y143" s="856">
        <f t="shared" si="128"/>
        <v>0</v>
      </c>
      <c r="Z143" s="856">
        <f t="shared" si="128"/>
        <v>0</v>
      </c>
      <c r="AA143" s="856">
        <f t="shared" si="128"/>
        <v>0</v>
      </c>
      <c r="AB143" s="856">
        <f t="shared" si="128"/>
        <v>62033</v>
      </c>
      <c r="AC143" s="856">
        <f t="shared" si="128"/>
        <v>20967</v>
      </c>
      <c r="AD143" s="856">
        <f t="shared" si="128"/>
        <v>1241</v>
      </c>
      <c r="AE143" s="856">
        <f t="shared" si="128"/>
        <v>1000</v>
      </c>
      <c r="AF143" s="856">
        <f t="shared" si="128"/>
        <v>0</v>
      </c>
      <c r="AG143" s="856">
        <f t="shared" si="128"/>
        <v>1000</v>
      </c>
      <c r="AH143" s="856">
        <f t="shared" si="128"/>
        <v>85241</v>
      </c>
      <c r="AI143" s="904">
        <f t="shared" si="128"/>
        <v>0</v>
      </c>
      <c r="AJ143" s="904">
        <f t="shared" si="128"/>
        <v>0</v>
      </c>
      <c r="AK143" s="904">
        <f t="shared" si="128"/>
        <v>0</v>
      </c>
      <c r="AL143" s="904">
        <f t="shared" si="128"/>
        <v>0</v>
      </c>
      <c r="AM143" s="904">
        <f t="shared" si="128"/>
        <v>0.21</v>
      </c>
      <c r="AN143" s="904">
        <f t="shared" si="128"/>
        <v>0</v>
      </c>
      <c r="AO143" s="904">
        <f t="shared" si="128"/>
        <v>0</v>
      </c>
      <c r="AP143" s="904">
        <f t="shared" si="128"/>
        <v>0</v>
      </c>
      <c r="AQ143" s="904">
        <f t="shared" si="128"/>
        <v>0</v>
      </c>
      <c r="AR143" s="904">
        <f t="shared" si="128"/>
        <v>0.21</v>
      </c>
      <c r="AS143" s="939">
        <f t="shared" si="128"/>
        <v>0.21</v>
      </c>
      <c r="AT143" s="122">
        <f t="shared" si="128"/>
        <v>45076178</v>
      </c>
      <c r="AU143" s="123">
        <f t="shared" si="128"/>
        <v>32428922</v>
      </c>
      <c r="AV143" s="123">
        <f t="shared" si="128"/>
        <v>108200</v>
      </c>
      <c r="AW143" s="123">
        <f t="shared" si="128"/>
        <v>10997547</v>
      </c>
      <c r="AX143" s="123">
        <f t="shared" si="128"/>
        <v>648579</v>
      </c>
      <c r="AY143" s="123">
        <f t="shared" si="128"/>
        <v>892930</v>
      </c>
      <c r="AZ143" s="124">
        <f t="shared" si="128"/>
        <v>68.037700000000001</v>
      </c>
      <c r="BA143" s="124">
        <f t="shared" si="128"/>
        <v>49.694600000000001</v>
      </c>
      <c r="BB143" s="125">
        <f t="shared" si="128"/>
        <v>18.3431</v>
      </c>
    </row>
    <row r="144" spans="1:54" ht="14.1" customHeight="1" x14ac:dyDescent="0.2">
      <c r="A144" s="108">
        <v>34</v>
      </c>
      <c r="B144" s="105">
        <v>2475</v>
      </c>
      <c r="C144" s="106">
        <v>600080331</v>
      </c>
      <c r="D144" s="105">
        <v>65642368</v>
      </c>
      <c r="E144" s="107" t="s">
        <v>640</v>
      </c>
      <c r="F144" s="108">
        <v>3113</v>
      </c>
      <c r="G144" s="107" t="s">
        <v>318</v>
      </c>
      <c r="H144" s="109" t="s">
        <v>281</v>
      </c>
      <c r="I144" s="110">
        <v>35486146</v>
      </c>
      <c r="J144" s="111">
        <v>25264165</v>
      </c>
      <c r="K144" s="111">
        <v>250000</v>
      </c>
      <c r="L144" s="111">
        <v>8623788</v>
      </c>
      <c r="M144" s="111">
        <v>505283</v>
      </c>
      <c r="N144" s="111">
        <v>842910</v>
      </c>
      <c r="O144" s="288">
        <v>47.491800000000005</v>
      </c>
      <c r="P144" s="288">
        <v>36.916000000000004</v>
      </c>
      <c r="Q144" s="913">
        <v>10.575800000000001</v>
      </c>
      <c r="R144" s="351"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f t="shared" si="118"/>
        <v>0</v>
      </c>
      <c r="X144" s="113">
        <v>0</v>
      </c>
      <c r="Y144" s="113">
        <v>0</v>
      </c>
      <c r="Z144" s="113">
        <v>0</v>
      </c>
      <c r="AA144" s="113">
        <f t="shared" si="119"/>
        <v>0</v>
      </c>
      <c r="AB144" s="113">
        <f t="shared" si="120"/>
        <v>0</v>
      </c>
      <c r="AC144" s="114">
        <f t="shared" si="121"/>
        <v>0</v>
      </c>
      <c r="AD144" s="114">
        <f t="shared" si="122"/>
        <v>0</v>
      </c>
      <c r="AE144" s="113">
        <v>0</v>
      </c>
      <c r="AF144" s="113">
        <v>0</v>
      </c>
      <c r="AG144" s="113">
        <f t="shared" si="123"/>
        <v>0</v>
      </c>
      <c r="AH144" s="113">
        <f t="shared" si="124"/>
        <v>0</v>
      </c>
      <c r="AI144" s="115">
        <v>0</v>
      </c>
      <c r="AJ144" s="115"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f t="shared" si="125"/>
        <v>0</v>
      </c>
      <c r="AR144" s="115">
        <f t="shared" si="126"/>
        <v>0</v>
      </c>
      <c r="AS144" s="377">
        <f t="shared" si="127"/>
        <v>0</v>
      </c>
      <c r="AT144" s="112">
        <f>I144+AH144</f>
        <v>35486146</v>
      </c>
      <c r="AU144" s="113">
        <f>J144+W144</f>
        <v>25264165</v>
      </c>
      <c r="AV144" s="113">
        <f>K144+AA144</f>
        <v>250000</v>
      </c>
      <c r="AW144" s="113">
        <f t="shared" ref="AW144:AX148" si="129">L144+AC144</f>
        <v>8623788</v>
      </c>
      <c r="AX144" s="113">
        <f t="shared" si="129"/>
        <v>505283</v>
      </c>
      <c r="AY144" s="113">
        <f>N144+AG144</f>
        <v>842910</v>
      </c>
      <c r="AZ144" s="115">
        <f>O144+AS144</f>
        <v>47.491800000000005</v>
      </c>
      <c r="BA144" s="115">
        <f t="shared" ref="BA144:BB148" si="130">P144+AQ144</f>
        <v>36.916000000000004</v>
      </c>
      <c r="BB144" s="116">
        <f t="shared" si="130"/>
        <v>10.575800000000001</v>
      </c>
    </row>
    <row r="145" spans="1:54" ht="14.1" customHeight="1" x14ac:dyDescent="0.2">
      <c r="A145" s="108">
        <v>34</v>
      </c>
      <c r="B145" s="105">
        <v>2475</v>
      </c>
      <c r="C145" s="106">
        <v>600080331</v>
      </c>
      <c r="D145" s="105">
        <v>65642368</v>
      </c>
      <c r="E145" s="107" t="s">
        <v>640</v>
      </c>
      <c r="F145" s="108">
        <v>3113</v>
      </c>
      <c r="G145" s="126" t="s">
        <v>316</v>
      </c>
      <c r="H145" s="109" t="s">
        <v>282</v>
      </c>
      <c r="I145" s="110">
        <v>3136192</v>
      </c>
      <c r="J145" s="28">
        <v>2306106</v>
      </c>
      <c r="K145" s="28">
        <v>0</v>
      </c>
      <c r="L145" s="111">
        <v>779464</v>
      </c>
      <c r="M145" s="111">
        <v>46122</v>
      </c>
      <c r="N145" s="28">
        <v>4500</v>
      </c>
      <c r="O145" s="288">
        <v>6.4899999999999993</v>
      </c>
      <c r="P145" s="275">
        <v>6.4899999999999993</v>
      </c>
      <c r="Q145" s="910">
        <v>0</v>
      </c>
      <c r="R145" s="351">
        <v>0</v>
      </c>
      <c r="S145" s="113">
        <v>94341</v>
      </c>
      <c r="T145" s="113">
        <v>0</v>
      </c>
      <c r="U145" s="113">
        <v>0</v>
      </c>
      <c r="V145" s="113">
        <v>0</v>
      </c>
      <c r="W145" s="113">
        <f t="shared" si="118"/>
        <v>94341</v>
      </c>
      <c r="X145" s="113">
        <v>0</v>
      </c>
      <c r="Y145" s="113">
        <v>0</v>
      </c>
      <c r="Z145" s="113">
        <v>0</v>
      </c>
      <c r="AA145" s="113">
        <f t="shared" si="119"/>
        <v>0</v>
      </c>
      <c r="AB145" s="113">
        <f t="shared" si="120"/>
        <v>94341</v>
      </c>
      <c r="AC145" s="114">
        <f t="shared" si="121"/>
        <v>31887</v>
      </c>
      <c r="AD145" s="114">
        <f t="shared" si="122"/>
        <v>1887</v>
      </c>
      <c r="AE145" s="113">
        <v>0</v>
      </c>
      <c r="AF145" s="113">
        <v>0</v>
      </c>
      <c r="AG145" s="113">
        <f t="shared" si="123"/>
        <v>0</v>
      </c>
      <c r="AH145" s="113">
        <f t="shared" si="124"/>
        <v>128115</v>
      </c>
      <c r="AI145" s="115">
        <v>0</v>
      </c>
      <c r="AJ145" s="115">
        <v>0</v>
      </c>
      <c r="AK145" s="115">
        <v>0.26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25"/>
        <v>0.26</v>
      </c>
      <c r="AR145" s="115">
        <f t="shared" si="126"/>
        <v>0</v>
      </c>
      <c r="AS145" s="377">
        <f t="shared" si="127"/>
        <v>0.26</v>
      </c>
      <c r="AT145" s="112">
        <f>I145+AH145</f>
        <v>3264307</v>
      </c>
      <c r="AU145" s="113">
        <f>J145+W145</f>
        <v>2400447</v>
      </c>
      <c r="AV145" s="113">
        <f>K145+AA145</f>
        <v>0</v>
      </c>
      <c r="AW145" s="113">
        <f t="shared" si="129"/>
        <v>811351</v>
      </c>
      <c r="AX145" s="113">
        <f t="shared" si="129"/>
        <v>48009</v>
      </c>
      <c r="AY145" s="113">
        <f>N145+AG145</f>
        <v>4500</v>
      </c>
      <c r="AZ145" s="115">
        <f>O145+AS145</f>
        <v>6.7499999999999991</v>
      </c>
      <c r="BA145" s="115">
        <f t="shared" si="130"/>
        <v>6.7499999999999991</v>
      </c>
      <c r="BB145" s="116">
        <f t="shared" si="130"/>
        <v>0</v>
      </c>
    </row>
    <row r="146" spans="1:54" ht="14.1" customHeight="1" x14ac:dyDescent="0.2">
      <c r="A146" s="108">
        <v>34</v>
      </c>
      <c r="B146" s="105">
        <v>2475</v>
      </c>
      <c r="C146" s="106">
        <v>600080331</v>
      </c>
      <c r="D146" s="105">
        <v>65642368</v>
      </c>
      <c r="E146" s="107" t="s">
        <v>641</v>
      </c>
      <c r="F146" s="108">
        <v>3141</v>
      </c>
      <c r="G146" s="107" t="s">
        <v>319</v>
      </c>
      <c r="H146" s="109" t="s">
        <v>282</v>
      </c>
      <c r="I146" s="110">
        <v>1338256</v>
      </c>
      <c r="J146" s="30">
        <v>949302</v>
      </c>
      <c r="K146" s="30">
        <v>20000</v>
      </c>
      <c r="L146" s="111">
        <v>327624</v>
      </c>
      <c r="M146" s="111">
        <v>18986</v>
      </c>
      <c r="N146" s="30">
        <v>22344</v>
      </c>
      <c r="O146" s="288">
        <v>3.3</v>
      </c>
      <c r="P146" s="447">
        <v>0</v>
      </c>
      <c r="Q146" s="914">
        <v>3.3</v>
      </c>
      <c r="R146" s="351">
        <v>0</v>
      </c>
      <c r="S146" s="113">
        <v>0</v>
      </c>
      <c r="T146" s="113">
        <v>25750</v>
      </c>
      <c r="U146" s="113">
        <v>0</v>
      </c>
      <c r="V146" s="113">
        <v>0</v>
      </c>
      <c r="W146" s="113">
        <f t="shared" si="118"/>
        <v>25750</v>
      </c>
      <c r="X146" s="113">
        <v>0</v>
      </c>
      <c r="Y146" s="113">
        <v>0</v>
      </c>
      <c r="Z146" s="113">
        <v>0</v>
      </c>
      <c r="AA146" s="113">
        <f t="shared" si="119"/>
        <v>0</v>
      </c>
      <c r="AB146" s="113">
        <f t="shared" si="120"/>
        <v>25750</v>
      </c>
      <c r="AC146" s="114">
        <f t="shared" si="121"/>
        <v>8704</v>
      </c>
      <c r="AD146" s="114">
        <f t="shared" si="122"/>
        <v>515</v>
      </c>
      <c r="AE146" s="113">
        <v>0</v>
      </c>
      <c r="AF146" s="113">
        <v>0</v>
      </c>
      <c r="AG146" s="113">
        <f t="shared" si="123"/>
        <v>0</v>
      </c>
      <c r="AH146" s="113">
        <f t="shared" si="124"/>
        <v>34969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0.09</v>
      </c>
      <c r="AN146" s="115">
        <v>0</v>
      </c>
      <c r="AO146" s="115">
        <v>0</v>
      </c>
      <c r="AP146" s="115">
        <v>0</v>
      </c>
      <c r="AQ146" s="115">
        <f t="shared" si="125"/>
        <v>0</v>
      </c>
      <c r="AR146" s="115">
        <f t="shared" si="126"/>
        <v>0.09</v>
      </c>
      <c r="AS146" s="377">
        <f t="shared" si="127"/>
        <v>0.09</v>
      </c>
      <c r="AT146" s="112">
        <f>I146+AH146</f>
        <v>1373225</v>
      </c>
      <c r="AU146" s="113">
        <f>J146+W146</f>
        <v>975052</v>
      </c>
      <c r="AV146" s="113">
        <f>K146+AA146</f>
        <v>20000</v>
      </c>
      <c r="AW146" s="113">
        <f t="shared" si="129"/>
        <v>336328</v>
      </c>
      <c r="AX146" s="113">
        <f t="shared" si="129"/>
        <v>19501</v>
      </c>
      <c r="AY146" s="113">
        <f>N146+AG146</f>
        <v>22344</v>
      </c>
      <c r="AZ146" s="115">
        <f>O146+AS146</f>
        <v>3.3899999999999997</v>
      </c>
      <c r="BA146" s="115">
        <f t="shared" si="130"/>
        <v>0</v>
      </c>
      <c r="BB146" s="116">
        <f t="shared" si="130"/>
        <v>3.3899999999999997</v>
      </c>
    </row>
    <row r="147" spans="1:54" ht="14.1" customHeight="1" x14ac:dyDescent="0.2">
      <c r="A147" s="108">
        <v>34</v>
      </c>
      <c r="B147" s="105">
        <v>2475</v>
      </c>
      <c r="C147" s="106">
        <v>600080331</v>
      </c>
      <c r="D147" s="105">
        <v>65642368</v>
      </c>
      <c r="E147" s="107" t="s">
        <v>640</v>
      </c>
      <c r="F147" s="108">
        <v>3143</v>
      </c>
      <c r="G147" s="126" t="s">
        <v>633</v>
      </c>
      <c r="H147" s="109" t="s">
        <v>281</v>
      </c>
      <c r="I147" s="110">
        <v>3847267</v>
      </c>
      <c r="J147" s="433">
        <v>2833039</v>
      </c>
      <c r="K147" s="433">
        <v>0</v>
      </c>
      <c r="L147" s="111">
        <v>957567</v>
      </c>
      <c r="M147" s="111">
        <v>56661</v>
      </c>
      <c r="N147" s="343">
        <v>0</v>
      </c>
      <c r="O147" s="288">
        <v>6.0170000000000003</v>
      </c>
      <c r="P147" s="436">
        <v>6.0170000000000003</v>
      </c>
      <c r="Q147" s="910">
        <v>0</v>
      </c>
      <c r="R147" s="351"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118"/>
        <v>0</v>
      </c>
      <c r="X147" s="113">
        <v>0</v>
      </c>
      <c r="Y147" s="113">
        <v>0</v>
      </c>
      <c r="Z147" s="113">
        <v>0</v>
      </c>
      <c r="AA147" s="113">
        <f t="shared" si="119"/>
        <v>0</v>
      </c>
      <c r="AB147" s="113">
        <f t="shared" si="120"/>
        <v>0</v>
      </c>
      <c r="AC147" s="114">
        <f t="shared" si="121"/>
        <v>0</v>
      </c>
      <c r="AD147" s="114">
        <f t="shared" si="122"/>
        <v>0</v>
      </c>
      <c r="AE147" s="113">
        <v>0</v>
      </c>
      <c r="AF147" s="113">
        <v>0</v>
      </c>
      <c r="AG147" s="113">
        <f t="shared" si="123"/>
        <v>0</v>
      </c>
      <c r="AH147" s="113">
        <f t="shared" si="124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25"/>
        <v>0</v>
      </c>
      <c r="AR147" s="115">
        <f t="shared" si="126"/>
        <v>0</v>
      </c>
      <c r="AS147" s="377">
        <f t="shared" si="127"/>
        <v>0</v>
      </c>
      <c r="AT147" s="112">
        <f>I147+AH147</f>
        <v>3847267</v>
      </c>
      <c r="AU147" s="113">
        <f>J147+W147</f>
        <v>2833039</v>
      </c>
      <c r="AV147" s="113">
        <f>K147+AA147</f>
        <v>0</v>
      </c>
      <c r="AW147" s="113">
        <f t="shared" si="129"/>
        <v>957567</v>
      </c>
      <c r="AX147" s="113">
        <f t="shared" si="129"/>
        <v>56661</v>
      </c>
      <c r="AY147" s="113">
        <f>N147+AG147</f>
        <v>0</v>
      </c>
      <c r="AZ147" s="115">
        <f>O147+AS147</f>
        <v>6.0170000000000003</v>
      </c>
      <c r="BA147" s="115">
        <f t="shared" si="130"/>
        <v>6.0170000000000003</v>
      </c>
      <c r="BB147" s="116">
        <f t="shared" si="130"/>
        <v>0</v>
      </c>
    </row>
    <row r="148" spans="1:54" ht="14.1" customHeight="1" x14ac:dyDescent="0.2">
      <c r="A148" s="108">
        <v>34</v>
      </c>
      <c r="B148" s="105">
        <v>2475</v>
      </c>
      <c r="C148" s="106">
        <v>600080331</v>
      </c>
      <c r="D148" s="105">
        <v>65642368</v>
      </c>
      <c r="E148" s="107" t="s">
        <v>640</v>
      </c>
      <c r="F148" s="108">
        <v>3143</v>
      </c>
      <c r="G148" s="126" t="s">
        <v>634</v>
      </c>
      <c r="H148" s="109" t="s">
        <v>282</v>
      </c>
      <c r="I148" s="110">
        <v>119376</v>
      </c>
      <c r="J148" s="445">
        <v>84150</v>
      </c>
      <c r="K148" s="445">
        <v>0</v>
      </c>
      <c r="L148" s="111">
        <v>28443</v>
      </c>
      <c r="M148" s="111">
        <v>1683</v>
      </c>
      <c r="N148" s="445">
        <v>5100</v>
      </c>
      <c r="O148" s="288">
        <v>0.35</v>
      </c>
      <c r="P148" s="446">
        <v>0</v>
      </c>
      <c r="Q148" s="914">
        <v>0.35</v>
      </c>
      <c r="R148" s="351"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118"/>
        <v>0</v>
      </c>
      <c r="X148" s="113">
        <v>0</v>
      </c>
      <c r="Y148" s="113">
        <v>0</v>
      </c>
      <c r="Z148" s="113">
        <v>0</v>
      </c>
      <c r="AA148" s="113">
        <f t="shared" si="119"/>
        <v>0</v>
      </c>
      <c r="AB148" s="113">
        <f t="shared" si="120"/>
        <v>0</v>
      </c>
      <c r="AC148" s="114">
        <f t="shared" si="121"/>
        <v>0</v>
      </c>
      <c r="AD148" s="114">
        <f t="shared" si="122"/>
        <v>0</v>
      </c>
      <c r="AE148" s="113">
        <v>0</v>
      </c>
      <c r="AF148" s="113">
        <v>0</v>
      </c>
      <c r="AG148" s="113">
        <f t="shared" si="123"/>
        <v>0</v>
      </c>
      <c r="AH148" s="113">
        <f t="shared" si="124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 t="shared" si="125"/>
        <v>0</v>
      </c>
      <c r="AR148" s="115">
        <f t="shared" si="126"/>
        <v>0</v>
      </c>
      <c r="AS148" s="377">
        <f t="shared" si="127"/>
        <v>0</v>
      </c>
      <c r="AT148" s="112">
        <f>I148+AH148</f>
        <v>119376</v>
      </c>
      <c r="AU148" s="113">
        <f>J148+W148</f>
        <v>84150</v>
      </c>
      <c r="AV148" s="113">
        <f>K148+AA148</f>
        <v>0</v>
      </c>
      <c r="AW148" s="113">
        <f t="shared" si="129"/>
        <v>28443</v>
      </c>
      <c r="AX148" s="113">
        <f t="shared" si="129"/>
        <v>1683</v>
      </c>
      <c r="AY148" s="113">
        <f>N148+AG148</f>
        <v>5100</v>
      </c>
      <c r="AZ148" s="115">
        <f>O148+AS148</f>
        <v>0.35</v>
      </c>
      <c r="BA148" s="115">
        <f t="shared" si="130"/>
        <v>0</v>
      </c>
      <c r="BB148" s="116">
        <f t="shared" si="130"/>
        <v>0.35</v>
      </c>
    </row>
    <row r="149" spans="1:54" ht="14.1" customHeight="1" x14ac:dyDescent="0.2">
      <c r="A149" s="120">
        <v>34</v>
      </c>
      <c r="B149" s="117">
        <v>2475</v>
      </c>
      <c r="C149" s="118">
        <v>600080331</v>
      </c>
      <c r="D149" s="117">
        <v>65642368</v>
      </c>
      <c r="E149" s="119" t="s">
        <v>642</v>
      </c>
      <c r="F149" s="120"/>
      <c r="G149" s="119"/>
      <c r="H149" s="121"/>
      <c r="I149" s="122">
        <v>43927237</v>
      </c>
      <c r="J149" s="123">
        <v>31436762</v>
      </c>
      <c r="K149" s="123">
        <v>270000</v>
      </c>
      <c r="L149" s="123">
        <v>10716886</v>
      </c>
      <c r="M149" s="123">
        <v>628735</v>
      </c>
      <c r="N149" s="123">
        <v>874854</v>
      </c>
      <c r="O149" s="124">
        <v>63.648800000000008</v>
      </c>
      <c r="P149" s="124">
        <v>49.423000000000009</v>
      </c>
      <c r="Q149" s="125">
        <v>14.225800000000001</v>
      </c>
      <c r="R149" s="856">
        <f t="shared" ref="R149:BB149" si="131">SUM(R144:R148)</f>
        <v>0</v>
      </c>
      <c r="S149" s="856">
        <f t="shared" si="131"/>
        <v>94341</v>
      </c>
      <c r="T149" s="856">
        <f t="shared" si="131"/>
        <v>25750</v>
      </c>
      <c r="U149" s="856">
        <f t="shared" si="131"/>
        <v>0</v>
      </c>
      <c r="V149" s="856">
        <f t="shared" si="131"/>
        <v>0</v>
      </c>
      <c r="W149" s="856">
        <f t="shared" si="131"/>
        <v>120091</v>
      </c>
      <c r="X149" s="856">
        <f t="shared" si="131"/>
        <v>0</v>
      </c>
      <c r="Y149" s="856">
        <f t="shared" si="131"/>
        <v>0</v>
      </c>
      <c r="Z149" s="856">
        <f t="shared" si="131"/>
        <v>0</v>
      </c>
      <c r="AA149" s="856">
        <f t="shared" si="131"/>
        <v>0</v>
      </c>
      <c r="AB149" s="856">
        <f t="shared" si="131"/>
        <v>120091</v>
      </c>
      <c r="AC149" s="856">
        <f t="shared" si="131"/>
        <v>40591</v>
      </c>
      <c r="AD149" s="856">
        <f t="shared" si="131"/>
        <v>2402</v>
      </c>
      <c r="AE149" s="856">
        <f t="shared" si="131"/>
        <v>0</v>
      </c>
      <c r="AF149" s="856">
        <f t="shared" si="131"/>
        <v>0</v>
      </c>
      <c r="AG149" s="856">
        <f t="shared" si="131"/>
        <v>0</v>
      </c>
      <c r="AH149" s="856">
        <f t="shared" si="131"/>
        <v>163084</v>
      </c>
      <c r="AI149" s="904">
        <f t="shared" si="131"/>
        <v>0</v>
      </c>
      <c r="AJ149" s="904">
        <f t="shared" si="131"/>
        <v>0</v>
      </c>
      <c r="AK149" s="904">
        <f t="shared" si="131"/>
        <v>0.26</v>
      </c>
      <c r="AL149" s="904">
        <f t="shared" si="131"/>
        <v>0</v>
      </c>
      <c r="AM149" s="904">
        <f t="shared" si="131"/>
        <v>0.09</v>
      </c>
      <c r="AN149" s="904">
        <f t="shared" si="131"/>
        <v>0</v>
      </c>
      <c r="AO149" s="904">
        <f t="shared" si="131"/>
        <v>0</v>
      </c>
      <c r="AP149" s="904">
        <f t="shared" si="131"/>
        <v>0</v>
      </c>
      <c r="AQ149" s="904">
        <f t="shared" si="131"/>
        <v>0.26</v>
      </c>
      <c r="AR149" s="904">
        <f t="shared" si="131"/>
        <v>0.09</v>
      </c>
      <c r="AS149" s="939">
        <f t="shared" si="131"/>
        <v>0.35</v>
      </c>
      <c r="AT149" s="122">
        <f t="shared" si="131"/>
        <v>44090321</v>
      </c>
      <c r="AU149" s="123">
        <f t="shared" si="131"/>
        <v>31556853</v>
      </c>
      <c r="AV149" s="123">
        <f t="shared" si="131"/>
        <v>270000</v>
      </c>
      <c r="AW149" s="123">
        <f t="shared" si="131"/>
        <v>10757477</v>
      </c>
      <c r="AX149" s="123">
        <f t="shared" si="131"/>
        <v>631137</v>
      </c>
      <c r="AY149" s="123">
        <f t="shared" si="131"/>
        <v>874854</v>
      </c>
      <c r="AZ149" s="124">
        <f t="shared" si="131"/>
        <v>63.99880000000001</v>
      </c>
      <c r="BA149" s="124">
        <f t="shared" si="131"/>
        <v>49.683000000000007</v>
      </c>
      <c r="BB149" s="125">
        <f t="shared" si="131"/>
        <v>14.315800000000001</v>
      </c>
    </row>
    <row r="150" spans="1:54" ht="14.1" customHeight="1" x14ac:dyDescent="0.2">
      <c r="A150" s="108">
        <v>35</v>
      </c>
      <c r="B150" s="105">
        <v>2476</v>
      </c>
      <c r="C150" s="106">
        <v>600080170</v>
      </c>
      <c r="D150" s="105">
        <v>64040364</v>
      </c>
      <c r="E150" s="107" t="s">
        <v>643</v>
      </c>
      <c r="F150" s="108">
        <v>3113</v>
      </c>
      <c r="G150" s="107" t="s">
        <v>318</v>
      </c>
      <c r="H150" s="109" t="s">
        <v>281</v>
      </c>
      <c r="I150" s="110">
        <v>34678729</v>
      </c>
      <c r="J150" s="111">
        <v>24813047</v>
      </c>
      <c r="K150" s="111">
        <v>50000</v>
      </c>
      <c r="L150" s="111">
        <v>8403710</v>
      </c>
      <c r="M150" s="111">
        <v>496262</v>
      </c>
      <c r="N150" s="111">
        <v>915710</v>
      </c>
      <c r="O150" s="288">
        <v>48.231099999999998</v>
      </c>
      <c r="P150" s="288">
        <v>36.977999999999994</v>
      </c>
      <c r="Q150" s="913">
        <v>11.2531</v>
      </c>
      <c r="R150" s="351"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f t="shared" si="118"/>
        <v>0</v>
      </c>
      <c r="X150" s="113">
        <v>0</v>
      </c>
      <c r="Y150" s="113">
        <v>0</v>
      </c>
      <c r="Z150" s="113">
        <v>0</v>
      </c>
      <c r="AA150" s="113">
        <f t="shared" si="119"/>
        <v>0</v>
      </c>
      <c r="AB150" s="113">
        <f t="shared" si="120"/>
        <v>0</v>
      </c>
      <c r="AC150" s="114">
        <f t="shared" si="121"/>
        <v>0</v>
      </c>
      <c r="AD150" s="114">
        <f t="shared" si="122"/>
        <v>0</v>
      </c>
      <c r="AE150" s="113">
        <v>0</v>
      </c>
      <c r="AF150" s="113">
        <v>0</v>
      </c>
      <c r="AG150" s="113">
        <f t="shared" si="123"/>
        <v>0</v>
      </c>
      <c r="AH150" s="113">
        <f t="shared" si="124"/>
        <v>0</v>
      </c>
      <c r="AI150" s="115">
        <v>0</v>
      </c>
      <c r="AJ150" s="115"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si="125"/>
        <v>0</v>
      </c>
      <c r="AR150" s="115">
        <f t="shared" si="126"/>
        <v>0</v>
      </c>
      <c r="AS150" s="377">
        <f t="shared" si="127"/>
        <v>0</v>
      </c>
      <c r="AT150" s="112">
        <f>I150+AH150</f>
        <v>34678729</v>
      </c>
      <c r="AU150" s="113">
        <f>J150+W150</f>
        <v>24813047</v>
      </c>
      <c r="AV150" s="113">
        <f>K150+AA150</f>
        <v>50000</v>
      </c>
      <c r="AW150" s="113">
        <f t="shared" ref="AW150:AX154" si="132">L150+AC150</f>
        <v>8403710</v>
      </c>
      <c r="AX150" s="113">
        <f t="shared" si="132"/>
        <v>496262</v>
      </c>
      <c r="AY150" s="113">
        <f>N150+AG150</f>
        <v>915710</v>
      </c>
      <c r="AZ150" s="115">
        <f>O150+AS150</f>
        <v>48.231099999999998</v>
      </c>
      <c r="BA150" s="115">
        <f t="shared" ref="BA150:BB154" si="133">P150+AQ150</f>
        <v>36.977999999999994</v>
      </c>
      <c r="BB150" s="116">
        <f t="shared" si="133"/>
        <v>11.2531</v>
      </c>
    </row>
    <row r="151" spans="1:54" ht="14.1" customHeight="1" x14ac:dyDescent="0.2">
      <c r="A151" s="108">
        <v>35</v>
      </c>
      <c r="B151" s="105">
        <v>2476</v>
      </c>
      <c r="C151" s="106">
        <v>600080170</v>
      </c>
      <c r="D151" s="105">
        <v>64040364</v>
      </c>
      <c r="E151" s="107" t="s">
        <v>643</v>
      </c>
      <c r="F151" s="108">
        <v>3113</v>
      </c>
      <c r="G151" s="126" t="s">
        <v>316</v>
      </c>
      <c r="H151" s="109" t="s">
        <v>282</v>
      </c>
      <c r="I151" s="110">
        <v>5684703</v>
      </c>
      <c r="J151" s="28">
        <v>4180377</v>
      </c>
      <c r="K151" s="28">
        <v>0</v>
      </c>
      <c r="L151" s="111">
        <v>1412968</v>
      </c>
      <c r="M151" s="111">
        <v>83608</v>
      </c>
      <c r="N151" s="28">
        <v>7750</v>
      </c>
      <c r="O151" s="288">
        <v>12.160000000000002</v>
      </c>
      <c r="P151" s="275">
        <v>12.160000000000002</v>
      </c>
      <c r="Q151" s="910">
        <v>0</v>
      </c>
      <c r="R151" s="351">
        <v>0</v>
      </c>
      <c r="S151" s="113">
        <v>5784</v>
      </c>
      <c r="T151" s="113">
        <v>0</v>
      </c>
      <c r="U151" s="113">
        <v>0</v>
      </c>
      <c r="V151" s="113">
        <v>0</v>
      </c>
      <c r="W151" s="113">
        <f t="shared" si="118"/>
        <v>5784</v>
      </c>
      <c r="X151" s="113">
        <v>0</v>
      </c>
      <c r="Y151" s="113">
        <v>0</v>
      </c>
      <c r="Z151" s="113">
        <v>0</v>
      </c>
      <c r="AA151" s="113">
        <f t="shared" si="119"/>
        <v>0</v>
      </c>
      <c r="AB151" s="113">
        <f t="shared" si="120"/>
        <v>5784</v>
      </c>
      <c r="AC151" s="114">
        <f t="shared" si="121"/>
        <v>1955</v>
      </c>
      <c r="AD151" s="114">
        <f t="shared" si="122"/>
        <v>116</v>
      </c>
      <c r="AE151" s="113">
        <v>500</v>
      </c>
      <c r="AF151" s="113">
        <v>0</v>
      </c>
      <c r="AG151" s="113">
        <f t="shared" si="123"/>
        <v>500</v>
      </c>
      <c r="AH151" s="113">
        <f t="shared" si="124"/>
        <v>8355</v>
      </c>
      <c r="AI151" s="115">
        <v>0</v>
      </c>
      <c r="AJ151" s="115">
        <v>0</v>
      </c>
      <c r="AK151" s="115">
        <v>0.01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25"/>
        <v>0.01</v>
      </c>
      <c r="AR151" s="115">
        <f t="shared" si="126"/>
        <v>0</v>
      </c>
      <c r="AS151" s="377">
        <f t="shared" si="127"/>
        <v>0.01</v>
      </c>
      <c r="AT151" s="112">
        <f>I151+AH151</f>
        <v>5693058</v>
      </c>
      <c r="AU151" s="113">
        <f>J151+W151</f>
        <v>4186161</v>
      </c>
      <c r="AV151" s="113">
        <f>K151+AA151</f>
        <v>0</v>
      </c>
      <c r="AW151" s="113">
        <f t="shared" si="132"/>
        <v>1414923</v>
      </c>
      <c r="AX151" s="113">
        <f t="shared" si="132"/>
        <v>83724</v>
      </c>
      <c r="AY151" s="113">
        <f>N151+AG151</f>
        <v>8250</v>
      </c>
      <c r="AZ151" s="115">
        <f>O151+AS151</f>
        <v>12.170000000000002</v>
      </c>
      <c r="BA151" s="115">
        <f t="shared" si="133"/>
        <v>12.170000000000002</v>
      </c>
      <c r="BB151" s="116">
        <f t="shared" si="133"/>
        <v>0</v>
      </c>
    </row>
    <row r="152" spans="1:54" ht="14.1" customHeight="1" x14ac:dyDescent="0.2">
      <c r="A152" s="108">
        <v>35</v>
      </c>
      <c r="B152" s="105">
        <v>2476</v>
      </c>
      <c r="C152" s="106">
        <v>600080170</v>
      </c>
      <c r="D152" s="105">
        <v>64040364</v>
      </c>
      <c r="E152" s="107" t="s">
        <v>643</v>
      </c>
      <c r="F152" s="108">
        <v>3141</v>
      </c>
      <c r="G152" s="107" t="s">
        <v>319</v>
      </c>
      <c r="H152" s="109" t="s">
        <v>282</v>
      </c>
      <c r="I152" s="110">
        <v>3656928</v>
      </c>
      <c r="J152" s="30">
        <v>2644898</v>
      </c>
      <c r="K152" s="30">
        <v>20000</v>
      </c>
      <c r="L152" s="111">
        <v>900736</v>
      </c>
      <c r="M152" s="111">
        <v>52898</v>
      </c>
      <c r="N152" s="30">
        <v>38396</v>
      </c>
      <c r="O152" s="288">
        <v>9.06</v>
      </c>
      <c r="P152" s="447">
        <v>0</v>
      </c>
      <c r="Q152" s="914">
        <v>9.06</v>
      </c>
      <c r="R152" s="351">
        <v>0</v>
      </c>
      <c r="S152" s="113">
        <v>0</v>
      </c>
      <c r="T152" s="113">
        <v>-98227</v>
      </c>
      <c r="U152" s="113">
        <v>0</v>
      </c>
      <c r="V152" s="113">
        <v>0</v>
      </c>
      <c r="W152" s="113">
        <f t="shared" si="118"/>
        <v>-98227</v>
      </c>
      <c r="X152" s="113">
        <v>0</v>
      </c>
      <c r="Y152" s="113">
        <v>0</v>
      </c>
      <c r="Z152" s="113">
        <v>0</v>
      </c>
      <c r="AA152" s="113">
        <f t="shared" si="119"/>
        <v>0</v>
      </c>
      <c r="AB152" s="113">
        <f t="shared" si="120"/>
        <v>-98227</v>
      </c>
      <c r="AC152" s="114">
        <f t="shared" si="121"/>
        <v>-33201</v>
      </c>
      <c r="AD152" s="114">
        <f t="shared" si="122"/>
        <v>-1965</v>
      </c>
      <c r="AE152" s="113">
        <v>0</v>
      </c>
      <c r="AF152" s="113">
        <v>0</v>
      </c>
      <c r="AG152" s="113">
        <f t="shared" si="123"/>
        <v>0</v>
      </c>
      <c r="AH152" s="113">
        <f t="shared" si="124"/>
        <v>-133393</v>
      </c>
      <c r="AI152" s="115">
        <v>0</v>
      </c>
      <c r="AJ152" s="115">
        <v>0</v>
      </c>
      <c r="AK152" s="115">
        <v>0</v>
      </c>
      <c r="AL152" s="115">
        <v>0</v>
      </c>
      <c r="AM152" s="115">
        <v>-0.33</v>
      </c>
      <c r="AN152" s="115">
        <v>0</v>
      </c>
      <c r="AO152" s="115">
        <v>0</v>
      </c>
      <c r="AP152" s="115">
        <v>0</v>
      </c>
      <c r="AQ152" s="115">
        <f t="shared" si="125"/>
        <v>0</v>
      </c>
      <c r="AR152" s="115">
        <f t="shared" si="126"/>
        <v>-0.33</v>
      </c>
      <c r="AS152" s="377">
        <f t="shared" si="127"/>
        <v>-0.33</v>
      </c>
      <c r="AT152" s="112">
        <f>I152+AH152</f>
        <v>3523535</v>
      </c>
      <c r="AU152" s="113">
        <f>J152+W152</f>
        <v>2546671</v>
      </c>
      <c r="AV152" s="113">
        <f>K152+AA152</f>
        <v>20000</v>
      </c>
      <c r="AW152" s="113">
        <f t="shared" si="132"/>
        <v>867535</v>
      </c>
      <c r="AX152" s="113">
        <f t="shared" si="132"/>
        <v>50933</v>
      </c>
      <c r="AY152" s="113">
        <f>N152+AG152</f>
        <v>38396</v>
      </c>
      <c r="AZ152" s="115">
        <f>O152+AS152</f>
        <v>8.73</v>
      </c>
      <c r="BA152" s="115">
        <f t="shared" si="133"/>
        <v>0</v>
      </c>
      <c r="BB152" s="116">
        <f t="shared" si="133"/>
        <v>8.73</v>
      </c>
    </row>
    <row r="153" spans="1:54" ht="14.1" customHeight="1" x14ac:dyDescent="0.2">
      <c r="A153" s="108">
        <v>35</v>
      </c>
      <c r="B153" s="105">
        <v>2476</v>
      </c>
      <c r="C153" s="106">
        <v>600080170</v>
      </c>
      <c r="D153" s="105">
        <v>64040364</v>
      </c>
      <c r="E153" s="107" t="s">
        <v>643</v>
      </c>
      <c r="F153" s="108">
        <v>3143</v>
      </c>
      <c r="G153" s="126" t="s">
        <v>633</v>
      </c>
      <c r="H153" s="109" t="s">
        <v>281</v>
      </c>
      <c r="I153" s="110">
        <v>4012498</v>
      </c>
      <c r="J153" s="433">
        <v>2935006</v>
      </c>
      <c r="K153" s="433">
        <v>20000</v>
      </c>
      <c r="L153" s="111">
        <v>998792</v>
      </c>
      <c r="M153" s="111">
        <v>58700</v>
      </c>
      <c r="N153" s="343">
        <v>0</v>
      </c>
      <c r="O153" s="288">
        <v>6.0369999999999999</v>
      </c>
      <c r="P153" s="436">
        <v>6.0369999999999999</v>
      </c>
      <c r="Q153" s="910">
        <v>0</v>
      </c>
      <c r="R153" s="351"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f t="shared" si="118"/>
        <v>0</v>
      </c>
      <c r="X153" s="113">
        <v>0</v>
      </c>
      <c r="Y153" s="113">
        <v>0</v>
      </c>
      <c r="Z153" s="113">
        <v>0</v>
      </c>
      <c r="AA153" s="113">
        <f t="shared" si="119"/>
        <v>0</v>
      </c>
      <c r="AB153" s="113">
        <f t="shared" si="120"/>
        <v>0</v>
      </c>
      <c r="AC153" s="114">
        <f t="shared" si="121"/>
        <v>0</v>
      </c>
      <c r="AD153" s="114">
        <f t="shared" si="122"/>
        <v>0</v>
      </c>
      <c r="AE153" s="113">
        <v>0</v>
      </c>
      <c r="AF153" s="113">
        <v>0</v>
      </c>
      <c r="AG153" s="113">
        <f t="shared" si="123"/>
        <v>0</v>
      </c>
      <c r="AH153" s="113">
        <f t="shared" si="124"/>
        <v>0</v>
      </c>
      <c r="AI153" s="115">
        <v>0</v>
      </c>
      <c r="AJ153" s="115"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f t="shared" si="125"/>
        <v>0</v>
      </c>
      <c r="AR153" s="115">
        <f t="shared" si="126"/>
        <v>0</v>
      </c>
      <c r="AS153" s="377">
        <f t="shared" si="127"/>
        <v>0</v>
      </c>
      <c r="AT153" s="112">
        <f>I153+AH153</f>
        <v>4012498</v>
      </c>
      <c r="AU153" s="113">
        <f>J153+W153</f>
        <v>2935006</v>
      </c>
      <c r="AV153" s="113">
        <f>K153+AA153</f>
        <v>20000</v>
      </c>
      <c r="AW153" s="113">
        <f t="shared" si="132"/>
        <v>998792</v>
      </c>
      <c r="AX153" s="113">
        <f t="shared" si="132"/>
        <v>58700</v>
      </c>
      <c r="AY153" s="113">
        <f>N153+AG153</f>
        <v>0</v>
      </c>
      <c r="AZ153" s="115">
        <f>O153+AS153</f>
        <v>6.0369999999999999</v>
      </c>
      <c r="BA153" s="115">
        <f t="shared" si="133"/>
        <v>6.0369999999999999</v>
      </c>
      <c r="BB153" s="116">
        <f t="shared" si="133"/>
        <v>0</v>
      </c>
    </row>
    <row r="154" spans="1:54" ht="14.1" customHeight="1" x14ac:dyDescent="0.2">
      <c r="A154" s="108">
        <v>35</v>
      </c>
      <c r="B154" s="105">
        <v>2476</v>
      </c>
      <c r="C154" s="106">
        <v>600080170</v>
      </c>
      <c r="D154" s="105">
        <v>64040364</v>
      </c>
      <c r="E154" s="107" t="s">
        <v>643</v>
      </c>
      <c r="F154" s="108">
        <v>3143</v>
      </c>
      <c r="G154" s="126" t="s">
        <v>634</v>
      </c>
      <c r="H154" s="109" t="s">
        <v>282</v>
      </c>
      <c r="I154" s="110">
        <v>143954</v>
      </c>
      <c r="J154" s="445">
        <v>101475</v>
      </c>
      <c r="K154" s="445">
        <v>0</v>
      </c>
      <c r="L154" s="111">
        <v>34299</v>
      </c>
      <c r="M154" s="111">
        <v>2030</v>
      </c>
      <c r="N154" s="445">
        <v>6150</v>
      </c>
      <c r="O154" s="288">
        <v>0.43</v>
      </c>
      <c r="P154" s="446">
        <v>0</v>
      </c>
      <c r="Q154" s="914">
        <v>0.43</v>
      </c>
      <c r="R154" s="351"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118"/>
        <v>0</v>
      </c>
      <c r="X154" s="113">
        <v>0</v>
      </c>
      <c r="Y154" s="113">
        <v>0</v>
      </c>
      <c r="Z154" s="113">
        <v>0</v>
      </c>
      <c r="AA154" s="113">
        <f t="shared" si="119"/>
        <v>0</v>
      </c>
      <c r="AB154" s="113">
        <f t="shared" si="120"/>
        <v>0</v>
      </c>
      <c r="AC154" s="114">
        <f t="shared" si="121"/>
        <v>0</v>
      </c>
      <c r="AD154" s="114">
        <f t="shared" si="122"/>
        <v>0</v>
      </c>
      <c r="AE154" s="113">
        <v>0</v>
      </c>
      <c r="AF154" s="113">
        <v>0</v>
      </c>
      <c r="AG154" s="113">
        <f t="shared" si="123"/>
        <v>0</v>
      </c>
      <c r="AH154" s="113">
        <f t="shared" si="124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 t="shared" si="125"/>
        <v>0</v>
      </c>
      <c r="AR154" s="115">
        <f t="shared" si="126"/>
        <v>0</v>
      </c>
      <c r="AS154" s="377">
        <f t="shared" si="127"/>
        <v>0</v>
      </c>
      <c r="AT154" s="112">
        <f>I154+AH154</f>
        <v>143954</v>
      </c>
      <c r="AU154" s="113">
        <f>J154+W154</f>
        <v>101475</v>
      </c>
      <c r="AV154" s="113">
        <f>K154+AA154</f>
        <v>0</v>
      </c>
      <c r="AW154" s="113">
        <f t="shared" si="132"/>
        <v>34299</v>
      </c>
      <c r="AX154" s="113">
        <f t="shared" si="132"/>
        <v>2030</v>
      </c>
      <c r="AY154" s="113">
        <f>N154+AG154</f>
        <v>6150</v>
      </c>
      <c r="AZ154" s="115">
        <f>O154+AS154</f>
        <v>0.43</v>
      </c>
      <c r="BA154" s="115">
        <f t="shared" si="133"/>
        <v>0</v>
      </c>
      <c r="BB154" s="116">
        <f t="shared" si="133"/>
        <v>0.43</v>
      </c>
    </row>
    <row r="155" spans="1:54" ht="14.1" customHeight="1" x14ac:dyDescent="0.2">
      <c r="A155" s="120">
        <v>35</v>
      </c>
      <c r="B155" s="117">
        <v>2476</v>
      </c>
      <c r="C155" s="118">
        <v>600080170</v>
      </c>
      <c r="D155" s="117">
        <v>64040364</v>
      </c>
      <c r="E155" s="119" t="s">
        <v>644</v>
      </c>
      <c r="F155" s="120"/>
      <c r="G155" s="119"/>
      <c r="H155" s="121"/>
      <c r="I155" s="122">
        <v>48176812</v>
      </c>
      <c r="J155" s="123">
        <v>34674803</v>
      </c>
      <c r="K155" s="123">
        <v>90000</v>
      </c>
      <c r="L155" s="123">
        <v>11750505</v>
      </c>
      <c r="M155" s="123">
        <v>693498</v>
      </c>
      <c r="N155" s="123">
        <v>968006</v>
      </c>
      <c r="O155" s="124">
        <v>75.91810000000001</v>
      </c>
      <c r="P155" s="124">
        <v>55.174999999999997</v>
      </c>
      <c r="Q155" s="125">
        <v>20.743099999999998</v>
      </c>
      <c r="R155" s="856">
        <f t="shared" ref="R155:BB155" si="134">SUM(R150:R154)</f>
        <v>0</v>
      </c>
      <c r="S155" s="856">
        <f t="shared" si="134"/>
        <v>5784</v>
      </c>
      <c r="T155" s="856">
        <f t="shared" si="134"/>
        <v>-98227</v>
      </c>
      <c r="U155" s="856">
        <f t="shared" si="134"/>
        <v>0</v>
      </c>
      <c r="V155" s="856">
        <f t="shared" si="134"/>
        <v>0</v>
      </c>
      <c r="W155" s="856">
        <f t="shared" si="134"/>
        <v>-92443</v>
      </c>
      <c r="X155" s="856">
        <f t="shared" si="134"/>
        <v>0</v>
      </c>
      <c r="Y155" s="856">
        <f t="shared" si="134"/>
        <v>0</v>
      </c>
      <c r="Z155" s="856">
        <f t="shared" si="134"/>
        <v>0</v>
      </c>
      <c r="AA155" s="856">
        <f t="shared" si="134"/>
        <v>0</v>
      </c>
      <c r="AB155" s="856">
        <f t="shared" si="134"/>
        <v>-92443</v>
      </c>
      <c r="AC155" s="856">
        <f t="shared" si="134"/>
        <v>-31246</v>
      </c>
      <c r="AD155" s="856">
        <f t="shared" si="134"/>
        <v>-1849</v>
      </c>
      <c r="AE155" s="856">
        <f t="shared" si="134"/>
        <v>500</v>
      </c>
      <c r="AF155" s="856">
        <f t="shared" si="134"/>
        <v>0</v>
      </c>
      <c r="AG155" s="856">
        <f t="shared" si="134"/>
        <v>500</v>
      </c>
      <c r="AH155" s="856">
        <f t="shared" si="134"/>
        <v>-125038</v>
      </c>
      <c r="AI155" s="904">
        <f t="shared" si="134"/>
        <v>0</v>
      </c>
      <c r="AJ155" s="904">
        <f t="shared" si="134"/>
        <v>0</v>
      </c>
      <c r="AK155" s="904">
        <f t="shared" si="134"/>
        <v>0.01</v>
      </c>
      <c r="AL155" s="904">
        <f t="shared" si="134"/>
        <v>0</v>
      </c>
      <c r="AM155" s="904">
        <f t="shared" si="134"/>
        <v>-0.33</v>
      </c>
      <c r="AN155" s="904">
        <f t="shared" si="134"/>
        <v>0</v>
      </c>
      <c r="AO155" s="904">
        <f t="shared" si="134"/>
        <v>0</v>
      </c>
      <c r="AP155" s="904">
        <f t="shared" si="134"/>
        <v>0</v>
      </c>
      <c r="AQ155" s="904">
        <f t="shared" si="134"/>
        <v>0.01</v>
      </c>
      <c r="AR155" s="904">
        <f t="shared" si="134"/>
        <v>-0.33</v>
      </c>
      <c r="AS155" s="939">
        <f t="shared" si="134"/>
        <v>-0.32</v>
      </c>
      <c r="AT155" s="122">
        <f t="shared" si="134"/>
        <v>48051774</v>
      </c>
      <c r="AU155" s="123">
        <f t="shared" si="134"/>
        <v>34582360</v>
      </c>
      <c r="AV155" s="123">
        <f t="shared" si="134"/>
        <v>90000</v>
      </c>
      <c r="AW155" s="123">
        <f t="shared" si="134"/>
        <v>11719259</v>
      </c>
      <c r="AX155" s="123">
        <f t="shared" si="134"/>
        <v>691649</v>
      </c>
      <c r="AY155" s="123">
        <f t="shared" si="134"/>
        <v>968506</v>
      </c>
      <c r="AZ155" s="124">
        <f t="shared" si="134"/>
        <v>75.598100000000017</v>
      </c>
      <c r="BA155" s="124">
        <f t="shared" si="134"/>
        <v>55.184999999999995</v>
      </c>
      <c r="BB155" s="125">
        <f t="shared" si="134"/>
        <v>20.4131</v>
      </c>
    </row>
    <row r="156" spans="1:54" ht="14.1" customHeight="1" x14ac:dyDescent="0.2">
      <c r="A156" s="108">
        <v>36</v>
      </c>
      <c r="B156" s="105">
        <v>2477</v>
      </c>
      <c r="C156" s="106">
        <v>600079872</v>
      </c>
      <c r="D156" s="105">
        <v>68975147</v>
      </c>
      <c r="E156" s="107" t="s">
        <v>645</v>
      </c>
      <c r="F156" s="108">
        <v>3113</v>
      </c>
      <c r="G156" s="107" t="s">
        <v>318</v>
      </c>
      <c r="H156" s="109" t="s">
        <v>281</v>
      </c>
      <c r="I156" s="110">
        <v>41456050</v>
      </c>
      <c r="J156" s="111">
        <v>29741900</v>
      </c>
      <c r="K156" s="111">
        <v>50000</v>
      </c>
      <c r="L156" s="111">
        <v>10069662</v>
      </c>
      <c r="M156" s="111">
        <v>594838</v>
      </c>
      <c r="N156" s="111">
        <v>999650</v>
      </c>
      <c r="O156" s="288">
        <v>55.008900000000004</v>
      </c>
      <c r="P156" s="288">
        <v>43.923300000000005</v>
      </c>
      <c r="Q156" s="913">
        <v>11.085599999999999</v>
      </c>
      <c r="R156" s="351"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18"/>
        <v>0</v>
      </c>
      <c r="X156" s="113">
        <v>0</v>
      </c>
      <c r="Y156" s="113">
        <v>0</v>
      </c>
      <c r="Z156" s="113">
        <v>0</v>
      </c>
      <c r="AA156" s="113">
        <f t="shared" si="119"/>
        <v>0</v>
      </c>
      <c r="AB156" s="113">
        <f t="shared" si="120"/>
        <v>0</v>
      </c>
      <c r="AC156" s="114">
        <f t="shared" si="121"/>
        <v>0</v>
      </c>
      <c r="AD156" s="114">
        <f t="shared" si="122"/>
        <v>0</v>
      </c>
      <c r="AE156" s="113">
        <v>0</v>
      </c>
      <c r="AF156" s="113">
        <v>0</v>
      </c>
      <c r="AG156" s="113">
        <f t="shared" si="123"/>
        <v>0</v>
      </c>
      <c r="AH156" s="113">
        <f t="shared" si="124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25"/>
        <v>0</v>
      </c>
      <c r="AR156" s="115">
        <f t="shared" si="126"/>
        <v>0</v>
      </c>
      <c r="AS156" s="377">
        <f t="shared" si="127"/>
        <v>0</v>
      </c>
      <c r="AT156" s="112">
        <f>I156+AH156</f>
        <v>41456050</v>
      </c>
      <c r="AU156" s="113">
        <f>J156+W156</f>
        <v>29741900</v>
      </c>
      <c r="AV156" s="113">
        <f>K156+AA156</f>
        <v>50000</v>
      </c>
      <c r="AW156" s="113">
        <f t="shared" ref="AW156:AX159" si="135">L156+AC156</f>
        <v>10069662</v>
      </c>
      <c r="AX156" s="113">
        <f t="shared" si="135"/>
        <v>594838</v>
      </c>
      <c r="AY156" s="113">
        <f>N156+AG156</f>
        <v>999650</v>
      </c>
      <c r="AZ156" s="115">
        <f>O156+AS156</f>
        <v>55.008900000000004</v>
      </c>
      <c r="BA156" s="115">
        <f t="shared" ref="BA156:BB159" si="136">P156+AQ156</f>
        <v>43.923300000000005</v>
      </c>
      <c r="BB156" s="116">
        <f t="shared" si="136"/>
        <v>11.085599999999999</v>
      </c>
    </row>
    <row r="157" spans="1:54" ht="14.1" customHeight="1" x14ac:dyDescent="0.2">
      <c r="A157" s="108">
        <v>36</v>
      </c>
      <c r="B157" s="105">
        <v>2477</v>
      </c>
      <c r="C157" s="106">
        <v>600079872</v>
      </c>
      <c r="D157" s="105">
        <v>68975147</v>
      </c>
      <c r="E157" s="107" t="s">
        <v>645</v>
      </c>
      <c r="F157" s="108">
        <v>3113</v>
      </c>
      <c r="G157" s="126" t="s">
        <v>316</v>
      </c>
      <c r="H157" s="109" t="s">
        <v>282</v>
      </c>
      <c r="I157" s="110">
        <v>2606845</v>
      </c>
      <c r="J157" s="28">
        <v>1919621</v>
      </c>
      <c r="K157" s="28">
        <v>0</v>
      </c>
      <c r="L157" s="111">
        <v>648832</v>
      </c>
      <c r="M157" s="111">
        <v>38392</v>
      </c>
      <c r="N157" s="28">
        <v>0</v>
      </c>
      <c r="O157" s="288">
        <v>5.38</v>
      </c>
      <c r="P157" s="275">
        <v>5.38</v>
      </c>
      <c r="Q157" s="910">
        <v>0</v>
      </c>
      <c r="R157" s="351">
        <v>0</v>
      </c>
      <c r="S157" s="113">
        <v>21669</v>
      </c>
      <c r="T157" s="113">
        <v>0</v>
      </c>
      <c r="U157" s="113">
        <v>0</v>
      </c>
      <c r="V157" s="113">
        <v>0</v>
      </c>
      <c r="W157" s="113">
        <f t="shared" si="118"/>
        <v>21669</v>
      </c>
      <c r="X157" s="113">
        <v>0</v>
      </c>
      <c r="Y157" s="113">
        <v>0</v>
      </c>
      <c r="Z157" s="113">
        <v>0</v>
      </c>
      <c r="AA157" s="113">
        <f t="shared" si="119"/>
        <v>0</v>
      </c>
      <c r="AB157" s="113">
        <f t="shared" si="120"/>
        <v>21669</v>
      </c>
      <c r="AC157" s="114">
        <f t="shared" si="121"/>
        <v>7324</v>
      </c>
      <c r="AD157" s="114">
        <f t="shared" si="122"/>
        <v>433</v>
      </c>
      <c r="AE157" s="113">
        <v>0</v>
      </c>
      <c r="AF157" s="113">
        <v>0</v>
      </c>
      <c r="AG157" s="113">
        <f t="shared" si="123"/>
        <v>0</v>
      </c>
      <c r="AH157" s="113">
        <f t="shared" si="124"/>
        <v>29426</v>
      </c>
      <c r="AI157" s="115">
        <v>0</v>
      </c>
      <c r="AJ157" s="115">
        <v>0</v>
      </c>
      <c r="AK157" s="115">
        <v>0.06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25"/>
        <v>0.06</v>
      </c>
      <c r="AR157" s="115">
        <f t="shared" si="126"/>
        <v>0</v>
      </c>
      <c r="AS157" s="377">
        <f t="shared" si="127"/>
        <v>0.06</v>
      </c>
      <c r="AT157" s="112">
        <f>I157+AH157</f>
        <v>2636271</v>
      </c>
      <c r="AU157" s="113">
        <f>J157+W157</f>
        <v>1941290</v>
      </c>
      <c r="AV157" s="113">
        <f>K157+AA157</f>
        <v>0</v>
      </c>
      <c r="AW157" s="113">
        <f t="shared" si="135"/>
        <v>656156</v>
      </c>
      <c r="AX157" s="113">
        <f t="shared" si="135"/>
        <v>38825</v>
      </c>
      <c r="AY157" s="113">
        <f>N157+AG157</f>
        <v>0</v>
      </c>
      <c r="AZ157" s="115">
        <f>O157+AS157</f>
        <v>5.4399999999999995</v>
      </c>
      <c r="BA157" s="115">
        <f t="shared" si="136"/>
        <v>5.4399999999999995</v>
      </c>
      <c r="BB157" s="116">
        <f t="shared" si="136"/>
        <v>0</v>
      </c>
    </row>
    <row r="158" spans="1:54" ht="14.1" customHeight="1" x14ac:dyDescent="0.2">
      <c r="A158" s="108">
        <v>36</v>
      </c>
      <c r="B158" s="105">
        <v>2477</v>
      </c>
      <c r="C158" s="106">
        <v>600079872</v>
      </c>
      <c r="D158" s="105">
        <v>68975147</v>
      </c>
      <c r="E158" s="107" t="s">
        <v>645</v>
      </c>
      <c r="F158" s="108">
        <v>3143</v>
      </c>
      <c r="G158" s="126" t="s">
        <v>633</v>
      </c>
      <c r="H158" s="109" t="s">
        <v>281</v>
      </c>
      <c r="I158" s="110">
        <v>4037045</v>
      </c>
      <c r="J158" s="433">
        <v>2972787</v>
      </c>
      <c r="K158" s="433">
        <v>0</v>
      </c>
      <c r="L158" s="111">
        <v>1004802</v>
      </c>
      <c r="M158" s="111">
        <v>59456</v>
      </c>
      <c r="N158" s="343">
        <v>0</v>
      </c>
      <c r="O158" s="288">
        <v>6.1429</v>
      </c>
      <c r="P158" s="436">
        <v>6.1429</v>
      </c>
      <c r="Q158" s="910">
        <v>0</v>
      </c>
      <c r="R158" s="351"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f t="shared" si="118"/>
        <v>0</v>
      </c>
      <c r="X158" s="113">
        <v>0</v>
      </c>
      <c r="Y158" s="113">
        <v>0</v>
      </c>
      <c r="Z158" s="113">
        <v>0</v>
      </c>
      <c r="AA158" s="113">
        <f t="shared" si="119"/>
        <v>0</v>
      </c>
      <c r="AB158" s="113">
        <f t="shared" si="120"/>
        <v>0</v>
      </c>
      <c r="AC158" s="114">
        <f t="shared" si="121"/>
        <v>0</v>
      </c>
      <c r="AD158" s="114">
        <f t="shared" si="122"/>
        <v>0</v>
      </c>
      <c r="AE158" s="113">
        <v>0</v>
      </c>
      <c r="AF158" s="113">
        <v>0</v>
      </c>
      <c r="AG158" s="113">
        <f t="shared" si="123"/>
        <v>0</v>
      </c>
      <c r="AH158" s="113">
        <f t="shared" si="124"/>
        <v>0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 t="shared" si="125"/>
        <v>0</v>
      </c>
      <c r="AR158" s="115">
        <f t="shared" si="126"/>
        <v>0</v>
      </c>
      <c r="AS158" s="377">
        <f t="shared" si="127"/>
        <v>0</v>
      </c>
      <c r="AT158" s="112">
        <f>I158+AH158</f>
        <v>4037045</v>
      </c>
      <c r="AU158" s="113">
        <f>J158+W158</f>
        <v>2972787</v>
      </c>
      <c r="AV158" s="113">
        <f>K158+AA158</f>
        <v>0</v>
      </c>
      <c r="AW158" s="113">
        <f t="shared" si="135"/>
        <v>1004802</v>
      </c>
      <c r="AX158" s="113">
        <f t="shared" si="135"/>
        <v>59456</v>
      </c>
      <c r="AY158" s="113">
        <f>N158+AG158</f>
        <v>0</v>
      </c>
      <c r="AZ158" s="115">
        <f>O158+AS158</f>
        <v>6.1429</v>
      </c>
      <c r="BA158" s="115">
        <f t="shared" si="136"/>
        <v>6.1429</v>
      </c>
      <c r="BB158" s="116">
        <f t="shared" si="136"/>
        <v>0</v>
      </c>
    </row>
    <row r="159" spans="1:54" ht="14.1" customHeight="1" x14ac:dyDescent="0.2">
      <c r="A159" s="108">
        <v>36</v>
      </c>
      <c r="B159" s="105">
        <v>2477</v>
      </c>
      <c r="C159" s="106">
        <v>600079872</v>
      </c>
      <c r="D159" s="105">
        <v>68975147</v>
      </c>
      <c r="E159" s="107" t="s">
        <v>645</v>
      </c>
      <c r="F159" s="108">
        <v>3143</v>
      </c>
      <c r="G159" s="126" t="s">
        <v>634</v>
      </c>
      <c r="H159" s="109" t="s">
        <v>282</v>
      </c>
      <c r="I159" s="110">
        <v>123589</v>
      </c>
      <c r="J159" s="445">
        <v>87120</v>
      </c>
      <c r="K159" s="445">
        <v>0</v>
      </c>
      <c r="L159" s="111">
        <v>29447</v>
      </c>
      <c r="M159" s="111">
        <v>1742</v>
      </c>
      <c r="N159" s="445">
        <v>5280</v>
      </c>
      <c r="O159" s="288">
        <v>0.37</v>
      </c>
      <c r="P159" s="446">
        <v>0</v>
      </c>
      <c r="Q159" s="914">
        <v>0.37</v>
      </c>
      <c r="R159" s="351"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f t="shared" si="118"/>
        <v>0</v>
      </c>
      <c r="X159" s="113">
        <v>0</v>
      </c>
      <c r="Y159" s="113">
        <v>0</v>
      </c>
      <c r="Z159" s="113">
        <v>0</v>
      </c>
      <c r="AA159" s="113">
        <f t="shared" si="119"/>
        <v>0</v>
      </c>
      <c r="AB159" s="113">
        <f t="shared" si="120"/>
        <v>0</v>
      </c>
      <c r="AC159" s="114">
        <f t="shared" si="121"/>
        <v>0</v>
      </c>
      <c r="AD159" s="114">
        <f t="shared" si="122"/>
        <v>0</v>
      </c>
      <c r="AE159" s="113">
        <v>0</v>
      </c>
      <c r="AF159" s="113">
        <v>0</v>
      </c>
      <c r="AG159" s="113">
        <f t="shared" si="123"/>
        <v>0</v>
      </c>
      <c r="AH159" s="113">
        <f t="shared" si="124"/>
        <v>0</v>
      </c>
      <c r="AI159" s="115">
        <v>0</v>
      </c>
      <c r="AJ159" s="115"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f t="shared" si="125"/>
        <v>0</v>
      </c>
      <c r="AR159" s="115">
        <f t="shared" si="126"/>
        <v>0</v>
      </c>
      <c r="AS159" s="377">
        <f t="shared" si="127"/>
        <v>0</v>
      </c>
      <c r="AT159" s="112">
        <f>I159+AH159</f>
        <v>123589</v>
      </c>
      <c r="AU159" s="113">
        <f>J159+W159</f>
        <v>87120</v>
      </c>
      <c r="AV159" s="113">
        <f>K159+AA159</f>
        <v>0</v>
      </c>
      <c r="AW159" s="113">
        <f t="shared" si="135"/>
        <v>29447</v>
      </c>
      <c r="AX159" s="113">
        <f t="shared" si="135"/>
        <v>1742</v>
      </c>
      <c r="AY159" s="113">
        <f>N159+AG159</f>
        <v>5280</v>
      </c>
      <c r="AZ159" s="115">
        <f>O159+AS159</f>
        <v>0.37</v>
      </c>
      <c r="BA159" s="115">
        <f t="shared" si="136"/>
        <v>0</v>
      </c>
      <c r="BB159" s="116">
        <f t="shared" si="136"/>
        <v>0.37</v>
      </c>
    </row>
    <row r="160" spans="1:54" ht="14.1" customHeight="1" x14ac:dyDescent="0.2">
      <c r="A160" s="120">
        <v>36</v>
      </c>
      <c r="B160" s="117">
        <v>2477</v>
      </c>
      <c r="C160" s="118">
        <v>600079872</v>
      </c>
      <c r="D160" s="117">
        <v>68975147</v>
      </c>
      <c r="E160" s="119" t="s">
        <v>646</v>
      </c>
      <c r="F160" s="120"/>
      <c r="G160" s="119"/>
      <c r="H160" s="121"/>
      <c r="I160" s="122">
        <v>48223529</v>
      </c>
      <c r="J160" s="123">
        <v>34721428</v>
      </c>
      <c r="K160" s="123">
        <v>50000</v>
      </c>
      <c r="L160" s="123">
        <v>11752743</v>
      </c>
      <c r="M160" s="123">
        <v>694428</v>
      </c>
      <c r="N160" s="123">
        <v>1004930</v>
      </c>
      <c r="O160" s="124">
        <v>66.901800000000009</v>
      </c>
      <c r="P160" s="124">
        <v>55.446200000000005</v>
      </c>
      <c r="Q160" s="125">
        <v>11.455599999999999</v>
      </c>
      <c r="R160" s="856">
        <f t="shared" ref="R160:BB160" si="137">SUM(R156:R159)</f>
        <v>0</v>
      </c>
      <c r="S160" s="856">
        <f t="shared" si="137"/>
        <v>21669</v>
      </c>
      <c r="T160" s="856">
        <f t="shared" si="137"/>
        <v>0</v>
      </c>
      <c r="U160" s="856">
        <f t="shared" si="137"/>
        <v>0</v>
      </c>
      <c r="V160" s="856">
        <f t="shared" si="137"/>
        <v>0</v>
      </c>
      <c r="W160" s="856">
        <f t="shared" si="137"/>
        <v>21669</v>
      </c>
      <c r="X160" s="856">
        <f t="shared" si="137"/>
        <v>0</v>
      </c>
      <c r="Y160" s="856">
        <f t="shared" si="137"/>
        <v>0</v>
      </c>
      <c r="Z160" s="856">
        <f t="shared" si="137"/>
        <v>0</v>
      </c>
      <c r="AA160" s="856">
        <f t="shared" si="137"/>
        <v>0</v>
      </c>
      <c r="AB160" s="856">
        <f t="shared" si="137"/>
        <v>21669</v>
      </c>
      <c r="AC160" s="856">
        <f t="shared" si="137"/>
        <v>7324</v>
      </c>
      <c r="AD160" s="856">
        <f t="shared" si="137"/>
        <v>433</v>
      </c>
      <c r="AE160" s="856">
        <f t="shared" si="137"/>
        <v>0</v>
      </c>
      <c r="AF160" s="856">
        <f t="shared" si="137"/>
        <v>0</v>
      </c>
      <c r="AG160" s="856">
        <f t="shared" si="137"/>
        <v>0</v>
      </c>
      <c r="AH160" s="856">
        <f t="shared" si="137"/>
        <v>29426</v>
      </c>
      <c r="AI160" s="904">
        <f t="shared" si="137"/>
        <v>0</v>
      </c>
      <c r="AJ160" s="904">
        <f t="shared" si="137"/>
        <v>0</v>
      </c>
      <c r="AK160" s="904">
        <f t="shared" si="137"/>
        <v>0.06</v>
      </c>
      <c r="AL160" s="904">
        <f t="shared" si="137"/>
        <v>0</v>
      </c>
      <c r="AM160" s="904">
        <f t="shared" si="137"/>
        <v>0</v>
      </c>
      <c r="AN160" s="904">
        <f t="shared" si="137"/>
        <v>0</v>
      </c>
      <c r="AO160" s="904">
        <f t="shared" si="137"/>
        <v>0</v>
      </c>
      <c r="AP160" s="904">
        <f t="shared" si="137"/>
        <v>0</v>
      </c>
      <c r="AQ160" s="904">
        <f t="shared" si="137"/>
        <v>0.06</v>
      </c>
      <c r="AR160" s="904">
        <f t="shared" si="137"/>
        <v>0</v>
      </c>
      <c r="AS160" s="939">
        <f t="shared" si="137"/>
        <v>0.06</v>
      </c>
      <c r="AT160" s="122">
        <f t="shared" si="137"/>
        <v>48252955</v>
      </c>
      <c r="AU160" s="123">
        <f t="shared" si="137"/>
        <v>34743097</v>
      </c>
      <c r="AV160" s="123">
        <f t="shared" si="137"/>
        <v>50000</v>
      </c>
      <c r="AW160" s="123">
        <f t="shared" si="137"/>
        <v>11760067</v>
      </c>
      <c r="AX160" s="123">
        <f t="shared" si="137"/>
        <v>694861</v>
      </c>
      <c r="AY160" s="123">
        <f t="shared" si="137"/>
        <v>1004930</v>
      </c>
      <c r="AZ160" s="124">
        <f t="shared" si="137"/>
        <v>66.961800000000011</v>
      </c>
      <c r="BA160" s="124">
        <f t="shared" si="137"/>
        <v>55.5062</v>
      </c>
      <c r="BB160" s="125">
        <f t="shared" si="137"/>
        <v>11.455599999999999</v>
      </c>
    </row>
    <row r="161" spans="1:54" ht="14.1" customHeight="1" x14ac:dyDescent="0.2">
      <c r="A161" s="108">
        <v>37</v>
      </c>
      <c r="B161" s="105">
        <v>2470</v>
      </c>
      <c r="C161" s="106">
        <v>600080013</v>
      </c>
      <c r="D161" s="105">
        <v>72741554</v>
      </c>
      <c r="E161" s="107" t="s">
        <v>647</v>
      </c>
      <c r="F161" s="108">
        <v>3113</v>
      </c>
      <c r="G161" s="107" t="s">
        <v>318</v>
      </c>
      <c r="H161" s="109" t="s">
        <v>281</v>
      </c>
      <c r="I161" s="110">
        <v>37103753</v>
      </c>
      <c r="J161" s="111">
        <v>26159842</v>
      </c>
      <c r="K161" s="111">
        <v>578900</v>
      </c>
      <c r="L161" s="111">
        <v>9037694</v>
      </c>
      <c r="M161" s="111">
        <v>523197</v>
      </c>
      <c r="N161" s="111">
        <v>804120</v>
      </c>
      <c r="O161" s="288">
        <v>45.606499999999997</v>
      </c>
      <c r="P161" s="288">
        <v>36.817099999999996</v>
      </c>
      <c r="Q161" s="913">
        <v>8.7894000000000005</v>
      </c>
      <c r="R161" s="351">
        <v>0</v>
      </c>
      <c r="S161" s="113">
        <v>0</v>
      </c>
      <c r="T161" s="113">
        <v>0</v>
      </c>
      <c r="U161" s="113">
        <v>171300</v>
      </c>
      <c r="V161" s="113">
        <v>0</v>
      </c>
      <c r="W161" s="113">
        <f t="shared" si="118"/>
        <v>171300</v>
      </c>
      <c r="X161" s="113">
        <v>0</v>
      </c>
      <c r="Y161" s="113">
        <v>0</v>
      </c>
      <c r="Z161" s="113">
        <v>0</v>
      </c>
      <c r="AA161" s="113">
        <f t="shared" si="119"/>
        <v>0</v>
      </c>
      <c r="AB161" s="113">
        <f t="shared" si="120"/>
        <v>171300</v>
      </c>
      <c r="AC161" s="114">
        <f t="shared" si="121"/>
        <v>57899</v>
      </c>
      <c r="AD161" s="114">
        <f t="shared" si="122"/>
        <v>3426</v>
      </c>
      <c r="AE161" s="113">
        <v>0</v>
      </c>
      <c r="AF161" s="113">
        <v>0</v>
      </c>
      <c r="AG161" s="113">
        <f t="shared" si="123"/>
        <v>0</v>
      </c>
      <c r="AH161" s="113">
        <f t="shared" si="124"/>
        <v>232625</v>
      </c>
      <c r="AI161" s="115">
        <v>0</v>
      </c>
      <c r="AJ161" s="115">
        <v>0</v>
      </c>
      <c r="AK161" s="115">
        <v>0</v>
      </c>
      <c r="AL161" s="115">
        <v>0</v>
      </c>
      <c r="AM161" s="115">
        <v>0</v>
      </c>
      <c r="AN161" s="115">
        <v>0.28000000000000003</v>
      </c>
      <c r="AO161" s="115">
        <v>0</v>
      </c>
      <c r="AP161" s="115">
        <v>0</v>
      </c>
      <c r="AQ161" s="115">
        <f t="shared" si="125"/>
        <v>0.28000000000000003</v>
      </c>
      <c r="AR161" s="115">
        <f t="shared" si="126"/>
        <v>0</v>
      </c>
      <c r="AS161" s="377">
        <f t="shared" si="127"/>
        <v>0.28000000000000003</v>
      </c>
      <c r="AT161" s="112">
        <f>I161+AH161</f>
        <v>37336378</v>
      </c>
      <c r="AU161" s="113">
        <f>J161+W161</f>
        <v>26331142</v>
      </c>
      <c r="AV161" s="113">
        <f>K161+AA161</f>
        <v>578900</v>
      </c>
      <c r="AW161" s="113">
        <f t="shared" ref="AW161:AX165" si="138">L161+AC161</f>
        <v>9095593</v>
      </c>
      <c r="AX161" s="113">
        <f t="shared" si="138"/>
        <v>526623</v>
      </c>
      <c r="AY161" s="113">
        <f>N161+AG161</f>
        <v>804120</v>
      </c>
      <c r="AZ161" s="115">
        <f>O161+AS161</f>
        <v>45.886499999999998</v>
      </c>
      <c r="BA161" s="115">
        <f t="shared" ref="BA161:BB165" si="139">P161+AQ161</f>
        <v>37.097099999999998</v>
      </c>
      <c r="BB161" s="116">
        <f t="shared" si="139"/>
        <v>8.7894000000000005</v>
      </c>
    </row>
    <row r="162" spans="1:54" ht="14.1" customHeight="1" x14ac:dyDescent="0.2">
      <c r="A162" s="108">
        <v>37</v>
      </c>
      <c r="B162" s="105">
        <v>2470</v>
      </c>
      <c r="C162" s="106">
        <v>600080013</v>
      </c>
      <c r="D162" s="105">
        <v>72741554</v>
      </c>
      <c r="E162" s="107" t="s">
        <v>647</v>
      </c>
      <c r="F162" s="108">
        <v>3113</v>
      </c>
      <c r="G162" s="126" t="s">
        <v>316</v>
      </c>
      <c r="H162" s="109" t="s">
        <v>282</v>
      </c>
      <c r="I162" s="110">
        <v>962725</v>
      </c>
      <c r="J162" s="28">
        <v>708928</v>
      </c>
      <c r="K162" s="28">
        <v>0</v>
      </c>
      <c r="L162" s="111">
        <v>239618</v>
      </c>
      <c r="M162" s="111">
        <v>14179</v>
      </c>
      <c r="N162" s="28">
        <v>0</v>
      </c>
      <c r="O162" s="288">
        <v>2.0499999999999998</v>
      </c>
      <c r="P162" s="275">
        <v>2.0499999999999998</v>
      </c>
      <c r="Q162" s="910">
        <v>0</v>
      </c>
      <c r="R162" s="351"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f t="shared" si="118"/>
        <v>0</v>
      </c>
      <c r="X162" s="113">
        <v>0</v>
      </c>
      <c r="Y162" s="113">
        <v>0</v>
      </c>
      <c r="Z162" s="113">
        <v>0</v>
      </c>
      <c r="AA162" s="113">
        <f t="shared" si="119"/>
        <v>0</v>
      </c>
      <c r="AB162" s="113">
        <f t="shared" si="120"/>
        <v>0</v>
      </c>
      <c r="AC162" s="114">
        <f t="shared" si="121"/>
        <v>0</v>
      </c>
      <c r="AD162" s="114">
        <f t="shared" si="122"/>
        <v>0</v>
      </c>
      <c r="AE162" s="113">
        <v>2750</v>
      </c>
      <c r="AF162" s="113">
        <v>0</v>
      </c>
      <c r="AG162" s="113">
        <f t="shared" si="123"/>
        <v>2750</v>
      </c>
      <c r="AH162" s="113">
        <f t="shared" si="124"/>
        <v>2750</v>
      </c>
      <c r="AI162" s="115">
        <v>0</v>
      </c>
      <c r="AJ162" s="115"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f t="shared" si="125"/>
        <v>0</v>
      </c>
      <c r="AR162" s="115">
        <f t="shared" si="126"/>
        <v>0</v>
      </c>
      <c r="AS162" s="377">
        <f t="shared" si="127"/>
        <v>0</v>
      </c>
      <c r="AT162" s="112">
        <f>I162+AH162</f>
        <v>965475</v>
      </c>
      <c r="AU162" s="113">
        <f>J162+W162</f>
        <v>708928</v>
      </c>
      <c r="AV162" s="113">
        <f>K162+AA162</f>
        <v>0</v>
      </c>
      <c r="AW162" s="113">
        <f t="shared" si="138"/>
        <v>239618</v>
      </c>
      <c r="AX162" s="113">
        <f t="shared" si="138"/>
        <v>14179</v>
      </c>
      <c r="AY162" s="113">
        <f>N162+AG162</f>
        <v>2750</v>
      </c>
      <c r="AZ162" s="115">
        <f>O162+AS162</f>
        <v>2.0499999999999998</v>
      </c>
      <c r="BA162" s="115">
        <f t="shared" si="139"/>
        <v>2.0499999999999998</v>
      </c>
      <c r="BB162" s="116">
        <f t="shared" si="139"/>
        <v>0</v>
      </c>
    </row>
    <row r="163" spans="1:54" ht="14.1" customHeight="1" x14ac:dyDescent="0.2">
      <c r="A163" s="108">
        <v>37</v>
      </c>
      <c r="B163" s="105">
        <v>2470</v>
      </c>
      <c r="C163" s="106">
        <v>600080013</v>
      </c>
      <c r="D163" s="105">
        <v>72741554</v>
      </c>
      <c r="E163" s="107" t="s">
        <v>647</v>
      </c>
      <c r="F163" s="108">
        <v>3141</v>
      </c>
      <c r="G163" s="126" t="s">
        <v>319</v>
      </c>
      <c r="H163" s="109" t="s">
        <v>282</v>
      </c>
      <c r="I163" s="110">
        <v>3069388</v>
      </c>
      <c r="J163" s="30">
        <v>2089672</v>
      </c>
      <c r="K163" s="30">
        <v>150000</v>
      </c>
      <c r="L163" s="111">
        <v>757009</v>
      </c>
      <c r="M163" s="111">
        <v>41793</v>
      </c>
      <c r="N163" s="30">
        <v>30914</v>
      </c>
      <c r="O163" s="288">
        <v>7.01</v>
      </c>
      <c r="P163" s="447">
        <v>0</v>
      </c>
      <c r="Q163" s="914">
        <v>7.01</v>
      </c>
      <c r="R163" s="351">
        <v>0</v>
      </c>
      <c r="S163" s="113">
        <v>0</v>
      </c>
      <c r="T163" s="113">
        <v>30191</v>
      </c>
      <c r="U163" s="113">
        <v>0</v>
      </c>
      <c r="V163" s="113">
        <v>0</v>
      </c>
      <c r="W163" s="113">
        <f t="shared" si="118"/>
        <v>30191</v>
      </c>
      <c r="X163" s="113">
        <v>0</v>
      </c>
      <c r="Y163" s="113">
        <v>0</v>
      </c>
      <c r="Z163" s="113">
        <v>0</v>
      </c>
      <c r="AA163" s="113">
        <f t="shared" si="119"/>
        <v>0</v>
      </c>
      <c r="AB163" s="113">
        <f t="shared" si="120"/>
        <v>30191</v>
      </c>
      <c r="AC163" s="114">
        <f t="shared" si="121"/>
        <v>10205</v>
      </c>
      <c r="AD163" s="114">
        <f t="shared" si="122"/>
        <v>604</v>
      </c>
      <c r="AE163" s="113">
        <v>0</v>
      </c>
      <c r="AF163" s="113">
        <v>0</v>
      </c>
      <c r="AG163" s="113">
        <f t="shared" si="123"/>
        <v>0</v>
      </c>
      <c r="AH163" s="113">
        <f t="shared" si="124"/>
        <v>41000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0.1</v>
      </c>
      <c r="AN163" s="115">
        <v>0</v>
      </c>
      <c r="AO163" s="115">
        <v>0</v>
      </c>
      <c r="AP163" s="115">
        <v>0</v>
      </c>
      <c r="AQ163" s="115">
        <f t="shared" si="125"/>
        <v>0</v>
      </c>
      <c r="AR163" s="115">
        <f t="shared" si="126"/>
        <v>0.1</v>
      </c>
      <c r="AS163" s="377">
        <f t="shared" si="127"/>
        <v>0.1</v>
      </c>
      <c r="AT163" s="112">
        <f>I163+AH163</f>
        <v>3110388</v>
      </c>
      <c r="AU163" s="113">
        <f>J163+W163</f>
        <v>2119863</v>
      </c>
      <c r="AV163" s="113">
        <f>K163+AA163</f>
        <v>150000</v>
      </c>
      <c r="AW163" s="113">
        <f t="shared" si="138"/>
        <v>767214</v>
      </c>
      <c r="AX163" s="113">
        <f t="shared" si="138"/>
        <v>42397</v>
      </c>
      <c r="AY163" s="113">
        <f>N163+AG163</f>
        <v>30914</v>
      </c>
      <c r="AZ163" s="115">
        <f>O163+AS163</f>
        <v>7.1099999999999994</v>
      </c>
      <c r="BA163" s="115">
        <f t="shared" si="139"/>
        <v>0</v>
      </c>
      <c r="BB163" s="116">
        <f t="shared" si="139"/>
        <v>7.1099999999999994</v>
      </c>
    </row>
    <row r="164" spans="1:54" ht="14.1" customHeight="1" x14ac:dyDescent="0.2">
      <c r="A164" s="108">
        <v>37</v>
      </c>
      <c r="B164" s="105">
        <v>2470</v>
      </c>
      <c r="C164" s="106">
        <v>600080013</v>
      </c>
      <c r="D164" s="105">
        <v>72741554</v>
      </c>
      <c r="E164" s="107" t="s">
        <v>647</v>
      </c>
      <c r="F164" s="108">
        <v>3143</v>
      </c>
      <c r="G164" s="126" t="s">
        <v>633</v>
      </c>
      <c r="H164" s="109" t="s">
        <v>281</v>
      </c>
      <c r="I164" s="110">
        <v>3405879</v>
      </c>
      <c r="J164" s="433">
        <v>2483379</v>
      </c>
      <c r="K164" s="433">
        <v>25000</v>
      </c>
      <c r="L164" s="111">
        <v>847832</v>
      </c>
      <c r="M164" s="111">
        <v>49668</v>
      </c>
      <c r="N164" s="343">
        <v>0</v>
      </c>
      <c r="O164" s="288">
        <v>5.56</v>
      </c>
      <c r="P164" s="436">
        <v>5.56</v>
      </c>
      <c r="Q164" s="910">
        <v>0</v>
      </c>
      <c r="R164" s="351"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f t="shared" si="118"/>
        <v>0</v>
      </c>
      <c r="X164" s="113">
        <v>0</v>
      </c>
      <c r="Y164" s="113">
        <v>0</v>
      </c>
      <c r="Z164" s="113">
        <v>0</v>
      </c>
      <c r="AA164" s="113">
        <f t="shared" si="119"/>
        <v>0</v>
      </c>
      <c r="AB164" s="113">
        <f t="shared" si="120"/>
        <v>0</v>
      </c>
      <c r="AC164" s="114">
        <f t="shared" si="121"/>
        <v>0</v>
      </c>
      <c r="AD164" s="114">
        <f t="shared" si="122"/>
        <v>0</v>
      </c>
      <c r="AE164" s="113">
        <v>0</v>
      </c>
      <c r="AF164" s="113">
        <v>0</v>
      </c>
      <c r="AG164" s="113">
        <f t="shared" si="123"/>
        <v>0</v>
      </c>
      <c r="AH164" s="113">
        <f t="shared" si="124"/>
        <v>0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f t="shared" si="125"/>
        <v>0</v>
      </c>
      <c r="AR164" s="115">
        <f t="shared" si="126"/>
        <v>0</v>
      </c>
      <c r="AS164" s="377">
        <f t="shared" si="127"/>
        <v>0</v>
      </c>
      <c r="AT164" s="112">
        <f>I164+AH164</f>
        <v>3405879</v>
      </c>
      <c r="AU164" s="113">
        <f>J164+W164</f>
        <v>2483379</v>
      </c>
      <c r="AV164" s="113">
        <f>K164+AA164</f>
        <v>25000</v>
      </c>
      <c r="AW164" s="113">
        <f t="shared" si="138"/>
        <v>847832</v>
      </c>
      <c r="AX164" s="113">
        <f t="shared" si="138"/>
        <v>49668</v>
      </c>
      <c r="AY164" s="113">
        <f>N164+AG164</f>
        <v>0</v>
      </c>
      <c r="AZ164" s="115">
        <f>O164+AS164</f>
        <v>5.56</v>
      </c>
      <c r="BA164" s="115">
        <f t="shared" si="139"/>
        <v>5.56</v>
      </c>
      <c r="BB164" s="116">
        <f t="shared" si="139"/>
        <v>0</v>
      </c>
    </row>
    <row r="165" spans="1:54" ht="14.1" customHeight="1" x14ac:dyDescent="0.2">
      <c r="A165" s="108">
        <v>37</v>
      </c>
      <c r="B165" s="105">
        <v>2470</v>
      </c>
      <c r="C165" s="106">
        <v>600080013</v>
      </c>
      <c r="D165" s="105">
        <v>72741554</v>
      </c>
      <c r="E165" s="107" t="s">
        <v>647</v>
      </c>
      <c r="F165" s="108">
        <v>3143</v>
      </c>
      <c r="G165" s="126" t="s">
        <v>634</v>
      </c>
      <c r="H165" s="109" t="s">
        <v>282</v>
      </c>
      <c r="I165" s="110">
        <v>98309</v>
      </c>
      <c r="J165" s="445">
        <v>69300</v>
      </c>
      <c r="K165" s="445">
        <v>0</v>
      </c>
      <c r="L165" s="111">
        <v>23423</v>
      </c>
      <c r="M165" s="111">
        <v>1386</v>
      </c>
      <c r="N165" s="445">
        <v>4200</v>
      </c>
      <c r="O165" s="288">
        <v>0.28999999999999998</v>
      </c>
      <c r="P165" s="446">
        <v>0</v>
      </c>
      <c r="Q165" s="914">
        <v>0.28999999999999998</v>
      </c>
      <c r="R165" s="351">
        <v>0</v>
      </c>
      <c r="S165" s="113">
        <v>0</v>
      </c>
      <c r="T165" s="113">
        <v>0</v>
      </c>
      <c r="U165" s="113">
        <v>0</v>
      </c>
      <c r="V165" s="113">
        <v>0</v>
      </c>
      <c r="W165" s="113">
        <f t="shared" si="118"/>
        <v>0</v>
      </c>
      <c r="X165" s="113">
        <v>0</v>
      </c>
      <c r="Y165" s="113">
        <v>0</v>
      </c>
      <c r="Z165" s="113">
        <v>0</v>
      </c>
      <c r="AA165" s="113">
        <f t="shared" si="119"/>
        <v>0</v>
      </c>
      <c r="AB165" s="113">
        <f t="shared" si="120"/>
        <v>0</v>
      </c>
      <c r="AC165" s="114">
        <f t="shared" si="121"/>
        <v>0</v>
      </c>
      <c r="AD165" s="114">
        <f t="shared" si="122"/>
        <v>0</v>
      </c>
      <c r="AE165" s="113">
        <v>0</v>
      </c>
      <c r="AF165" s="113">
        <v>0</v>
      </c>
      <c r="AG165" s="113">
        <f t="shared" si="123"/>
        <v>0</v>
      </c>
      <c r="AH165" s="113">
        <f t="shared" si="124"/>
        <v>0</v>
      </c>
      <c r="AI165" s="115">
        <v>0</v>
      </c>
      <c r="AJ165" s="115">
        <v>0</v>
      </c>
      <c r="AK165" s="115">
        <v>0</v>
      </c>
      <c r="AL165" s="115">
        <v>0</v>
      </c>
      <c r="AM165" s="115">
        <v>0</v>
      </c>
      <c r="AN165" s="115">
        <v>0</v>
      </c>
      <c r="AO165" s="115">
        <v>0</v>
      </c>
      <c r="AP165" s="115">
        <v>0</v>
      </c>
      <c r="AQ165" s="115">
        <f t="shared" si="125"/>
        <v>0</v>
      </c>
      <c r="AR165" s="115">
        <f t="shared" si="126"/>
        <v>0</v>
      </c>
      <c r="AS165" s="377">
        <f t="shared" si="127"/>
        <v>0</v>
      </c>
      <c r="AT165" s="112">
        <f>I165+AH165</f>
        <v>98309</v>
      </c>
      <c r="AU165" s="113">
        <f>J165+W165</f>
        <v>69300</v>
      </c>
      <c r="AV165" s="113">
        <f>K165+AA165</f>
        <v>0</v>
      </c>
      <c r="AW165" s="113">
        <f t="shared" si="138"/>
        <v>23423</v>
      </c>
      <c r="AX165" s="113">
        <f t="shared" si="138"/>
        <v>1386</v>
      </c>
      <c r="AY165" s="113">
        <f>N165+AG165</f>
        <v>4200</v>
      </c>
      <c r="AZ165" s="115">
        <f>O165+AS165</f>
        <v>0.28999999999999998</v>
      </c>
      <c r="BA165" s="115">
        <f t="shared" si="139"/>
        <v>0</v>
      </c>
      <c r="BB165" s="116">
        <f t="shared" si="139"/>
        <v>0.28999999999999998</v>
      </c>
    </row>
    <row r="166" spans="1:54" ht="14.1" customHeight="1" x14ac:dyDescent="0.2">
      <c r="A166" s="120">
        <v>37</v>
      </c>
      <c r="B166" s="117">
        <v>2470</v>
      </c>
      <c r="C166" s="118">
        <v>600080013</v>
      </c>
      <c r="D166" s="117">
        <v>72741554</v>
      </c>
      <c r="E166" s="119" t="s">
        <v>648</v>
      </c>
      <c r="F166" s="120"/>
      <c r="G166" s="119"/>
      <c r="H166" s="121"/>
      <c r="I166" s="122">
        <v>44640054</v>
      </c>
      <c r="J166" s="123">
        <v>31511121</v>
      </c>
      <c r="K166" s="123">
        <v>753900</v>
      </c>
      <c r="L166" s="123">
        <v>10905576</v>
      </c>
      <c r="M166" s="123">
        <v>630223</v>
      </c>
      <c r="N166" s="123">
        <v>839234</v>
      </c>
      <c r="O166" s="124">
        <v>60.516499999999994</v>
      </c>
      <c r="P166" s="124">
        <v>44.427099999999996</v>
      </c>
      <c r="Q166" s="125">
        <v>16.089400000000001</v>
      </c>
      <c r="R166" s="856">
        <f t="shared" ref="R166:BB166" si="140">SUM(R161:R165)</f>
        <v>0</v>
      </c>
      <c r="S166" s="856">
        <f t="shared" si="140"/>
        <v>0</v>
      </c>
      <c r="T166" s="856">
        <f t="shared" si="140"/>
        <v>30191</v>
      </c>
      <c r="U166" s="856">
        <f t="shared" si="140"/>
        <v>171300</v>
      </c>
      <c r="V166" s="856">
        <f t="shared" si="140"/>
        <v>0</v>
      </c>
      <c r="W166" s="856">
        <f t="shared" si="140"/>
        <v>201491</v>
      </c>
      <c r="X166" s="856">
        <f t="shared" si="140"/>
        <v>0</v>
      </c>
      <c r="Y166" s="856">
        <f t="shared" si="140"/>
        <v>0</v>
      </c>
      <c r="Z166" s="856">
        <f t="shared" si="140"/>
        <v>0</v>
      </c>
      <c r="AA166" s="856">
        <f t="shared" si="140"/>
        <v>0</v>
      </c>
      <c r="AB166" s="856">
        <f t="shared" si="140"/>
        <v>201491</v>
      </c>
      <c r="AC166" s="856">
        <f t="shared" si="140"/>
        <v>68104</v>
      </c>
      <c r="AD166" s="856">
        <f t="shared" si="140"/>
        <v>4030</v>
      </c>
      <c r="AE166" s="856">
        <f t="shared" si="140"/>
        <v>2750</v>
      </c>
      <c r="AF166" s="856">
        <f t="shared" si="140"/>
        <v>0</v>
      </c>
      <c r="AG166" s="856">
        <f t="shared" si="140"/>
        <v>2750</v>
      </c>
      <c r="AH166" s="856">
        <f t="shared" si="140"/>
        <v>276375</v>
      </c>
      <c r="AI166" s="904">
        <f t="shared" si="140"/>
        <v>0</v>
      </c>
      <c r="AJ166" s="904">
        <f t="shared" si="140"/>
        <v>0</v>
      </c>
      <c r="AK166" s="904">
        <f t="shared" si="140"/>
        <v>0</v>
      </c>
      <c r="AL166" s="904">
        <f t="shared" si="140"/>
        <v>0</v>
      </c>
      <c r="AM166" s="904">
        <f t="shared" si="140"/>
        <v>0.1</v>
      </c>
      <c r="AN166" s="904">
        <f t="shared" si="140"/>
        <v>0.28000000000000003</v>
      </c>
      <c r="AO166" s="904">
        <f t="shared" si="140"/>
        <v>0</v>
      </c>
      <c r="AP166" s="904">
        <f t="shared" si="140"/>
        <v>0</v>
      </c>
      <c r="AQ166" s="904">
        <f t="shared" si="140"/>
        <v>0.28000000000000003</v>
      </c>
      <c r="AR166" s="904">
        <f t="shared" si="140"/>
        <v>0.1</v>
      </c>
      <c r="AS166" s="939">
        <f t="shared" si="140"/>
        <v>0.38</v>
      </c>
      <c r="AT166" s="122">
        <f t="shared" si="140"/>
        <v>44916429</v>
      </c>
      <c r="AU166" s="123">
        <f t="shared" si="140"/>
        <v>31712612</v>
      </c>
      <c r="AV166" s="123">
        <f t="shared" si="140"/>
        <v>753900</v>
      </c>
      <c r="AW166" s="123">
        <f t="shared" si="140"/>
        <v>10973680</v>
      </c>
      <c r="AX166" s="123">
        <f t="shared" si="140"/>
        <v>634253</v>
      </c>
      <c r="AY166" s="123">
        <f t="shared" si="140"/>
        <v>841984</v>
      </c>
      <c r="AZ166" s="124">
        <f t="shared" si="140"/>
        <v>60.896499999999996</v>
      </c>
      <c r="BA166" s="124">
        <f t="shared" si="140"/>
        <v>44.707099999999997</v>
      </c>
      <c r="BB166" s="125">
        <f t="shared" si="140"/>
        <v>16.189399999999999</v>
      </c>
    </row>
    <row r="167" spans="1:54" ht="14.1" customHeight="1" x14ac:dyDescent="0.2">
      <c r="A167" s="108">
        <v>38</v>
      </c>
      <c r="B167" s="105">
        <v>2307</v>
      </c>
      <c r="C167" s="106">
        <v>600079911</v>
      </c>
      <c r="D167" s="105">
        <v>72743212</v>
      </c>
      <c r="E167" s="107" t="s">
        <v>649</v>
      </c>
      <c r="F167" s="108">
        <v>3113</v>
      </c>
      <c r="G167" s="107" t="s">
        <v>318</v>
      </c>
      <c r="H167" s="109" t="s">
        <v>281</v>
      </c>
      <c r="I167" s="110">
        <v>38861901</v>
      </c>
      <c r="J167" s="111">
        <v>27734214</v>
      </c>
      <c r="K167" s="111">
        <v>166000</v>
      </c>
      <c r="L167" s="111">
        <v>9430273</v>
      </c>
      <c r="M167" s="111">
        <v>554684</v>
      </c>
      <c r="N167" s="111">
        <v>976730</v>
      </c>
      <c r="O167" s="288">
        <v>51.077700000000007</v>
      </c>
      <c r="P167" s="288">
        <v>39.728900000000003</v>
      </c>
      <c r="Q167" s="913">
        <v>11.348799999999999</v>
      </c>
      <c r="R167" s="351"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f t="shared" si="118"/>
        <v>0</v>
      </c>
      <c r="X167" s="113">
        <v>0</v>
      </c>
      <c r="Y167" s="113">
        <v>0</v>
      </c>
      <c r="Z167" s="113">
        <v>0</v>
      </c>
      <c r="AA167" s="113">
        <f t="shared" si="119"/>
        <v>0</v>
      </c>
      <c r="AB167" s="113">
        <f t="shared" si="120"/>
        <v>0</v>
      </c>
      <c r="AC167" s="114">
        <f t="shared" si="121"/>
        <v>0</v>
      </c>
      <c r="AD167" s="114">
        <f t="shared" si="122"/>
        <v>0</v>
      </c>
      <c r="AE167" s="113">
        <v>0</v>
      </c>
      <c r="AF167" s="113">
        <v>0</v>
      </c>
      <c r="AG167" s="113">
        <f t="shared" si="123"/>
        <v>0</v>
      </c>
      <c r="AH167" s="113">
        <f t="shared" si="124"/>
        <v>0</v>
      </c>
      <c r="AI167" s="115">
        <v>0</v>
      </c>
      <c r="AJ167" s="115"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25"/>
        <v>0</v>
      </c>
      <c r="AR167" s="115">
        <f t="shared" si="126"/>
        <v>0</v>
      </c>
      <c r="AS167" s="377">
        <f t="shared" si="127"/>
        <v>0</v>
      </c>
      <c r="AT167" s="112">
        <f>I167+AH167</f>
        <v>38861901</v>
      </c>
      <c r="AU167" s="113">
        <f>J167+W167</f>
        <v>27734214</v>
      </c>
      <c r="AV167" s="113">
        <f>K167+AA167</f>
        <v>166000</v>
      </c>
      <c r="AW167" s="113">
        <f t="shared" ref="AW167:AX171" si="141">L167+AC167</f>
        <v>9430273</v>
      </c>
      <c r="AX167" s="113">
        <f t="shared" si="141"/>
        <v>554684</v>
      </c>
      <c r="AY167" s="113">
        <f>N167+AG167</f>
        <v>976730</v>
      </c>
      <c r="AZ167" s="115">
        <f>O167+AS167</f>
        <v>51.077700000000007</v>
      </c>
      <c r="BA167" s="115">
        <f t="shared" ref="BA167:BB171" si="142">P167+AQ167</f>
        <v>39.728900000000003</v>
      </c>
      <c r="BB167" s="116">
        <f t="shared" si="142"/>
        <v>11.348799999999999</v>
      </c>
    </row>
    <row r="168" spans="1:54" ht="14.1" customHeight="1" x14ac:dyDescent="0.2">
      <c r="A168" s="108">
        <v>38</v>
      </c>
      <c r="B168" s="105">
        <v>2307</v>
      </c>
      <c r="C168" s="106">
        <v>600079911</v>
      </c>
      <c r="D168" s="105">
        <v>72743212</v>
      </c>
      <c r="E168" s="107" t="s">
        <v>649</v>
      </c>
      <c r="F168" s="108">
        <v>3113</v>
      </c>
      <c r="G168" s="126" t="s">
        <v>316</v>
      </c>
      <c r="H168" s="109" t="s">
        <v>282</v>
      </c>
      <c r="I168" s="110">
        <v>2809833</v>
      </c>
      <c r="J168" s="28">
        <v>2065414</v>
      </c>
      <c r="K168" s="28">
        <v>0</v>
      </c>
      <c r="L168" s="111">
        <v>698111</v>
      </c>
      <c r="M168" s="111">
        <v>41308</v>
      </c>
      <c r="N168" s="28">
        <v>5000</v>
      </c>
      <c r="O168" s="288">
        <v>5.87</v>
      </c>
      <c r="P168" s="275">
        <v>5.87</v>
      </c>
      <c r="Q168" s="910">
        <v>0</v>
      </c>
      <c r="R168" s="351">
        <v>0</v>
      </c>
      <c r="S168" s="113">
        <v>17352</v>
      </c>
      <c r="T168" s="113">
        <v>0</v>
      </c>
      <c r="U168" s="113">
        <v>0</v>
      </c>
      <c r="V168" s="113">
        <v>0</v>
      </c>
      <c r="W168" s="113">
        <f t="shared" si="118"/>
        <v>17352</v>
      </c>
      <c r="X168" s="113">
        <v>0</v>
      </c>
      <c r="Y168" s="113">
        <v>0</v>
      </c>
      <c r="Z168" s="113">
        <v>0</v>
      </c>
      <c r="AA168" s="113">
        <f t="shared" si="119"/>
        <v>0</v>
      </c>
      <c r="AB168" s="113">
        <f t="shared" si="120"/>
        <v>17352</v>
      </c>
      <c r="AC168" s="114">
        <f t="shared" si="121"/>
        <v>5865</v>
      </c>
      <c r="AD168" s="114">
        <f t="shared" si="122"/>
        <v>347</v>
      </c>
      <c r="AE168" s="113">
        <v>1500</v>
      </c>
      <c r="AF168" s="113">
        <v>0</v>
      </c>
      <c r="AG168" s="113">
        <f t="shared" si="123"/>
        <v>1500</v>
      </c>
      <c r="AH168" s="113">
        <f t="shared" si="124"/>
        <v>25064</v>
      </c>
      <c r="AI168" s="115">
        <v>0</v>
      </c>
      <c r="AJ168" s="115">
        <v>0</v>
      </c>
      <c r="AK168" s="115">
        <v>0.04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 t="shared" si="125"/>
        <v>0.04</v>
      </c>
      <c r="AR168" s="115">
        <f t="shared" si="126"/>
        <v>0</v>
      </c>
      <c r="AS168" s="377">
        <f t="shared" si="127"/>
        <v>0.04</v>
      </c>
      <c r="AT168" s="112">
        <f>I168+AH168</f>
        <v>2834897</v>
      </c>
      <c r="AU168" s="113">
        <f>J168+W168</f>
        <v>2082766</v>
      </c>
      <c r="AV168" s="113">
        <f>K168+AA168</f>
        <v>0</v>
      </c>
      <c r="AW168" s="113">
        <f t="shared" si="141"/>
        <v>703976</v>
      </c>
      <c r="AX168" s="113">
        <f t="shared" si="141"/>
        <v>41655</v>
      </c>
      <c r="AY168" s="113">
        <f>N168+AG168</f>
        <v>6500</v>
      </c>
      <c r="AZ168" s="115">
        <f>O168+AS168</f>
        <v>5.91</v>
      </c>
      <c r="BA168" s="115">
        <f t="shared" si="142"/>
        <v>5.91</v>
      </c>
      <c r="BB168" s="116">
        <f t="shared" si="142"/>
        <v>0</v>
      </c>
    </row>
    <row r="169" spans="1:54" ht="14.1" customHeight="1" x14ac:dyDescent="0.2">
      <c r="A169" s="108">
        <v>38</v>
      </c>
      <c r="B169" s="105">
        <v>2307</v>
      </c>
      <c r="C169" s="106">
        <v>600079911</v>
      </c>
      <c r="D169" s="105">
        <v>72743212</v>
      </c>
      <c r="E169" s="107" t="s">
        <v>649</v>
      </c>
      <c r="F169" s="108">
        <v>3143</v>
      </c>
      <c r="G169" s="126" t="s">
        <v>633</v>
      </c>
      <c r="H169" s="109" t="s">
        <v>281</v>
      </c>
      <c r="I169" s="110">
        <v>3586785</v>
      </c>
      <c r="J169" s="433">
        <v>2641226</v>
      </c>
      <c r="K169" s="433">
        <v>0</v>
      </c>
      <c r="L169" s="111">
        <v>892734</v>
      </c>
      <c r="M169" s="111">
        <v>52825</v>
      </c>
      <c r="N169" s="343">
        <v>0</v>
      </c>
      <c r="O169" s="288">
        <v>5.4107000000000003</v>
      </c>
      <c r="P169" s="436">
        <v>5.4107000000000003</v>
      </c>
      <c r="Q169" s="910">
        <v>0</v>
      </c>
      <c r="R169" s="351"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f t="shared" si="118"/>
        <v>0</v>
      </c>
      <c r="X169" s="113">
        <v>0</v>
      </c>
      <c r="Y169" s="113">
        <v>0</v>
      </c>
      <c r="Z169" s="113">
        <v>0</v>
      </c>
      <c r="AA169" s="113">
        <f t="shared" si="119"/>
        <v>0</v>
      </c>
      <c r="AB169" s="113">
        <f t="shared" si="120"/>
        <v>0</v>
      </c>
      <c r="AC169" s="114">
        <f t="shared" si="121"/>
        <v>0</v>
      </c>
      <c r="AD169" s="114">
        <f t="shared" si="122"/>
        <v>0</v>
      </c>
      <c r="AE169" s="113">
        <v>0</v>
      </c>
      <c r="AF169" s="113">
        <v>0</v>
      </c>
      <c r="AG169" s="113">
        <f t="shared" si="123"/>
        <v>0</v>
      </c>
      <c r="AH169" s="113">
        <f t="shared" si="124"/>
        <v>0</v>
      </c>
      <c r="AI169" s="115">
        <v>0</v>
      </c>
      <c r="AJ169" s="115">
        <v>0</v>
      </c>
      <c r="AK169" s="115"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f t="shared" si="125"/>
        <v>0</v>
      </c>
      <c r="AR169" s="115">
        <f t="shared" si="126"/>
        <v>0</v>
      </c>
      <c r="AS169" s="377">
        <f t="shared" si="127"/>
        <v>0</v>
      </c>
      <c r="AT169" s="112">
        <f>I169+AH169</f>
        <v>3586785</v>
      </c>
      <c r="AU169" s="113">
        <f>J169+W169</f>
        <v>2641226</v>
      </c>
      <c r="AV169" s="113">
        <f>K169+AA169</f>
        <v>0</v>
      </c>
      <c r="AW169" s="113">
        <f t="shared" si="141"/>
        <v>892734</v>
      </c>
      <c r="AX169" s="113">
        <f t="shared" si="141"/>
        <v>52825</v>
      </c>
      <c r="AY169" s="113">
        <f>N169+AG169</f>
        <v>0</v>
      </c>
      <c r="AZ169" s="115">
        <f>O169+AS169</f>
        <v>5.4107000000000003</v>
      </c>
      <c r="BA169" s="115">
        <f t="shared" si="142"/>
        <v>5.4107000000000003</v>
      </c>
      <c r="BB169" s="116">
        <f t="shared" si="142"/>
        <v>0</v>
      </c>
    </row>
    <row r="170" spans="1:54" ht="14.1" customHeight="1" x14ac:dyDescent="0.2">
      <c r="A170" s="108">
        <v>38</v>
      </c>
      <c r="B170" s="105">
        <v>2307</v>
      </c>
      <c r="C170" s="106">
        <v>600079911</v>
      </c>
      <c r="D170" s="105">
        <v>72743212</v>
      </c>
      <c r="E170" s="107" t="s">
        <v>649</v>
      </c>
      <c r="F170" s="108">
        <v>3143</v>
      </c>
      <c r="G170" s="126" t="s">
        <v>634</v>
      </c>
      <c r="H170" s="109" t="s">
        <v>282</v>
      </c>
      <c r="I170" s="110">
        <v>126398</v>
      </c>
      <c r="J170" s="445">
        <v>89100</v>
      </c>
      <c r="K170" s="445">
        <v>0</v>
      </c>
      <c r="L170" s="111">
        <v>30116</v>
      </c>
      <c r="M170" s="111">
        <v>1782</v>
      </c>
      <c r="N170" s="445">
        <v>5400</v>
      </c>
      <c r="O170" s="288">
        <v>0.38</v>
      </c>
      <c r="P170" s="446">
        <v>0</v>
      </c>
      <c r="Q170" s="914">
        <v>0.38</v>
      </c>
      <c r="R170" s="351"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118"/>
        <v>0</v>
      </c>
      <c r="X170" s="113">
        <v>0</v>
      </c>
      <c r="Y170" s="113">
        <v>0</v>
      </c>
      <c r="Z170" s="113">
        <v>0</v>
      </c>
      <c r="AA170" s="113">
        <f t="shared" si="119"/>
        <v>0</v>
      </c>
      <c r="AB170" s="113">
        <f t="shared" si="120"/>
        <v>0</v>
      </c>
      <c r="AC170" s="114">
        <f t="shared" si="121"/>
        <v>0</v>
      </c>
      <c r="AD170" s="114">
        <f t="shared" si="122"/>
        <v>0</v>
      </c>
      <c r="AE170" s="113">
        <v>0</v>
      </c>
      <c r="AF170" s="113">
        <v>0</v>
      </c>
      <c r="AG170" s="113">
        <f t="shared" si="123"/>
        <v>0</v>
      </c>
      <c r="AH170" s="113">
        <f t="shared" si="124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si="125"/>
        <v>0</v>
      </c>
      <c r="AR170" s="115">
        <f t="shared" si="126"/>
        <v>0</v>
      </c>
      <c r="AS170" s="377">
        <f t="shared" si="127"/>
        <v>0</v>
      </c>
      <c r="AT170" s="112">
        <f>I170+AH170</f>
        <v>126398</v>
      </c>
      <c r="AU170" s="113">
        <f>J170+W170</f>
        <v>89100</v>
      </c>
      <c r="AV170" s="113">
        <f>K170+AA170</f>
        <v>0</v>
      </c>
      <c r="AW170" s="113">
        <f t="shared" si="141"/>
        <v>30116</v>
      </c>
      <c r="AX170" s="113">
        <f t="shared" si="141"/>
        <v>1782</v>
      </c>
      <c r="AY170" s="113">
        <f>N170+AG170</f>
        <v>5400</v>
      </c>
      <c r="AZ170" s="115">
        <f>O170+AS170</f>
        <v>0.38</v>
      </c>
      <c r="BA170" s="115">
        <f t="shared" si="142"/>
        <v>0</v>
      </c>
      <c r="BB170" s="116">
        <f t="shared" si="142"/>
        <v>0.38</v>
      </c>
    </row>
    <row r="171" spans="1:54" ht="14.1" customHeight="1" x14ac:dyDescent="0.2">
      <c r="A171" s="108">
        <v>38</v>
      </c>
      <c r="B171" s="105">
        <v>2307</v>
      </c>
      <c r="C171" s="106">
        <v>600079911</v>
      </c>
      <c r="D171" s="105">
        <v>72743212</v>
      </c>
      <c r="E171" s="107" t="s">
        <v>649</v>
      </c>
      <c r="F171" s="108">
        <v>3143</v>
      </c>
      <c r="G171" s="126" t="s">
        <v>321</v>
      </c>
      <c r="H171" s="109" t="s">
        <v>282</v>
      </c>
      <c r="I171" s="110">
        <v>342575</v>
      </c>
      <c r="J171" s="445">
        <v>251535</v>
      </c>
      <c r="K171" s="445">
        <v>0</v>
      </c>
      <c r="L171" s="111">
        <v>85019</v>
      </c>
      <c r="M171" s="111">
        <v>5031</v>
      </c>
      <c r="N171" s="445">
        <v>990</v>
      </c>
      <c r="O171" s="288">
        <v>0.57000000000000006</v>
      </c>
      <c r="P171" s="446">
        <v>0.5</v>
      </c>
      <c r="Q171" s="914">
        <v>7.0000000000000007E-2</v>
      </c>
      <c r="R171" s="351"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f t="shared" si="118"/>
        <v>0</v>
      </c>
      <c r="X171" s="113">
        <v>0</v>
      </c>
      <c r="Y171" s="113">
        <v>0</v>
      </c>
      <c r="Z171" s="113">
        <v>0</v>
      </c>
      <c r="AA171" s="113">
        <f t="shared" si="119"/>
        <v>0</v>
      </c>
      <c r="AB171" s="113">
        <f t="shared" si="120"/>
        <v>0</v>
      </c>
      <c r="AC171" s="114">
        <f t="shared" si="121"/>
        <v>0</v>
      </c>
      <c r="AD171" s="114">
        <f t="shared" si="122"/>
        <v>0</v>
      </c>
      <c r="AE171" s="113">
        <v>0</v>
      </c>
      <c r="AF171" s="113">
        <v>0</v>
      </c>
      <c r="AG171" s="113">
        <f t="shared" si="123"/>
        <v>0</v>
      </c>
      <c r="AH171" s="113">
        <f t="shared" si="124"/>
        <v>0</v>
      </c>
      <c r="AI171" s="115">
        <v>0</v>
      </c>
      <c r="AJ171" s="115"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f t="shared" si="125"/>
        <v>0</v>
      </c>
      <c r="AR171" s="115">
        <f t="shared" si="126"/>
        <v>0</v>
      </c>
      <c r="AS171" s="377">
        <f t="shared" si="127"/>
        <v>0</v>
      </c>
      <c r="AT171" s="112">
        <f>I171+AH171</f>
        <v>342575</v>
      </c>
      <c r="AU171" s="113">
        <f>J171+W171</f>
        <v>251535</v>
      </c>
      <c r="AV171" s="113">
        <f>K171+AA171</f>
        <v>0</v>
      </c>
      <c r="AW171" s="113">
        <f t="shared" si="141"/>
        <v>85019</v>
      </c>
      <c r="AX171" s="113">
        <f t="shared" si="141"/>
        <v>5031</v>
      </c>
      <c r="AY171" s="113">
        <f>N171+AG171</f>
        <v>990</v>
      </c>
      <c r="AZ171" s="115">
        <f>O171+AS171</f>
        <v>0.57000000000000006</v>
      </c>
      <c r="BA171" s="115">
        <f t="shared" si="142"/>
        <v>0.5</v>
      </c>
      <c r="BB171" s="116">
        <f t="shared" si="142"/>
        <v>7.0000000000000007E-2</v>
      </c>
    </row>
    <row r="172" spans="1:54" ht="14.1" customHeight="1" x14ac:dyDescent="0.2">
      <c r="A172" s="120">
        <v>38</v>
      </c>
      <c r="B172" s="117">
        <v>2307</v>
      </c>
      <c r="C172" s="118">
        <v>600079911</v>
      </c>
      <c r="D172" s="117">
        <v>72743212</v>
      </c>
      <c r="E172" s="119" t="s">
        <v>650</v>
      </c>
      <c r="F172" s="120"/>
      <c r="G172" s="119"/>
      <c r="H172" s="121"/>
      <c r="I172" s="122">
        <v>45727492</v>
      </c>
      <c r="J172" s="123">
        <v>32781489</v>
      </c>
      <c r="K172" s="123">
        <v>166000</v>
      </c>
      <c r="L172" s="123">
        <v>11136253</v>
      </c>
      <c r="M172" s="123">
        <v>655630</v>
      </c>
      <c r="N172" s="123">
        <v>988120</v>
      </c>
      <c r="O172" s="124">
        <v>63.308400000000006</v>
      </c>
      <c r="P172" s="124">
        <v>51.509599999999999</v>
      </c>
      <c r="Q172" s="125">
        <v>11.7988</v>
      </c>
      <c r="R172" s="856">
        <f t="shared" ref="R172:AS172" si="143">SUM(R167:R171)</f>
        <v>0</v>
      </c>
      <c r="S172" s="856">
        <f t="shared" si="143"/>
        <v>17352</v>
      </c>
      <c r="T172" s="856">
        <f t="shared" si="143"/>
        <v>0</v>
      </c>
      <c r="U172" s="856">
        <f t="shared" si="143"/>
        <v>0</v>
      </c>
      <c r="V172" s="856">
        <f t="shared" si="143"/>
        <v>0</v>
      </c>
      <c r="W172" s="856">
        <f t="shared" si="143"/>
        <v>17352</v>
      </c>
      <c r="X172" s="856">
        <f t="shared" si="143"/>
        <v>0</v>
      </c>
      <c r="Y172" s="856">
        <f t="shared" si="143"/>
        <v>0</v>
      </c>
      <c r="Z172" s="856">
        <f t="shared" si="143"/>
        <v>0</v>
      </c>
      <c r="AA172" s="856">
        <f t="shared" si="143"/>
        <v>0</v>
      </c>
      <c r="AB172" s="856">
        <f t="shared" si="143"/>
        <v>17352</v>
      </c>
      <c r="AC172" s="856">
        <f t="shared" si="143"/>
        <v>5865</v>
      </c>
      <c r="AD172" s="856">
        <f t="shared" si="143"/>
        <v>347</v>
      </c>
      <c r="AE172" s="856">
        <f t="shared" si="143"/>
        <v>1500</v>
      </c>
      <c r="AF172" s="856">
        <f t="shared" si="143"/>
        <v>0</v>
      </c>
      <c r="AG172" s="856">
        <f t="shared" si="143"/>
        <v>1500</v>
      </c>
      <c r="AH172" s="856">
        <f t="shared" si="143"/>
        <v>25064</v>
      </c>
      <c r="AI172" s="904">
        <f t="shared" si="143"/>
        <v>0</v>
      </c>
      <c r="AJ172" s="904">
        <f t="shared" si="143"/>
        <v>0</v>
      </c>
      <c r="AK172" s="904">
        <f t="shared" si="143"/>
        <v>0.04</v>
      </c>
      <c r="AL172" s="904">
        <f t="shared" si="143"/>
        <v>0</v>
      </c>
      <c r="AM172" s="904">
        <f t="shared" si="143"/>
        <v>0</v>
      </c>
      <c r="AN172" s="904">
        <f t="shared" si="143"/>
        <v>0</v>
      </c>
      <c r="AO172" s="904">
        <f t="shared" si="143"/>
        <v>0</v>
      </c>
      <c r="AP172" s="904">
        <f t="shared" si="143"/>
        <v>0</v>
      </c>
      <c r="AQ172" s="904">
        <f t="shared" si="143"/>
        <v>0.04</v>
      </c>
      <c r="AR172" s="904">
        <f t="shared" si="143"/>
        <v>0</v>
      </c>
      <c r="AS172" s="939">
        <f t="shared" si="143"/>
        <v>0.04</v>
      </c>
      <c r="AT172" s="122">
        <f t="shared" ref="AT172:BB172" si="144">SUM(AT167:AT171)</f>
        <v>45752556</v>
      </c>
      <c r="AU172" s="123">
        <f t="shared" si="144"/>
        <v>32798841</v>
      </c>
      <c r="AV172" s="123">
        <f t="shared" si="144"/>
        <v>166000</v>
      </c>
      <c r="AW172" s="123">
        <f t="shared" si="144"/>
        <v>11142118</v>
      </c>
      <c r="AX172" s="123">
        <f t="shared" si="144"/>
        <v>655977</v>
      </c>
      <c r="AY172" s="123">
        <f t="shared" si="144"/>
        <v>989620</v>
      </c>
      <c r="AZ172" s="124">
        <f t="shared" si="144"/>
        <v>63.348400000000005</v>
      </c>
      <c r="BA172" s="124">
        <f t="shared" si="144"/>
        <v>51.549600000000005</v>
      </c>
      <c r="BB172" s="125">
        <f t="shared" si="144"/>
        <v>11.7988</v>
      </c>
    </row>
    <row r="173" spans="1:54" ht="14.1" customHeight="1" x14ac:dyDescent="0.2">
      <c r="A173" s="108">
        <v>39</v>
      </c>
      <c r="B173" s="105">
        <v>2478</v>
      </c>
      <c r="C173" s="106">
        <v>600079929</v>
      </c>
      <c r="D173" s="105">
        <v>72743379</v>
      </c>
      <c r="E173" s="107" t="s">
        <v>651</v>
      </c>
      <c r="F173" s="108">
        <v>3113</v>
      </c>
      <c r="G173" s="107" t="s">
        <v>318</v>
      </c>
      <c r="H173" s="109" t="s">
        <v>281</v>
      </c>
      <c r="I173" s="110">
        <v>29871074</v>
      </c>
      <c r="J173" s="111">
        <v>21316373</v>
      </c>
      <c r="K173" s="111">
        <v>180000</v>
      </c>
      <c r="L173" s="111">
        <v>7265774</v>
      </c>
      <c r="M173" s="111">
        <v>426327</v>
      </c>
      <c r="N173" s="111">
        <v>682600</v>
      </c>
      <c r="O173" s="288">
        <v>40.448200000000007</v>
      </c>
      <c r="P173" s="288">
        <v>31.6356</v>
      </c>
      <c r="Q173" s="913">
        <v>8.8125999999999998</v>
      </c>
      <c r="R173" s="351"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f t="shared" si="118"/>
        <v>0</v>
      </c>
      <c r="X173" s="113">
        <v>0</v>
      </c>
      <c r="Y173" s="113">
        <v>0</v>
      </c>
      <c r="Z173" s="113">
        <v>0</v>
      </c>
      <c r="AA173" s="113">
        <f t="shared" si="119"/>
        <v>0</v>
      </c>
      <c r="AB173" s="113">
        <f t="shared" si="120"/>
        <v>0</v>
      </c>
      <c r="AC173" s="114">
        <f t="shared" si="121"/>
        <v>0</v>
      </c>
      <c r="AD173" s="114">
        <f t="shared" si="122"/>
        <v>0</v>
      </c>
      <c r="AE173" s="113">
        <v>0</v>
      </c>
      <c r="AF173" s="113">
        <v>0</v>
      </c>
      <c r="AG173" s="113">
        <f t="shared" si="123"/>
        <v>0</v>
      </c>
      <c r="AH173" s="113">
        <f t="shared" si="124"/>
        <v>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si="125"/>
        <v>0</v>
      </c>
      <c r="AR173" s="115">
        <f t="shared" si="126"/>
        <v>0</v>
      </c>
      <c r="AS173" s="377">
        <f t="shared" si="127"/>
        <v>0</v>
      </c>
      <c r="AT173" s="112">
        <f>I173+AH173</f>
        <v>29871074</v>
      </c>
      <c r="AU173" s="113">
        <f>J173+W173</f>
        <v>21316373</v>
      </c>
      <c r="AV173" s="113">
        <f>K173+AA173</f>
        <v>180000</v>
      </c>
      <c r="AW173" s="113">
        <f t="shared" ref="AW173:AX177" si="145">L173+AC173</f>
        <v>7265774</v>
      </c>
      <c r="AX173" s="113">
        <f t="shared" si="145"/>
        <v>426327</v>
      </c>
      <c r="AY173" s="113">
        <f>N173+AG173</f>
        <v>682600</v>
      </c>
      <c r="AZ173" s="115">
        <f>O173+AS173</f>
        <v>40.448200000000007</v>
      </c>
      <c r="BA173" s="115">
        <f t="shared" ref="BA173:BB177" si="146">P173+AQ173</f>
        <v>31.6356</v>
      </c>
      <c r="BB173" s="116">
        <f t="shared" si="146"/>
        <v>8.8125999999999998</v>
      </c>
    </row>
    <row r="174" spans="1:54" ht="14.1" customHeight="1" x14ac:dyDescent="0.2">
      <c r="A174" s="108">
        <v>39</v>
      </c>
      <c r="B174" s="105">
        <v>2478</v>
      </c>
      <c r="C174" s="106">
        <v>600079929</v>
      </c>
      <c r="D174" s="105">
        <v>72743379</v>
      </c>
      <c r="E174" s="107" t="s">
        <v>651</v>
      </c>
      <c r="F174" s="108">
        <v>3113</v>
      </c>
      <c r="G174" s="126" t="s">
        <v>316</v>
      </c>
      <c r="H174" s="109" t="s">
        <v>282</v>
      </c>
      <c r="I174" s="110">
        <v>5362143</v>
      </c>
      <c r="J174" s="28">
        <v>3914869</v>
      </c>
      <c r="K174" s="28">
        <v>0</v>
      </c>
      <c r="L174" s="111">
        <v>1323226</v>
      </c>
      <c r="M174" s="111">
        <v>78298</v>
      </c>
      <c r="N174" s="28">
        <v>45750</v>
      </c>
      <c r="O174" s="288">
        <v>11.35</v>
      </c>
      <c r="P174" s="275">
        <v>11.35</v>
      </c>
      <c r="Q174" s="910">
        <v>0</v>
      </c>
      <c r="R174" s="351">
        <v>0</v>
      </c>
      <c r="S174" s="113">
        <v>54873</v>
      </c>
      <c r="T174" s="113">
        <v>0</v>
      </c>
      <c r="U174" s="113">
        <v>0</v>
      </c>
      <c r="V174" s="113">
        <v>0</v>
      </c>
      <c r="W174" s="113">
        <f t="shared" si="118"/>
        <v>54873</v>
      </c>
      <c r="X174" s="113">
        <v>0</v>
      </c>
      <c r="Y174" s="113">
        <v>0</v>
      </c>
      <c r="Z174" s="113">
        <v>0</v>
      </c>
      <c r="AA174" s="113">
        <f t="shared" si="119"/>
        <v>0</v>
      </c>
      <c r="AB174" s="113">
        <f t="shared" si="120"/>
        <v>54873</v>
      </c>
      <c r="AC174" s="114">
        <f t="shared" si="121"/>
        <v>18547</v>
      </c>
      <c r="AD174" s="114">
        <f t="shared" si="122"/>
        <v>1097</v>
      </c>
      <c r="AE174" s="113">
        <v>2500</v>
      </c>
      <c r="AF174" s="113">
        <v>0</v>
      </c>
      <c r="AG174" s="113">
        <f t="shared" si="123"/>
        <v>2500</v>
      </c>
      <c r="AH174" s="113">
        <f t="shared" si="124"/>
        <v>77017</v>
      </c>
      <c r="AI174" s="115">
        <v>0</v>
      </c>
      <c r="AJ174" s="115">
        <v>0</v>
      </c>
      <c r="AK174" s="115">
        <v>0.15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25"/>
        <v>0.15</v>
      </c>
      <c r="AR174" s="115">
        <f t="shared" si="126"/>
        <v>0</v>
      </c>
      <c r="AS174" s="377">
        <f t="shared" si="127"/>
        <v>0.15</v>
      </c>
      <c r="AT174" s="112">
        <f>I174+AH174</f>
        <v>5439160</v>
      </c>
      <c r="AU174" s="113">
        <f>J174+W174</f>
        <v>3969742</v>
      </c>
      <c r="AV174" s="113">
        <f>K174+AA174</f>
        <v>0</v>
      </c>
      <c r="AW174" s="113">
        <f t="shared" si="145"/>
        <v>1341773</v>
      </c>
      <c r="AX174" s="113">
        <f t="shared" si="145"/>
        <v>79395</v>
      </c>
      <c r="AY174" s="113">
        <f>N174+AG174</f>
        <v>48250</v>
      </c>
      <c r="AZ174" s="115">
        <f>O174+AS174</f>
        <v>11.5</v>
      </c>
      <c r="BA174" s="115">
        <f t="shared" si="146"/>
        <v>11.5</v>
      </c>
      <c r="BB174" s="116">
        <f t="shared" si="146"/>
        <v>0</v>
      </c>
    </row>
    <row r="175" spans="1:54" ht="14.1" customHeight="1" x14ac:dyDescent="0.2">
      <c r="A175" s="108">
        <v>39</v>
      </c>
      <c r="B175" s="105">
        <v>2478</v>
      </c>
      <c r="C175" s="106">
        <v>600079929</v>
      </c>
      <c r="D175" s="105">
        <v>72743379</v>
      </c>
      <c r="E175" s="107" t="s">
        <v>651</v>
      </c>
      <c r="F175" s="108">
        <v>3141</v>
      </c>
      <c r="G175" s="107" t="s">
        <v>319</v>
      </c>
      <c r="H175" s="109" t="s">
        <v>282</v>
      </c>
      <c r="I175" s="110">
        <v>2221381</v>
      </c>
      <c r="J175" s="30">
        <v>1607761</v>
      </c>
      <c r="K175" s="30">
        <v>13000</v>
      </c>
      <c r="L175" s="111">
        <v>547817</v>
      </c>
      <c r="M175" s="111">
        <v>32155</v>
      </c>
      <c r="N175" s="30">
        <v>20648</v>
      </c>
      <c r="O175" s="288">
        <v>5.4799999999999995</v>
      </c>
      <c r="P175" s="447">
        <v>0</v>
      </c>
      <c r="Q175" s="914">
        <v>5.4799999999999995</v>
      </c>
      <c r="R175" s="351">
        <v>0</v>
      </c>
      <c r="S175" s="113">
        <v>0</v>
      </c>
      <c r="T175" s="113">
        <v>170984</v>
      </c>
      <c r="U175" s="113">
        <v>0</v>
      </c>
      <c r="V175" s="113">
        <v>0</v>
      </c>
      <c r="W175" s="113">
        <f t="shared" si="118"/>
        <v>170984</v>
      </c>
      <c r="X175" s="113">
        <v>0</v>
      </c>
      <c r="Y175" s="113">
        <v>0</v>
      </c>
      <c r="Z175" s="113">
        <v>0</v>
      </c>
      <c r="AA175" s="113">
        <f t="shared" si="119"/>
        <v>0</v>
      </c>
      <c r="AB175" s="113">
        <f t="shared" si="120"/>
        <v>170984</v>
      </c>
      <c r="AC175" s="114">
        <f t="shared" si="121"/>
        <v>57793</v>
      </c>
      <c r="AD175" s="114">
        <f t="shared" si="122"/>
        <v>3420</v>
      </c>
      <c r="AE175" s="113">
        <v>0</v>
      </c>
      <c r="AF175" s="113">
        <v>0</v>
      </c>
      <c r="AG175" s="113">
        <f t="shared" si="123"/>
        <v>0</v>
      </c>
      <c r="AH175" s="113">
        <f t="shared" si="124"/>
        <v>232197</v>
      </c>
      <c r="AI175" s="115">
        <v>0</v>
      </c>
      <c r="AJ175" s="115">
        <v>0</v>
      </c>
      <c r="AK175" s="115">
        <v>0</v>
      </c>
      <c r="AL175" s="115">
        <v>0</v>
      </c>
      <c r="AM175" s="115">
        <v>0.51</v>
      </c>
      <c r="AN175" s="115">
        <v>0</v>
      </c>
      <c r="AO175" s="115">
        <v>0</v>
      </c>
      <c r="AP175" s="115">
        <v>0</v>
      </c>
      <c r="AQ175" s="115">
        <f t="shared" si="125"/>
        <v>0</v>
      </c>
      <c r="AR175" s="115">
        <f t="shared" si="126"/>
        <v>0.51</v>
      </c>
      <c r="AS175" s="377">
        <f t="shared" si="127"/>
        <v>0.51</v>
      </c>
      <c r="AT175" s="112">
        <f>I175+AH175</f>
        <v>2453578</v>
      </c>
      <c r="AU175" s="113">
        <f>J175+W175</f>
        <v>1778745</v>
      </c>
      <c r="AV175" s="113">
        <f>K175+AA175</f>
        <v>13000</v>
      </c>
      <c r="AW175" s="113">
        <f t="shared" si="145"/>
        <v>605610</v>
      </c>
      <c r="AX175" s="113">
        <f t="shared" si="145"/>
        <v>35575</v>
      </c>
      <c r="AY175" s="113">
        <f>N175+AG175</f>
        <v>20648</v>
      </c>
      <c r="AZ175" s="115">
        <f>O175+AS175</f>
        <v>5.9899999999999993</v>
      </c>
      <c r="BA175" s="115">
        <f t="shared" si="146"/>
        <v>0</v>
      </c>
      <c r="BB175" s="116">
        <f t="shared" si="146"/>
        <v>5.9899999999999993</v>
      </c>
    </row>
    <row r="176" spans="1:54" ht="14.1" customHeight="1" x14ac:dyDescent="0.2">
      <c r="A176" s="108">
        <v>39</v>
      </c>
      <c r="B176" s="105">
        <v>2478</v>
      </c>
      <c r="C176" s="106">
        <v>600079929</v>
      </c>
      <c r="D176" s="105">
        <v>72743379</v>
      </c>
      <c r="E176" s="107" t="s">
        <v>651</v>
      </c>
      <c r="F176" s="108">
        <v>3143</v>
      </c>
      <c r="G176" s="126" t="s">
        <v>633</v>
      </c>
      <c r="H176" s="109" t="s">
        <v>281</v>
      </c>
      <c r="I176" s="110">
        <v>3377696</v>
      </c>
      <c r="J176" s="433">
        <v>2437994</v>
      </c>
      <c r="K176" s="433">
        <v>50000</v>
      </c>
      <c r="L176" s="111">
        <v>840942</v>
      </c>
      <c r="M176" s="111">
        <v>48760</v>
      </c>
      <c r="N176" s="343">
        <v>0</v>
      </c>
      <c r="O176" s="288">
        <v>5.5713999999999997</v>
      </c>
      <c r="P176" s="436">
        <v>5.5713999999999997</v>
      </c>
      <c r="Q176" s="910">
        <v>0</v>
      </c>
      <c r="R176" s="351"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f t="shared" si="118"/>
        <v>0</v>
      </c>
      <c r="X176" s="113">
        <v>0</v>
      </c>
      <c r="Y176" s="113">
        <v>0</v>
      </c>
      <c r="Z176" s="113">
        <v>0</v>
      </c>
      <c r="AA176" s="113">
        <f t="shared" si="119"/>
        <v>0</v>
      </c>
      <c r="AB176" s="113">
        <f t="shared" si="120"/>
        <v>0</v>
      </c>
      <c r="AC176" s="114">
        <f t="shared" si="121"/>
        <v>0</v>
      </c>
      <c r="AD176" s="114">
        <f t="shared" si="122"/>
        <v>0</v>
      </c>
      <c r="AE176" s="113">
        <v>0</v>
      </c>
      <c r="AF176" s="113">
        <v>0</v>
      </c>
      <c r="AG176" s="113">
        <f t="shared" si="123"/>
        <v>0</v>
      </c>
      <c r="AH176" s="113">
        <f t="shared" si="124"/>
        <v>0</v>
      </c>
      <c r="AI176" s="115">
        <v>0</v>
      </c>
      <c r="AJ176" s="115"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f t="shared" si="125"/>
        <v>0</v>
      </c>
      <c r="AR176" s="115">
        <f t="shared" si="126"/>
        <v>0</v>
      </c>
      <c r="AS176" s="377">
        <f t="shared" si="127"/>
        <v>0</v>
      </c>
      <c r="AT176" s="112">
        <f>I176+AH176</f>
        <v>3377696</v>
      </c>
      <c r="AU176" s="113">
        <f>J176+W176</f>
        <v>2437994</v>
      </c>
      <c r="AV176" s="113">
        <f>K176+AA176</f>
        <v>50000</v>
      </c>
      <c r="AW176" s="113">
        <f t="shared" si="145"/>
        <v>840942</v>
      </c>
      <c r="AX176" s="113">
        <f t="shared" si="145"/>
        <v>48760</v>
      </c>
      <c r="AY176" s="113">
        <f>N176+AG176</f>
        <v>0</v>
      </c>
      <c r="AZ176" s="115">
        <f>O176+AS176</f>
        <v>5.5713999999999997</v>
      </c>
      <c r="BA176" s="115">
        <f t="shared" si="146"/>
        <v>5.5713999999999997</v>
      </c>
      <c r="BB176" s="116">
        <f t="shared" si="146"/>
        <v>0</v>
      </c>
    </row>
    <row r="177" spans="1:54" ht="14.1" customHeight="1" x14ac:dyDescent="0.2">
      <c r="A177" s="108">
        <v>39</v>
      </c>
      <c r="B177" s="105">
        <v>2478</v>
      </c>
      <c r="C177" s="106">
        <v>600079929</v>
      </c>
      <c r="D177" s="105">
        <v>72743379</v>
      </c>
      <c r="E177" s="107" t="s">
        <v>651</v>
      </c>
      <c r="F177" s="108">
        <v>3143</v>
      </c>
      <c r="G177" s="126" t="s">
        <v>634</v>
      </c>
      <c r="H177" s="109" t="s">
        <v>282</v>
      </c>
      <c r="I177" s="110">
        <v>97607</v>
      </c>
      <c r="J177" s="445">
        <v>68805</v>
      </c>
      <c r="K177" s="445">
        <v>0</v>
      </c>
      <c r="L177" s="111">
        <v>23256</v>
      </c>
      <c r="M177" s="111">
        <v>1376</v>
      </c>
      <c r="N177" s="445">
        <v>4170</v>
      </c>
      <c r="O177" s="288">
        <v>0.29000000000000004</v>
      </c>
      <c r="P177" s="446">
        <v>0</v>
      </c>
      <c r="Q177" s="914">
        <v>0.29000000000000004</v>
      </c>
      <c r="R177" s="351"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f t="shared" si="118"/>
        <v>0</v>
      </c>
      <c r="X177" s="113">
        <v>0</v>
      </c>
      <c r="Y177" s="113">
        <v>0</v>
      </c>
      <c r="Z177" s="113">
        <v>0</v>
      </c>
      <c r="AA177" s="113">
        <f t="shared" si="119"/>
        <v>0</v>
      </c>
      <c r="AB177" s="113">
        <f t="shared" si="120"/>
        <v>0</v>
      </c>
      <c r="AC177" s="114">
        <f t="shared" si="121"/>
        <v>0</v>
      </c>
      <c r="AD177" s="114">
        <f t="shared" si="122"/>
        <v>0</v>
      </c>
      <c r="AE177" s="113">
        <v>0</v>
      </c>
      <c r="AF177" s="113">
        <v>0</v>
      </c>
      <c r="AG177" s="113">
        <f t="shared" si="123"/>
        <v>0</v>
      </c>
      <c r="AH177" s="113">
        <f t="shared" si="124"/>
        <v>0</v>
      </c>
      <c r="AI177" s="115">
        <v>0</v>
      </c>
      <c r="AJ177" s="115"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f t="shared" si="125"/>
        <v>0</v>
      </c>
      <c r="AR177" s="115">
        <f t="shared" si="126"/>
        <v>0</v>
      </c>
      <c r="AS177" s="377">
        <f t="shared" si="127"/>
        <v>0</v>
      </c>
      <c r="AT177" s="112">
        <f>I177+AH177</f>
        <v>97607</v>
      </c>
      <c r="AU177" s="113">
        <f>J177+W177</f>
        <v>68805</v>
      </c>
      <c r="AV177" s="113">
        <f>K177+AA177</f>
        <v>0</v>
      </c>
      <c r="AW177" s="113">
        <f t="shared" si="145"/>
        <v>23256</v>
      </c>
      <c r="AX177" s="113">
        <f t="shared" si="145"/>
        <v>1376</v>
      </c>
      <c r="AY177" s="113">
        <f>N177+AG177</f>
        <v>4170</v>
      </c>
      <c r="AZ177" s="115">
        <f>O177+AS177</f>
        <v>0.29000000000000004</v>
      </c>
      <c r="BA177" s="115">
        <f t="shared" si="146"/>
        <v>0</v>
      </c>
      <c r="BB177" s="116">
        <f t="shared" si="146"/>
        <v>0.29000000000000004</v>
      </c>
    </row>
    <row r="178" spans="1:54" ht="14.1" customHeight="1" x14ac:dyDescent="0.2">
      <c r="A178" s="120">
        <v>39</v>
      </c>
      <c r="B178" s="117">
        <v>2478</v>
      </c>
      <c r="C178" s="118">
        <v>600079929</v>
      </c>
      <c r="D178" s="117">
        <v>72743379</v>
      </c>
      <c r="E178" s="119" t="s">
        <v>652</v>
      </c>
      <c r="F178" s="120"/>
      <c r="G178" s="119"/>
      <c r="H178" s="121"/>
      <c r="I178" s="122">
        <v>40929901</v>
      </c>
      <c r="J178" s="123">
        <v>29345802</v>
      </c>
      <c r="K178" s="123">
        <v>243000</v>
      </c>
      <c r="L178" s="123">
        <v>10001015</v>
      </c>
      <c r="M178" s="123">
        <v>586916</v>
      </c>
      <c r="N178" s="123">
        <v>753168</v>
      </c>
      <c r="O178" s="124">
        <v>63.139600000000002</v>
      </c>
      <c r="P178" s="124">
        <v>48.556999999999995</v>
      </c>
      <c r="Q178" s="125">
        <v>14.582599999999999</v>
      </c>
      <c r="R178" s="856">
        <f t="shared" ref="R178:BB178" si="147">SUM(R173:R177)</f>
        <v>0</v>
      </c>
      <c r="S178" s="856">
        <f t="shared" si="147"/>
        <v>54873</v>
      </c>
      <c r="T178" s="856">
        <f t="shared" si="147"/>
        <v>170984</v>
      </c>
      <c r="U178" s="856">
        <f t="shared" si="147"/>
        <v>0</v>
      </c>
      <c r="V178" s="856">
        <f t="shared" si="147"/>
        <v>0</v>
      </c>
      <c r="W178" s="856">
        <f t="shared" si="147"/>
        <v>225857</v>
      </c>
      <c r="X178" s="856">
        <f t="shared" si="147"/>
        <v>0</v>
      </c>
      <c r="Y178" s="856">
        <f t="shared" si="147"/>
        <v>0</v>
      </c>
      <c r="Z178" s="856">
        <f t="shared" si="147"/>
        <v>0</v>
      </c>
      <c r="AA178" s="856">
        <f t="shared" si="147"/>
        <v>0</v>
      </c>
      <c r="AB178" s="856">
        <f t="shared" si="147"/>
        <v>225857</v>
      </c>
      <c r="AC178" s="856">
        <f t="shared" si="147"/>
        <v>76340</v>
      </c>
      <c r="AD178" s="856">
        <f t="shared" si="147"/>
        <v>4517</v>
      </c>
      <c r="AE178" s="856">
        <f t="shared" si="147"/>
        <v>2500</v>
      </c>
      <c r="AF178" s="856">
        <f t="shared" si="147"/>
        <v>0</v>
      </c>
      <c r="AG178" s="856">
        <f t="shared" si="147"/>
        <v>2500</v>
      </c>
      <c r="AH178" s="856">
        <f t="shared" si="147"/>
        <v>309214</v>
      </c>
      <c r="AI178" s="904">
        <f t="shared" si="147"/>
        <v>0</v>
      </c>
      <c r="AJ178" s="904">
        <f t="shared" si="147"/>
        <v>0</v>
      </c>
      <c r="AK178" s="904">
        <f t="shared" si="147"/>
        <v>0.15</v>
      </c>
      <c r="AL178" s="904">
        <f t="shared" si="147"/>
        <v>0</v>
      </c>
      <c r="AM178" s="904">
        <f t="shared" si="147"/>
        <v>0.51</v>
      </c>
      <c r="AN178" s="904">
        <f t="shared" si="147"/>
        <v>0</v>
      </c>
      <c r="AO178" s="904">
        <f t="shared" si="147"/>
        <v>0</v>
      </c>
      <c r="AP178" s="904">
        <f t="shared" si="147"/>
        <v>0</v>
      </c>
      <c r="AQ178" s="904">
        <f t="shared" si="147"/>
        <v>0.15</v>
      </c>
      <c r="AR178" s="904">
        <f t="shared" si="147"/>
        <v>0.51</v>
      </c>
      <c r="AS178" s="939">
        <f t="shared" si="147"/>
        <v>0.66</v>
      </c>
      <c r="AT178" s="122">
        <f t="shared" si="147"/>
        <v>41239115</v>
      </c>
      <c r="AU178" s="123">
        <f t="shared" si="147"/>
        <v>29571659</v>
      </c>
      <c r="AV178" s="123">
        <f t="shared" si="147"/>
        <v>243000</v>
      </c>
      <c r="AW178" s="123">
        <f t="shared" si="147"/>
        <v>10077355</v>
      </c>
      <c r="AX178" s="123">
        <f t="shared" si="147"/>
        <v>591433</v>
      </c>
      <c r="AY178" s="123">
        <f t="shared" si="147"/>
        <v>755668</v>
      </c>
      <c r="AZ178" s="124">
        <f t="shared" si="147"/>
        <v>63.799600000000005</v>
      </c>
      <c r="BA178" s="124">
        <f t="shared" si="147"/>
        <v>48.706999999999994</v>
      </c>
      <c r="BB178" s="125">
        <f t="shared" si="147"/>
        <v>15.092599999999997</v>
      </c>
    </row>
    <row r="179" spans="1:54" ht="14.1" customHeight="1" x14ac:dyDescent="0.2">
      <c r="A179" s="108">
        <v>40</v>
      </c>
      <c r="B179" s="105">
        <v>2465</v>
      </c>
      <c r="C179" s="106">
        <v>650018273</v>
      </c>
      <c r="D179" s="105">
        <v>72741791</v>
      </c>
      <c r="E179" s="107" t="s">
        <v>653</v>
      </c>
      <c r="F179" s="108">
        <v>3111</v>
      </c>
      <c r="G179" s="107" t="s">
        <v>315</v>
      </c>
      <c r="H179" s="109" t="s">
        <v>281</v>
      </c>
      <c r="I179" s="110">
        <v>5654063</v>
      </c>
      <c r="J179" s="111">
        <v>4123846</v>
      </c>
      <c r="K179" s="111">
        <v>10000</v>
      </c>
      <c r="L179" s="111">
        <v>1397240</v>
      </c>
      <c r="M179" s="111">
        <v>82477</v>
      </c>
      <c r="N179" s="111">
        <v>40500</v>
      </c>
      <c r="O179" s="288">
        <v>9.9792000000000005</v>
      </c>
      <c r="P179" s="288">
        <v>7.9355000000000002</v>
      </c>
      <c r="Q179" s="913">
        <v>2.0436999999999999</v>
      </c>
      <c r="R179" s="351"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118"/>
        <v>0</v>
      </c>
      <c r="X179" s="113">
        <v>0</v>
      </c>
      <c r="Y179" s="113">
        <v>0</v>
      </c>
      <c r="Z179" s="113">
        <v>0</v>
      </c>
      <c r="AA179" s="113">
        <f t="shared" si="119"/>
        <v>0</v>
      </c>
      <c r="AB179" s="113">
        <f t="shared" si="120"/>
        <v>0</v>
      </c>
      <c r="AC179" s="114">
        <f t="shared" si="121"/>
        <v>0</v>
      </c>
      <c r="AD179" s="114">
        <f t="shared" si="122"/>
        <v>0</v>
      </c>
      <c r="AE179" s="113">
        <v>0</v>
      </c>
      <c r="AF179" s="113">
        <v>0</v>
      </c>
      <c r="AG179" s="113">
        <f t="shared" si="123"/>
        <v>0</v>
      </c>
      <c r="AH179" s="113">
        <f t="shared" si="124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 t="shared" si="125"/>
        <v>0</v>
      </c>
      <c r="AR179" s="115">
        <f t="shared" si="126"/>
        <v>0</v>
      </c>
      <c r="AS179" s="377">
        <f t="shared" si="127"/>
        <v>0</v>
      </c>
      <c r="AT179" s="112">
        <f t="shared" ref="AT179:AT184" si="148">I179+AH179</f>
        <v>5654063</v>
      </c>
      <c r="AU179" s="113">
        <f t="shared" ref="AU179:AU184" si="149">J179+W179</f>
        <v>4123846</v>
      </c>
      <c r="AV179" s="113">
        <f t="shared" ref="AV179:AV184" si="150">K179+AA179</f>
        <v>10000</v>
      </c>
      <c r="AW179" s="113">
        <f t="shared" ref="AW179:AX184" si="151">L179+AC179</f>
        <v>1397240</v>
      </c>
      <c r="AX179" s="113">
        <f t="shared" si="151"/>
        <v>82477</v>
      </c>
      <c r="AY179" s="113">
        <f t="shared" ref="AY179:AY184" si="152">N179+AG179</f>
        <v>40500</v>
      </c>
      <c r="AZ179" s="115">
        <f t="shared" ref="AZ179:AZ184" si="153">O179+AS179</f>
        <v>9.9792000000000005</v>
      </c>
      <c r="BA179" s="115">
        <f t="shared" ref="BA179:BB184" si="154">P179+AQ179</f>
        <v>7.9355000000000002</v>
      </c>
      <c r="BB179" s="116">
        <f t="shared" si="154"/>
        <v>2.0436999999999999</v>
      </c>
    </row>
    <row r="180" spans="1:54" ht="14.1" customHeight="1" x14ac:dyDescent="0.2">
      <c r="A180" s="108">
        <v>40</v>
      </c>
      <c r="B180" s="105">
        <v>2465</v>
      </c>
      <c r="C180" s="106">
        <v>650018273</v>
      </c>
      <c r="D180" s="105">
        <v>72741791</v>
      </c>
      <c r="E180" s="107" t="s">
        <v>653</v>
      </c>
      <c r="F180" s="108">
        <v>3113</v>
      </c>
      <c r="G180" s="107" t="s">
        <v>318</v>
      </c>
      <c r="H180" s="109" t="s">
        <v>281</v>
      </c>
      <c r="I180" s="110">
        <v>19379166</v>
      </c>
      <c r="J180" s="343">
        <v>13896080</v>
      </c>
      <c r="K180" s="343">
        <v>70000</v>
      </c>
      <c r="L180" s="111">
        <v>4720535</v>
      </c>
      <c r="M180" s="111">
        <v>277921</v>
      </c>
      <c r="N180" s="343">
        <v>414630</v>
      </c>
      <c r="O180" s="288">
        <v>26.827500000000001</v>
      </c>
      <c r="P180" s="275">
        <v>19.417200000000001</v>
      </c>
      <c r="Q180" s="910">
        <v>7.4102999999999994</v>
      </c>
      <c r="R180" s="351"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118"/>
        <v>0</v>
      </c>
      <c r="X180" s="113">
        <v>0</v>
      </c>
      <c r="Y180" s="113">
        <v>0</v>
      </c>
      <c r="Z180" s="113">
        <v>0</v>
      </c>
      <c r="AA180" s="113">
        <f t="shared" si="119"/>
        <v>0</v>
      </c>
      <c r="AB180" s="113">
        <f t="shared" si="120"/>
        <v>0</v>
      </c>
      <c r="AC180" s="114">
        <f t="shared" si="121"/>
        <v>0</v>
      </c>
      <c r="AD180" s="114">
        <f t="shared" si="122"/>
        <v>0</v>
      </c>
      <c r="AE180" s="113">
        <v>0</v>
      </c>
      <c r="AF180" s="113">
        <v>0</v>
      </c>
      <c r="AG180" s="113">
        <f t="shared" si="123"/>
        <v>0</v>
      </c>
      <c r="AH180" s="113">
        <f t="shared" si="124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25"/>
        <v>0</v>
      </c>
      <c r="AR180" s="115">
        <f t="shared" si="126"/>
        <v>0</v>
      </c>
      <c r="AS180" s="377">
        <f t="shared" si="127"/>
        <v>0</v>
      </c>
      <c r="AT180" s="112">
        <f t="shared" si="148"/>
        <v>19379166</v>
      </c>
      <c r="AU180" s="113">
        <f t="shared" si="149"/>
        <v>13896080</v>
      </c>
      <c r="AV180" s="113">
        <f t="shared" si="150"/>
        <v>70000</v>
      </c>
      <c r="AW180" s="113">
        <f t="shared" si="151"/>
        <v>4720535</v>
      </c>
      <c r="AX180" s="113">
        <f t="shared" si="151"/>
        <v>277921</v>
      </c>
      <c r="AY180" s="113">
        <f t="shared" si="152"/>
        <v>414630</v>
      </c>
      <c r="AZ180" s="115">
        <f t="shared" si="153"/>
        <v>26.827500000000001</v>
      </c>
      <c r="BA180" s="115">
        <f t="shared" si="154"/>
        <v>19.417200000000001</v>
      </c>
      <c r="BB180" s="116">
        <f t="shared" si="154"/>
        <v>7.4102999999999994</v>
      </c>
    </row>
    <row r="181" spans="1:54" ht="14.1" customHeight="1" x14ac:dyDescent="0.2">
      <c r="A181" s="108">
        <v>40</v>
      </c>
      <c r="B181" s="105">
        <v>2465</v>
      </c>
      <c r="C181" s="106">
        <v>650018273</v>
      </c>
      <c r="D181" s="105">
        <v>72741791</v>
      </c>
      <c r="E181" s="107" t="s">
        <v>653</v>
      </c>
      <c r="F181" s="108">
        <v>3113</v>
      </c>
      <c r="G181" s="126" t="s">
        <v>316</v>
      </c>
      <c r="H181" s="109" t="s">
        <v>282</v>
      </c>
      <c r="I181" s="110">
        <v>3630584</v>
      </c>
      <c r="J181" s="28">
        <v>2664642</v>
      </c>
      <c r="K181" s="28">
        <v>0</v>
      </c>
      <c r="L181" s="111">
        <v>900649</v>
      </c>
      <c r="M181" s="111">
        <v>53293</v>
      </c>
      <c r="N181" s="28">
        <v>12000</v>
      </c>
      <c r="O181" s="288">
        <v>7.6599999999999993</v>
      </c>
      <c r="P181" s="275">
        <v>7.6599999999999993</v>
      </c>
      <c r="Q181" s="910">
        <v>0</v>
      </c>
      <c r="R181" s="351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f t="shared" si="118"/>
        <v>0</v>
      </c>
      <c r="X181" s="113">
        <v>0</v>
      </c>
      <c r="Y181" s="113">
        <v>0</v>
      </c>
      <c r="Z181" s="113">
        <v>0</v>
      </c>
      <c r="AA181" s="113">
        <f t="shared" si="119"/>
        <v>0</v>
      </c>
      <c r="AB181" s="113">
        <f t="shared" si="120"/>
        <v>0</v>
      </c>
      <c r="AC181" s="114">
        <f t="shared" si="121"/>
        <v>0</v>
      </c>
      <c r="AD181" s="114">
        <f t="shared" si="122"/>
        <v>0</v>
      </c>
      <c r="AE181" s="113">
        <v>0</v>
      </c>
      <c r="AF181" s="113">
        <v>0</v>
      </c>
      <c r="AG181" s="113">
        <f t="shared" si="123"/>
        <v>0</v>
      </c>
      <c r="AH181" s="113">
        <f t="shared" si="124"/>
        <v>0</v>
      </c>
      <c r="AI181" s="115">
        <v>0</v>
      </c>
      <c r="AJ181" s="115"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25"/>
        <v>0</v>
      </c>
      <c r="AR181" s="115">
        <f t="shared" si="126"/>
        <v>0</v>
      </c>
      <c r="AS181" s="377">
        <f t="shared" si="127"/>
        <v>0</v>
      </c>
      <c r="AT181" s="112">
        <f t="shared" si="148"/>
        <v>3630584</v>
      </c>
      <c r="AU181" s="113">
        <f t="shared" si="149"/>
        <v>2664642</v>
      </c>
      <c r="AV181" s="113">
        <f t="shared" si="150"/>
        <v>0</v>
      </c>
      <c r="AW181" s="113">
        <f t="shared" si="151"/>
        <v>900649</v>
      </c>
      <c r="AX181" s="113">
        <f t="shared" si="151"/>
        <v>53293</v>
      </c>
      <c r="AY181" s="113">
        <f t="shared" si="152"/>
        <v>12000</v>
      </c>
      <c r="AZ181" s="115">
        <f t="shared" si="153"/>
        <v>7.6599999999999993</v>
      </c>
      <c r="BA181" s="115">
        <f t="shared" si="154"/>
        <v>7.6599999999999993</v>
      </c>
      <c r="BB181" s="116">
        <f t="shared" si="154"/>
        <v>0</v>
      </c>
    </row>
    <row r="182" spans="1:54" ht="14.1" customHeight="1" x14ac:dyDescent="0.2">
      <c r="A182" s="108">
        <v>40</v>
      </c>
      <c r="B182" s="105">
        <v>2465</v>
      </c>
      <c r="C182" s="106">
        <v>650018273</v>
      </c>
      <c r="D182" s="105">
        <v>72741791</v>
      </c>
      <c r="E182" s="107" t="s">
        <v>653</v>
      </c>
      <c r="F182" s="108">
        <v>3141</v>
      </c>
      <c r="G182" s="107" t="s">
        <v>319</v>
      </c>
      <c r="H182" s="109" t="s">
        <v>282</v>
      </c>
      <c r="I182" s="110">
        <v>1679988</v>
      </c>
      <c r="J182" s="30">
        <v>1211822</v>
      </c>
      <c r="K182" s="30">
        <v>15000</v>
      </c>
      <c r="L182" s="111">
        <v>414666</v>
      </c>
      <c r="M182" s="111">
        <v>24236</v>
      </c>
      <c r="N182" s="30">
        <v>14264</v>
      </c>
      <c r="O182" s="288">
        <v>4.18</v>
      </c>
      <c r="P182" s="447">
        <v>0</v>
      </c>
      <c r="Q182" s="898">
        <v>4.18</v>
      </c>
      <c r="R182" s="351">
        <v>0</v>
      </c>
      <c r="S182" s="113">
        <v>0</v>
      </c>
      <c r="T182" s="113">
        <v>9573</v>
      </c>
      <c r="U182" s="113">
        <v>0</v>
      </c>
      <c r="V182" s="113">
        <v>0</v>
      </c>
      <c r="W182" s="113">
        <f t="shared" si="118"/>
        <v>9573</v>
      </c>
      <c r="X182" s="113">
        <v>0</v>
      </c>
      <c r="Y182" s="113">
        <v>0</v>
      </c>
      <c r="Z182" s="113">
        <v>0</v>
      </c>
      <c r="AA182" s="113">
        <f t="shared" si="119"/>
        <v>0</v>
      </c>
      <c r="AB182" s="113">
        <f t="shared" si="120"/>
        <v>9573</v>
      </c>
      <c r="AC182" s="114">
        <f t="shared" si="121"/>
        <v>3236</v>
      </c>
      <c r="AD182" s="114">
        <f t="shared" si="122"/>
        <v>191</v>
      </c>
      <c r="AE182" s="113">
        <v>0</v>
      </c>
      <c r="AF182" s="113">
        <v>0</v>
      </c>
      <c r="AG182" s="113">
        <f t="shared" si="123"/>
        <v>0</v>
      </c>
      <c r="AH182" s="113">
        <f t="shared" si="124"/>
        <v>13000</v>
      </c>
      <c r="AI182" s="115">
        <v>0</v>
      </c>
      <c r="AJ182" s="115">
        <v>0</v>
      </c>
      <c r="AK182" s="115">
        <v>0</v>
      </c>
      <c r="AL182" s="115">
        <v>0</v>
      </c>
      <c r="AM182" s="115">
        <v>0.03</v>
      </c>
      <c r="AN182" s="115">
        <v>0</v>
      </c>
      <c r="AO182" s="115">
        <v>0</v>
      </c>
      <c r="AP182" s="115">
        <v>0</v>
      </c>
      <c r="AQ182" s="115">
        <f t="shared" si="125"/>
        <v>0</v>
      </c>
      <c r="AR182" s="115">
        <f t="shared" si="126"/>
        <v>0.03</v>
      </c>
      <c r="AS182" s="377">
        <f t="shared" si="127"/>
        <v>0.03</v>
      </c>
      <c r="AT182" s="112">
        <f t="shared" si="148"/>
        <v>1692988</v>
      </c>
      <c r="AU182" s="113">
        <f t="shared" si="149"/>
        <v>1221395</v>
      </c>
      <c r="AV182" s="113">
        <f t="shared" si="150"/>
        <v>15000</v>
      </c>
      <c r="AW182" s="113">
        <f t="shared" si="151"/>
        <v>417902</v>
      </c>
      <c r="AX182" s="113">
        <f t="shared" si="151"/>
        <v>24427</v>
      </c>
      <c r="AY182" s="113">
        <f t="shared" si="152"/>
        <v>14264</v>
      </c>
      <c r="AZ182" s="115">
        <f t="shared" si="153"/>
        <v>4.21</v>
      </c>
      <c r="BA182" s="115">
        <f t="shared" si="154"/>
        <v>0</v>
      </c>
      <c r="BB182" s="116">
        <f t="shared" si="154"/>
        <v>4.21</v>
      </c>
    </row>
    <row r="183" spans="1:54" ht="14.1" customHeight="1" x14ac:dyDescent="0.2">
      <c r="A183" s="108">
        <v>40</v>
      </c>
      <c r="B183" s="105">
        <v>2465</v>
      </c>
      <c r="C183" s="106">
        <v>650018273</v>
      </c>
      <c r="D183" s="105">
        <v>72741791</v>
      </c>
      <c r="E183" s="107" t="s">
        <v>653</v>
      </c>
      <c r="F183" s="108">
        <v>3143</v>
      </c>
      <c r="G183" s="126" t="s">
        <v>633</v>
      </c>
      <c r="H183" s="109" t="s">
        <v>281</v>
      </c>
      <c r="I183" s="110">
        <v>1807354</v>
      </c>
      <c r="J183" s="433">
        <v>1321041</v>
      </c>
      <c r="K183" s="433">
        <v>10000</v>
      </c>
      <c r="L183" s="111">
        <v>449892</v>
      </c>
      <c r="M183" s="111">
        <v>26421</v>
      </c>
      <c r="N183" s="343">
        <v>0</v>
      </c>
      <c r="O183" s="288">
        <v>3.1202000000000001</v>
      </c>
      <c r="P183" s="436">
        <v>3.1202000000000001</v>
      </c>
      <c r="Q183" s="910">
        <v>0</v>
      </c>
      <c r="R183" s="351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118"/>
        <v>0</v>
      </c>
      <c r="X183" s="113">
        <v>0</v>
      </c>
      <c r="Y183" s="113">
        <v>0</v>
      </c>
      <c r="Z183" s="113">
        <v>0</v>
      </c>
      <c r="AA183" s="113">
        <f t="shared" si="119"/>
        <v>0</v>
      </c>
      <c r="AB183" s="113">
        <f t="shared" si="120"/>
        <v>0</v>
      </c>
      <c r="AC183" s="114">
        <f t="shared" si="121"/>
        <v>0</v>
      </c>
      <c r="AD183" s="114">
        <f t="shared" si="122"/>
        <v>0</v>
      </c>
      <c r="AE183" s="113">
        <v>0</v>
      </c>
      <c r="AF183" s="113">
        <v>0</v>
      </c>
      <c r="AG183" s="113">
        <f t="shared" si="123"/>
        <v>0</v>
      </c>
      <c r="AH183" s="113">
        <f t="shared" si="124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si="125"/>
        <v>0</v>
      </c>
      <c r="AR183" s="115">
        <f t="shared" si="126"/>
        <v>0</v>
      </c>
      <c r="AS183" s="377">
        <f t="shared" si="127"/>
        <v>0</v>
      </c>
      <c r="AT183" s="112">
        <f t="shared" si="148"/>
        <v>1807354</v>
      </c>
      <c r="AU183" s="113">
        <f t="shared" si="149"/>
        <v>1321041</v>
      </c>
      <c r="AV183" s="113">
        <f t="shared" si="150"/>
        <v>10000</v>
      </c>
      <c r="AW183" s="113">
        <f t="shared" si="151"/>
        <v>449892</v>
      </c>
      <c r="AX183" s="113">
        <f t="shared" si="151"/>
        <v>26421</v>
      </c>
      <c r="AY183" s="113">
        <f t="shared" si="152"/>
        <v>0</v>
      </c>
      <c r="AZ183" s="115">
        <f t="shared" si="153"/>
        <v>3.1202000000000001</v>
      </c>
      <c r="BA183" s="115">
        <f t="shared" si="154"/>
        <v>3.1202000000000001</v>
      </c>
      <c r="BB183" s="116">
        <f t="shared" si="154"/>
        <v>0</v>
      </c>
    </row>
    <row r="184" spans="1:54" ht="14.1" customHeight="1" x14ac:dyDescent="0.2">
      <c r="A184" s="108">
        <v>40</v>
      </c>
      <c r="B184" s="105">
        <v>2465</v>
      </c>
      <c r="C184" s="106">
        <v>650018273</v>
      </c>
      <c r="D184" s="105">
        <v>72741791</v>
      </c>
      <c r="E184" s="107" t="s">
        <v>653</v>
      </c>
      <c r="F184" s="108">
        <v>3143</v>
      </c>
      <c r="G184" s="126" t="s">
        <v>634</v>
      </c>
      <c r="H184" s="109" t="s">
        <v>282</v>
      </c>
      <c r="I184" s="110">
        <v>62497</v>
      </c>
      <c r="J184" s="445">
        <v>44055</v>
      </c>
      <c r="K184" s="445">
        <v>0</v>
      </c>
      <c r="L184" s="111">
        <v>14891</v>
      </c>
      <c r="M184" s="111">
        <v>881</v>
      </c>
      <c r="N184" s="445">
        <v>2670</v>
      </c>
      <c r="O184" s="288">
        <v>0.18</v>
      </c>
      <c r="P184" s="446">
        <v>0</v>
      </c>
      <c r="Q184" s="914">
        <v>0.18</v>
      </c>
      <c r="R184" s="351"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f t="shared" si="118"/>
        <v>0</v>
      </c>
      <c r="X184" s="113">
        <v>0</v>
      </c>
      <c r="Y184" s="113">
        <v>0</v>
      </c>
      <c r="Z184" s="113">
        <v>0</v>
      </c>
      <c r="AA184" s="113">
        <f t="shared" si="119"/>
        <v>0</v>
      </c>
      <c r="AB184" s="113">
        <f t="shared" si="120"/>
        <v>0</v>
      </c>
      <c r="AC184" s="114">
        <f t="shared" si="121"/>
        <v>0</v>
      </c>
      <c r="AD184" s="114">
        <f t="shared" si="122"/>
        <v>0</v>
      </c>
      <c r="AE184" s="113">
        <v>0</v>
      </c>
      <c r="AF184" s="113">
        <v>0</v>
      </c>
      <c r="AG184" s="113">
        <f t="shared" si="123"/>
        <v>0</v>
      </c>
      <c r="AH184" s="113">
        <f t="shared" si="124"/>
        <v>0</v>
      </c>
      <c r="AI184" s="115">
        <v>0</v>
      </c>
      <c r="AJ184" s="115"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f t="shared" si="125"/>
        <v>0</v>
      </c>
      <c r="AR184" s="115">
        <f t="shared" si="126"/>
        <v>0</v>
      </c>
      <c r="AS184" s="377">
        <f t="shared" si="127"/>
        <v>0</v>
      </c>
      <c r="AT184" s="112">
        <f t="shared" si="148"/>
        <v>62497</v>
      </c>
      <c r="AU184" s="113">
        <f t="shared" si="149"/>
        <v>44055</v>
      </c>
      <c r="AV184" s="113">
        <f t="shared" si="150"/>
        <v>0</v>
      </c>
      <c r="AW184" s="113">
        <f t="shared" si="151"/>
        <v>14891</v>
      </c>
      <c r="AX184" s="113">
        <f t="shared" si="151"/>
        <v>881</v>
      </c>
      <c r="AY184" s="113">
        <f t="shared" si="152"/>
        <v>2670</v>
      </c>
      <c r="AZ184" s="115">
        <f t="shared" si="153"/>
        <v>0.18</v>
      </c>
      <c r="BA184" s="115">
        <f t="shared" si="154"/>
        <v>0</v>
      </c>
      <c r="BB184" s="116">
        <f t="shared" si="154"/>
        <v>0.18</v>
      </c>
    </row>
    <row r="185" spans="1:54" ht="14.1" customHeight="1" x14ac:dyDescent="0.2">
      <c r="A185" s="120">
        <v>40</v>
      </c>
      <c r="B185" s="117">
        <v>2465</v>
      </c>
      <c r="C185" s="118">
        <v>650018273</v>
      </c>
      <c r="D185" s="117">
        <v>72741791</v>
      </c>
      <c r="E185" s="119" t="s">
        <v>654</v>
      </c>
      <c r="F185" s="120"/>
      <c r="G185" s="119"/>
      <c r="H185" s="121"/>
      <c r="I185" s="122">
        <v>32213652</v>
      </c>
      <c r="J185" s="123">
        <v>23261486</v>
      </c>
      <c r="K185" s="123">
        <v>105000</v>
      </c>
      <c r="L185" s="123">
        <v>7897873</v>
      </c>
      <c r="M185" s="123">
        <v>465229</v>
      </c>
      <c r="N185" s="123">
        <v>484064</v>
      </c>
      <c r="O185" s="124">
        <v>51.946899999999992</v>
      </c>
      <c r="P185" s="124">
        <v>38.132899999999999</v>
      </c>
      <c r="Q185" s="125">
        <v>13.813999999999998</v>
      </c>
      <c r="R185" s="856">
        <f t="shared" ref="R185:BB185" si="155">SUM(R179:R184)</f>
        <v>0</v>
      </c>
      <c r="S185" s="856">
        <f t="shared" si="155"/>
        <v>0</v>
      </c>
      <c r="T185" s="856">
        <f t="shared" si="155"/>
        <v>9573</v>
      </c>
      <c r="U185" s="856">
        <f t="shared" si="155"/>
        <v>0</v>
      </c>
      <c r="V185" s="856">
        <f t="shared" si="155"/>
        <v>0</v>
      </c>
      <c r="W185" s="856">
        <f t="shared" si="155"/>
        <v>9573</v>
      </c>
      <c r="X185" s="856">
        <f t="shared" si="155"/>
        <v>0</v>
      </c>
      <c r="Y185" s="856">
        <f t="shared" si="155"/>
        <v>0</v>
      </c>
      <c r="Z185" s="856">
        <f t="shared" si="155"/>
        <v>0</v>
      </c>
      <c r="AA185" s="856">
        <f t="shared" si="155"/>
        <v>0</v>
      </c>
      <c r="AB185" s="856">
        <f t="shared" si="155"/>
        <v>9573</v>
      </c>
      <c r="AC185" s="856">
        <f t="shared" si="155"/>
        <v>3236</v>
      </c>
      <c r="AD185" s="856">
        <f t="shared" si="155"/>
        <v>191</v>
      </c>
      <c r="AE185" s="856">
        <f t="shared" si="155"/>
        <v>0</v>
      </c>
      <c r="AF185" s="856">
        <f t="shared" si="155"/>
        <v>0</v>
      </c>
      <c r="AG185" s="856">
        <f t="shared" si="155"/>
        <v>0</v>
      </c>
      <c r="AH185" s="856">
        <f t="shared" si="155"/>
        <v>13000</v>
      </c>
      <c r="AI185" s="904">
        <f t="shared" si="155"/>
        <v>0</v>
      </c>
      <c r="AJ185" s="904">
        <f t="shared" si="155"/>
        <v>0</v>
      </c>
      <c r="AK185" s="904">
        <f t="shared" si="155"/>
        <v>0</v>
      </c>
      <c r="AL185" s="904">
        <f t="shared" si="155"/>
        <v>0</v>
      </c>
      <c r="AM185" s="904">
        <f t="shared" si="155"/>
        <v>0.03</v>
      </c>
      <c r="AN185" s="904">
        <f t="shared" si="155"/>
        <v>0</v>
      </c>
      <c r="AO185" s="904">
        <f t="shared" si="155"/>
        <v>0</v>
      </c>
      <c r="AP185" s="904">
        <f t="shared" si="155"/>
        <v>0</v>
      </c>
      <c r="AQ185" s="904">
        <f t="shared" si="155"/>
        <v>0</v>
      </c>
      <c r="AR185" s="904">
        <f t="shared" si="155"/>
        <v>0.03</v>
      </c>
      <c r="AS185" s="939">
        <f t="shared" si="155"/>
        <v>0.03</v>
      </c>
      <c r="AT185" s="122">
        <f t="shared" si="155"/>
        <v>32226652</v>
      </c>
      <c r="AU185" s="123">
        <f t="shared" si="155"/>
        <v>23271059</v>
      </c>
      <c r="AV185" s="123">
        <f t="shared" si="155"/>
        <v>105000</v>
      </c>
      <c r="AW185" s="123">
        <f t="shared" si="155"/>
        <v>7901109</v>
      </c>
      <c r="AX185" s="123">
        <f t="shared" si="155"/>
        <v>465420</v>
      </c>
      <c r="AY185" s="123">
        <f t="shared" si="155"/>
        <v>484064</v>
      </c>
      <c r="AZ185" s="124">
        <f t="shared" si="155"/>
        <v>51.976899999999993</v>
      </c>
      <c r="BA185" s="124">
        <f t="shared" si="155"/>
        <v>38.132899999999999</v>
      </c>
      <c r="BB185" s="125">
        <f t="shared" si="155"/>
        <v>13.843999999999998</v>
      </c>
    </row>
    <row r="186" spans="1:54" ht="14.1" customHeight="1" x14ac:dyDescent="0.2">
      <c r="A186" s="108">
        <v>41</v>
      </c>
      <c r="B186" s="105">
        <v>2480</v>
      </c>
      <c r="C186" s="106">
        <v>600080293</v>
      </c>
      <c r="D186" s="105">
        <v>46744924</v>
      </c>
      <c r="E186" s="107" t="s">
        <v>655</v>
      </c>
      <c r="F186" s="108">
        <v>3113</v>
      </c>
      <c r="G186" s="107" t="s">
        <v>318</v>
      </c>
      <c r="H186" s="109" t="s">
        <v>281</v>
      </c>
      <c r="I186" s="110">
        <v>33811189</v>
      </c>
      <c r="J186" s="111">
        <v>24325124</v>
      </c>
      <c r="K186" s="111">
        <v>25000</v>
      </c>
      <c r="L186" s="111">
        <v>8230342</v>
      </c>
      <c r="M186" s="111">
        <v>486503</v>
      </c>
      <c r="N186" s="111">
        <v>744220</v>
      </c>
      <c r="O186" s="288">
        <v>43.374499999999998</v>
      </c>
      <c r="P186" s="288">
        <v>34.181899999999999</v>
      </c>
      <c r="Q186" s="913">
        <v>9.1925999999999988</v>
      </c>
      <c r="R186" s="351"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f t="shared" si="118"/>
        <v>0</v>
      </c>
      <c r="X186" s="113">
        <v>0</v>
      </c>
      <c r="Y186" s="113">
        <v>0</v>
      </c>
      <c r="Z186" s="113">
        <v>0</v>
      </c>
      <c r="AA186" s="113">
        <f t="shared" si="119"/>
        <v>0</v>
      </c>
      <c r="AB186" s="113">
        <f t="shared" si="120"/>
        <v>0</v>
      </c>
      <c r="AC186" s="114">
        <f t="shared" si="121"/>
        <v>0</v>
      </c>
      <c r="AD186" s="114">
        <f t="shared" si="122"/>
        <v>0</v>
      </c>
      <c r="AE186" s="113">
        <v>0</v>
      </c>
      <c r="AF186" s="113">
        <v>0</v>
      </c>
      <c r="AG186" s="113">
        <f t="shared" si="123"/>
        <v>0</v>
      </c>
      <c r="AH186" s="113">
        <f t="shared" si="124"/>
        <v>0</v>
      </c>
      <c r="AI186" s="115">
        <v>0</v>
      </c>
      <c r="AJ186" s="115">
        <v>0</v>
      </c>
      <c r="AK186" s="115">
        <v>0</v>
      </c>
      <c r="AL186" s="115">
        <v>0</v>
      </c>
      <c r="AM186" s="115">
        <v>0</v>
      </c>
      <c r="AN186" s="115">
        <v>0</v>
      </c>
      <c r="AO186" s="115">
        <v>0</v>
      </c>
      <c r="AP186" s="115">
        <v>0</v>
      </c>
      <c r="AQ186" s="115">
        <f t="shared" si="125"/>
        <v>0</v>
      </c>
      <c r="AR186" s="115">
        <f t="shared" si="126"/>
        <v>0</v>
      </c>
      <c r="AS186" s="377">
        <f t="shared" si="127"/>
        <v>0</v>
      </c>
      <c r="AT186" s="112">
        <f t="shared" ref="AT186:AT191" si="156">I186+AH186</f>
        <v>33811189</v>
      </c>
      <c r="AU186" s="113">
        <f t="shared" ref="AU186:AU191" si="157">J186+W186</f>
        <v>24325124</v>
      </c>
      <c r="AV186" s="113">
        <f t="shared" ref="AV186:AV191" si="158">K186+AA186</f>
        <v>25000</v>
      </c>
      <c r="AW186" s="113">
        <f t="shared" ref="AW186:AX191" si="159">L186+AC186</f>
        <v>8230342</v>
      </c>
      <c r="AX186" s="113">
        <f t="shared" si="159"/>
        <v>486503</v>
      </c>
      <c r="AY186" s="113">
        <f t="shared" ref="AY186:AY191" si="160">N186+AG186</f>
        <v>744220</v>
      </c>
      <c r="AZ186" s="115">
        <f t="shared" ref="AZ186:AZ191" si="161">O186+AS186</f>
        <v>43.374499999999998</v>
      </c>
      <c r="BA186" s="115">
        <f t="shared" ref="BA186:BB191" si="162">P186+AQ186</f>
        <v>34.181899999999999</v>
      </c>
      <c r="BB186" s="116">
        <f t="shared" si="162"/>
        <v>9.1925999999999988</v>
      </c>
    </row>
    <row r="187" spans="1:54" ht="14.1" customHeight="1" x14ac:dyDescent="0.2">
      <c r="A187" s="108">
        <v>41</v>
      </c>
      <c r="B187" s="105">
        <v>2480</v>
      </c>
      <c r="C187" s="106">
        <v>600080293</v>
      </c>
      <c r="D187" s="105">
        <v>46744924</v>
      </c>
      <c r="E187" s="107" t="s">
        <v>655</v>
      </c>
      <c r="F187" s="108">
        <v>3113</v>
      </c>
      <c r="G187" s="126" t="s">
        <v>316</v>
      </c>
      <c r="H187" s="109" t="s">
        <v>282</v>
      </c>
      <c r="I187" s="110">
        <v>2422696</v>
      </c>
      <c r="J187" s="28">
        <v>1784018</v>
      </c>
      <c r="K187" s="28">
        <v>0</v>
      </c>
      <c r="L187" s="111">
        <v>602998</v>
      </c>
      <c r="M187" s="111">
        <v>35680</v>
      </c>
      <c r="N187" s="28">
        <v>0</v>
      </c>
      <c r="O187" s="288">
        <v>4.8999999999999995</v>
      </c>
      <c r="P187" s="275">
        <v>4.8999999999999995</v>
      </c>
      <c r="Q187" s="910">
        <v>0</v>
      </c>
      <c r="R187" s="351"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f t="shared" si="118"/>
        <v>0</v>
      </c>
      <c r="X187" s="113">
        <v>0</v>
      </c>
      <c r="Y187" s="113">
        <v>0</v>
      </c>
      <c r="Z187" s="113">
        <v>0</v>
      </c>
      <c r="AA187" s="113">
        <f t="shared" si="119"/>
        <v>0</v>
      </c>
      <c r="AB187" s="113">
        <f t="shared" si="120"/>
        <v>0</v>
      </c>
      <c r="AC187" s="114">
        <f t="shared" si="121"/>
        <v>0</v>
      </c>
      <c r="AD187" s="114">
        <f t="shared" si="122"/>
        <v>0</v>
      </c>
      <c r="AE187" s="113">
        <v>0</v>
      </c>
      <c r="AF187" s="113">
        <v>0</v>
      </c>
      <c r="AG187" s="113">
        <f t="shared" si="123"/>
        <v>0</v>
      </c>
      <c r="AH187" s="113">
        <f t="shared" si="124"/>
        <v>0</v>
      </c>
      <c r="AI187" s="115">
        <v>0</v>
      </c>
      <c r="AJ187" s="115"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f t="shared" si="125"/>
        <v>0</v>
      </c>
      <c r="AR187" s="115">
        <f t="shared" si="126"/>
        <v>0</v>
      </c>
      <c r="AS187" s="377">
        <f t="shared" si="127"/>
        <v>0</v>
      </c>
      <c r="AT187" s="112">
        <f t="shared" si="156"/>
        <v>2422696</v>
      </c>
      <c r="AU187" s="113">
        <f t="shared" si="157"/>
        <v>1784018</v>
      </c>
      <c r="AV187" s="113">
        <f t="shared" si="158"/>
        <v>0</v>
      </c>
      <c r="AW187" s="113">
        <f t="shared" si="159"/>
        <v>602998</v>
      </c>
      <c r="AX187" s="113">
        <f t="shared" si="159"/>
        <v>35680</v>
      </c>
      <c r="AY187" s="113">
        <f t="shared" si="160"/>
        <v>0</v>
      </c>
      <c r="AZ187" s="115">
        <f t="shared" si="161"/>
        <v>4.8999999999999995</v>
      </c>
      <c r="BA187" s="115">
        <f t="shared" si="162"/>
        <v>4.8999999999999995</v>
      </c>
      <c r="BB187" s="116">
        <f t="shared" si="162"/>
        <v>0</v>
      </c>
    </row>
    <row r="188" spans="1:54" ht="14.1" customHeight="1" x14ac:dyDescent="0.2">
      <c r="A188" s="108">
        <v>41</v>
      </c>
      <c r="B188" s="105">
        <v>2480</v>
      </c>
      <c r="C188" s="106">
        <v>600080293</v>
      </c>
      <c r="D188" s="105">
        <v>46744924</v>
      </c>
      <c r="E188" s="107" t="s">
        <v>655</v>
      </c>
      <c r="F188" s="108">
        <v>3141</v>
      </c>
      <c r="G188" s="107" t="s">
        <v>319</v>
      </c>
      <c r="H188" s="109" t="s">
        <v>282</v>
      </c>
      <c r="I188" s="110">
        <v>2965306</v>
      </c>
      <c r="J188" s="30">
        <v>2161801</v>
      </c>
      <c r="K188" s="30">
        <v>0</v>
      </c>
      <c r="L188" s="111">
        <v>730689</v>
      </c>
      <c r="M188" s="111">
        <v>43236</v>
      </c>
      <c r="N188" s="30">
        <v>29580</v>
      </c>
      <c r="O188" s="288">
        <v>7.35</v>
      </c>
      <c r="P188" s="447">
        <v>0</v>
      </c>
      <c r="Q188" s="914">
        <v>7.35</v>
      </c>
      <c r="R188" s="351">
        <v>0</v>
      </c>
      <c r="S188" s="113">
        <v>0</v>
      </c>
      <c r="T188" s="113">
        <v>-18192</v>
      </c>
      <c r="U188" s="113">
        <v>0</v>
      </c>
      <c r="V188" s="113">
        <v>0</v>
      </c>
      <c r="W188" s="113">
        <f t="shared" si="118"/>
        <v>-18192</v>
      </c>
      <c r="X188" s="113">
        <v>0</v>
      </c>
      <c r="Y188" s="113">
        <v>0</v>
      </c>
      <c r="Z188" s="113">
        <v>0</v>
      </c>
      <c r="AA188" s="113">
        <f t="shared" si="119"/>
        <v>0</v>
      </c>
      <c r="AB188" s="113">
        <f t="shared" si="120"/>
        <v>-18192</v>
      </c>
      <c r="AC188" s="114">
        <f t="shared" si="121"/>
        <v>-6149</v>
      </c>
      <c r="AD188" s="114">
        <f t="shared" si="122"/>
        <v>-364</v>
      </c>
      <c r="AE188" s="113">
        <v>0</v>
      </c>
      <c r="AF188" s="113">
        <v>0</v>
      </c>
      <c r="AG188" s="113">
        <f t="shared" si="123"/>
        <v>0</v>
      </c>
      <c r="AH188" s="113">
        <f t="shared" si="124"/>
        <v>-24705</v>
      </c>
      <c r="AI188" s="115">
        <v>0</v>
      </c>
      <c r="AJ188" s="115">
        <v>0</v>
      </c>
      <c r="AK188" s="115">
        <v>0</v>
      </c>
      <c r="AL188" s="115">
        <v>0</v>
      </c>
      <c r="AM188" s="115">
        <v>-0.06</v>
      </c>
      <c r="AN188" s="115">
        <v>0</v>
      </c>
      <c r="AO188" s="115">
        <v>0</v>
      </c>
      <c r="AP188" s="115">
        <v>0</v>
      </c>
      <c r="AQ188" s="115">
        <f t="shared" si="125"/>
        <v>0</v>
      </c>
      <c r="AR188" s="115">
        <f t="shared" si="126"/>
        <v>-0.06</v>
      </c>
      <c r="AS188" s="377">
        <f t="shared" si="127"/>
        <v>-0.06</v>
      </c>
      <c r="AT188" s="112">
        <f t="shared" si="156"/>
        <v>2940601</v>
      </c>
      <c r="AU188" s="113">
        <f t="shared" si="157"/>
        <v>2143609</v>
      </c>
      <c r="AV188" s="113">
        <f t="shared" si="158"/>
        <v>0</v>
      </c>
      <c r="AW188" s="113">
        <f t="shared" si="159"/>
        <v>724540</v>
      </c>
      <c r="AX188" s="113">
        <f t="shared" si="159"/>
        <v>42872</v>
      </c>
      <c r="AY188" s="113">
        <f t="shared" si="160"/>
        <v>29580</v>
      </c>
      <c r="AZ188" s="115">
        <f t="shared" si="161"/>
        <v>7.29</v>
      </c>
      <c r="BA188" s="115">
        <f t="shared" si="162"/>
        <v>0</v>
      </c>
      <c r="BB188" s="116">
        <f t="shared" si="162"/>
        <v>7.29</v>
      </c>
    </row>
    <row r="189" spans="1:54" ht="14.1" customHeight="1" x14ac:dyDescent="0.2">
      <c r="A189" s="108">
        <v>41</v>
      </c>
      <c r="B189" s="105">
        <v>2480</v>
      </c>
      <c r="C189" s="106">
        <v>600080293</v>
      </c>
      <c r="D189" s="105">
        <v>46744924</v>
      </c>
      <c r="E189" s="107" t="s">
        <v>655</v>
      </c>
      <c r="F189" s="108">
        <v>3143</v>
      </c>
      <c r="G189" s="126" t="s">
        <v>633</v>
      </c>
      <c r="H189" s="109" t="s">
        <v>281</v>
      </c>
      <c r="I189" s="110">
        <v>3301515</v>
      </c>
      <c r="J189" s="433">
        <v>2431160</v>
      </c>
      <c r="K189" s="433">
        <v>0</v>
      </c>
      <c r="L189" s="111">
        <v>821732</v>
      </c>
      <c r="M189" s="111">
        <v>48623</v>
      </c>
      <c r="N189" s="343">
        <v>0</v>
      </c>
      <c r="O189" s="288">
        <v>5.1630000000000003</v>
      </c>
      <c r="P189" s="436">
        <v>5.1630000000000003</v>
      </c>
      <c r="Q189" s="910">
        <v>0</v>
      </c>
      <c r="R189" s="351"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f t="shared" si="118"/>
        <v>0</v>
      </c>
      <c r="X189" s="113">
        <v>0</v>
      </c>
      <c r="Y189" s="113">
        <v>0</v>
      </c>
      <c r="Z189" s="113">
        <v>0</v>
      </c>
      <c r="AA189" s="113">
        <f t="shared" si="119"/>
        <v>0</v>
      </c>
      <c r="AB189" s="113">
        <f t="shared" si="120"/>
        <v>0</v>
      </c>
      <c r="AC189" s="114">
        <f t="shared" si="121"/>
        <v>0</v>
      </c>
      <c r="AD189" s="114">
        <f t="shared" si="122"/>
        <v>0</v>
      </c>
      <c r="AE189" s="113">
        <v>0</v>
      </c>
      <c r="AF189" s="113">
        <v>0</v>
      </c>
      <c r="AG189" s="113">
        <f t="shared" si="123"/>
        <v>0</v>
      </c>
      <c r="AH189" s="113">
        <f t="shared" si="124"/>
        <v>0</v>
      </c>
      <c r="AI189" s="115">
        <v>0</v>
      </c>
      <c r="AJ189" s="115">
        <v>0</v>
      </c>
      <c r="AK189" s="115"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f t="shared" si="125"/>
        <v>0</v>
      </c>
      <c r="AR189" s="115">
        <f t="shared" si="126"/>
        <v>0</v>
      </c>
      <c r="AS189" s="377">
        <f t="shared" si="127"/>
        <v>0</v>
      </c>
      <c r="AT189" s="112">
        <f t="shared" si="156"/>
        <v>3301515</v>
      </c>
      <c r="AU189" s="113">
        <f t="shared" si="157"/>
        <v>2431160</v>
      </c>
      <c r="AV189" s="113">
        <f t="shared" si="158"/>
        <v>0</v>
      </c>
      <c r="AW189" s="113">
        <f t="shared" si="159"/>
        <v>821732</v>
      </c>
      <c r="AX189" s="113">
        <f t="shared" si="159"/>
        <v>48623</v>
      </c>
      <c r="AY189" s="113">
        <f t="shared" si="160"/>
        <v>0</v>
      </c>
      <c r="AZ189" s="115">
        <f t="shared" si="161"/>
        <v>5.1630000000000003</v>
      </c>
      <c r="BA189" s="115">
        <f t="shared" si="162"/>
        <v>5.1630000000000003</v>
      </c>
      <c r="BB189" s="116">
        <f t="shared" si="162"/>
        <v>0</v>
      </c>
    </row>
    <row r="190" spans="1:54" ht="14.1" customHeight="1" x14ac:dyDescent="0.2">
      <c r="A190" s="108">
        <v>41</v>
      </c>
      <c r="B190" s="105">
        <v>2480</v>
      </c>
      <c r="C190" s="106">
        <v>600080293</v>
      </c>
      <c r="D190" s="105">
        <v>46744924</v>
      </c>
      <c r="E190" s="107" t="s">
        <v>655</v>
      </c>
      <c r="F190" s="108">
        <v>3143</v>
      </c>
      <c r="G190" s="126" t="s">
        <v>634</v>
      </c>
      <c r="H190" s="109" t="s">
        <v>282</v>
      </c>
      <c r="I190" s="110">
        <v>113758</v>
      </c>
      <c r="J190" s="445">
        <v>80190</v>
      </c>
      <c r="K190" s="445">
        <v>0</v>
      </c>
      <c r="L190" s="111">
        <v>27104</v>
      </c>
      <c r="M190" s="111">
        <v>1604</v>
      </c>
      <c r="N190" s="445">
        <v>4860</v>
      </c>
      <c r="O190" s="288">
        <v>0.34</v>
      </c>
      <c r="P190" s="446">
        <v>0</v>
      </c>
      <c r="Q190" s="914">
        <v>0.34</v>
      </c>
      <c r="R190" s="351"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f t="shared" si="118"/>
        <v>0</v>
      </c>
      <c r="X190" s="113">
        <v>0</v>
      </c>
      <c r="Y190" s="113">
        <v>0</v>
      </c>
      <c r="Z190" s="113">
        <v>0</v>
      </c>
      <c r="AA190" s="113">
        <f t="shared" si="119"/>
        <v>0</v>
      </c>
      <c r="AB190" s="113">
        <f t="shared" si="120"/>
        <v>0</v>
      </c>
      <c r="AC190" s="114">
        <f t="shared" si="121"/>
        <v>0</v>
      </c>
      <c r="AD190" s="114">
        <f t="shared" si="122"/>
        <v>0</v>
      </c>
      <c r="AE190" s="113">
        <v>0</v>
      </c>
      <c r="AF190" s="113">
        <v>0</v>
      </c>
      <c r="AG190" s="113">
        <f t="shared" si="123"/>
        <v>0</v>
      </c>
      <c r="AH190" s="113">
        <f t="shared" si="124"/>
        <v>0</v>
      </c>
      <c r="AI190" s="115">
        <v>0</v>
      </c>
      <c r="AJ190" s="115">
        <v>0</v>
      </c>
      <c r="AK190" s="115"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v>0</v>
      </c>
      <c r="AQ190" s="115">
        <f t="shared" si="125"/>
        <v>0</v>
      </c>
      <c r="AR190" s="115">
        <f t="shared" si="126"/>
        <v>0</v>
      </c>
      <c r="AS190" s="377">
        <f t="shared" si="127"/>
        <v>0</v>
      </c>
      <c r="AT190" s="112">
        <f t="shared" si="156"/>
        <v>113758</v>
      </c>
      <c r="AU190" s="113">
        <f t="shared" si="157"/>
        <v>80190</v>
      </c>
      <c r="AV190" s="113">
        <f t="shared" si="158"/>
        <v>0</v>
      </c>
      <c r="AW190" s="113">
        <f t="shared" si="159"/>
        <v>27104</v>
      </c>
      <c r="AX190" s="113">
        <f t="shared" si="159"/>
        <v>1604</v>
      </c>
      <c r="AY190" s="113">
        <f t="shared" si="160"/>
        <v>4860</v>
      </c>
      <c r="AZ190" s="115">
        <f t="shared" si="161"/>
        <v>0.34</v>
      </c>
      <c r="BA190" s="115">
        <f t="shared" si="162"/>
        <v>0</v>
      </c>
      <c r="BB190" s="116">
        <f t="shared" si="162"/>
        <v>0.34</v>
      </c>
    </row>
    <row r="191" spans="1:54" ht="14.1" customHeight="1" x14ac:dyDescent="0.2">
      <c r="A191" s="108">
        <v>41</v>
      </c>
      <c r="B191" s="105">
        <v>2480</v>
      </c>
      <c r="C191" s="106">
        <v>600080293</v>
      </c>
      <c r="D191" s="105">
        <v>46744924</v>
      </c>
      <c r="E191" s="107" t="s">
        <v>655</v>
      </c>
      <c r="F191" s="108">
        <v>3143</v>
      </c>
      <c r="G191" s="126" t="s">
        <v>321</v>
      </c>
      <c r="H191" s="109" t="s">
        <v>282</v>
      </c>
      <c r="I191" s="110">
        <v>1114702</v>
      </c>
      <c r="J191" s="445">
        <v>814302</v>
      </c>
      <c r="K191" s="445">
        <v>0</v>
      </c>
      <c r="L191" s="111">
        <v>275234</v>
      </c>
      <c r="M191" s="111">
        <v>16286</v>
      </c>
      <c r="N191" s="445">
        <v>8880</v>
      </c>
      <c r="O191" s="288">
        <v>2.04</v>
      </c>
      <c r="P191" s="446">
        <v>1.42</v>
      </c>
      <c r="Q191" s="914">
        <v>0.62</v>
      </c>
      <c r="R191" s="351"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f t="shared" si="118"/>
        <v>0</v>
      </c>
      <c r="X191" s="113">
        <v>0</v>
      </c>
      <c r="Y191" s="113">
        <v>0</v>
      </c>
      <c r="Z191" s="113">
        <v>0</v>
      </c>
      <c r="AA191" s="113">
        <f t="shared" si="119"/>
        <v>0</v>
      </c>
      <c r="AB191" s="113">
        <f t="shared" si="120"/>
        <v>0</v>
      </c>
      <c r="AC191" s="114">
        <f t="shared" si="121"/>
        <v>0</v>
      </c>
      <c r="AD191" s="114">
        <f t="shared" si="122"/>
        <v>0</v>
      </c>
      <c r="AE191" s="113">
        <v>0</v>
      </c>
      <c r="AF191" s="113">
        <v>0</v>
      </c>
      <c r="AG191" s="113">
        <f t="shared" si="123"/>
        <v>0</v>
      </c>
      <c r="AH191" s="113">
        <f t="shared" si="124"/>
        <v>0</v>
      </c>
      <c r="AI191" s="115">
        <v>0</v>
      </c>
      <c r="AJ191" s="115"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f t="shared" si="125"/>
        <v>0</v>
      </c>
      <c r="AR191" s="115">
        <f t="shared" si="126"/>
        <v>0</v>
      </c>
      <c r="AS191" s="377">
        <f t="shared" si="127"/>
        <v>0</v>
      </c>
      <c r="AT191" s="112">
        <f t="shared" si="156"/>
        <v>1114702</v>
      </c>
      <c r="AU191" s="113">
        <f t="shared" si="157"/>
        <v>814302</v>
      </c>
      <c r="AV191" s="113">
        <f t="shared" si="158"/>
        <v>0</v>
      </c>
      <c r="AW191" s="113">
        <f t="shared" si="159"/>
        <v>275234</v>
      </c>
      <c r="AX191" s="113">
        <f t="shared" si="159"/>
        <v>16286</v>
      </c>
      <c r="AY191" s="113">
        <f t="shared" si="160"/>
        <v>8880</v>
      </c>
      <c r="AZ191" s="115">
        <f t="shared" si="161"/>
        <v>2.04</v>
      </c>
      <c r="BA191" s="115">
        <f t="shared" si="162"/>
        <v>1.42</v>
      </c>
      <c r="BB191" s="116">
        <f t="shared" si="162"/>
        <v>0.62</v>
      </c>
    </row>
    <row r="192" spans="1:54" ht="14.1" customHeight="1" x14ac:dyDescent="0.2">
      <c r="A192" s="120">
        <v>41</v>
      </c>
      <c r="B192" s="117">
        <v>2480</v>
      </c>
      <c r="C192" s="118">
        <v>600080293</v>
      </c>
      <c r="D192" s="117">
        <v>46744924</v>
      </c>
      <c r="E192" s="119" t="s">
        <v>656</v>
      </c>
      <c r="F192" s="120"/>
      <c r="G192" s="119"/>
      <c r="H192" s="121"/>
      <c r="I192" s="122">
        <v>43729166</v>
      </c>
      <c r="J192" s="123">
        <v>31596595</v>
      </c>
      <c r="K192" s="123">
        <v>25000</v>
      </c>
      <c r="L192" s="123">
        <v>10688099</v>
      </c>
      <c r="M192" s="123">
        <v>631932</v>
      </c>
      <c r="N192" s="123">
        <v>787540</v>
      </c>
      <c r="O192" s="124">
        <v>63.167499999999997</v>
      </c>
      <c r="P192" s="124">
        <v>45.664900000000003</v>
      </c>
      <c r="Q192" s="125">
        <v>17.502600000000001</v>
      </c>
      <c r="R192" s="856">
        <f t="shared" ref="R192:BB192" si="163">SUM(R186:R191)</f>
        <v>0</v>
      </c>
      <c r="S192" s="856">
        <f t="shared" si="163"/>
        <v>0</v>
      </c>
      <c r="T192" s="856">
        <f t="shared" si="163"/>
        <v>-18192</v>
      </c>
      <c r="U192" s="856">
        <f t="shared" si="163"/>
        <v>0</v>
      </c>
      <c r="V192" s="856">
        <f t="shared" si="163"/>
        <v>0</v>
      </c>
      <c r="W192" s="856">
        <f t="shared" si="163"/>
        <v>-18192</v>
      </c>
      <c r="X192" s="856">
        <f t="shared" si="163"/>
        <v>0</v>
      </c>
      <c r="Y192" s="856">
        <f t="shared" si="163"/>
        <v>0</v>
      </c>
      <c r="Z192" s="856">
        <f t="shared" si="163"/>
        <v>0</v>
      </c>
      <c r="AA192" s="856">
        <f t="shared" si="163"/>
        <v>0</v>
      </c>
      <c r="AB192" s="856">
        <f t="shared" si="163"/>
        <v>-18192</v>
      </c>
      <c r="AC192" s="856">
        <f t="shared" si="163"/>
        <v>-6149</v>
      </c>
      <c r="AD192" s="856">
        <f t="shared" si="163"/>
        <v>-364</v>
      </c>
      <c r="AE192" s="856">
        <f t="shared" si="163"/>
        <v>0</v>
      </c>
      <c r="AF192" s="856">
        <f t="shared" si="163"/>
        <v>0</v>
      </c>
      <c r="AG192" s="856">
        <f t="shared" si="163"/>
        <v>0</v>
      </c>
      <c r="AH192" s="856">
        <f t="shared" si="163"/>
        <v>-24705</v>
      </c>
      <c r="AI192" s="904">
        <f t="shared" si="163"/>
        <v>0</v>
      </c>
      <c r="AJ192" s="904">
        <f t="shared" si="163"/>
        <v>0</v>
      </c>
      <c r="AK192" s="904">
        <f t="shared" si="163"/>
        <v>0</v>
      </c>
      <c r="AL192" s="904">
        <f t="shared" si="163"/>
        <v>0</v>
      </c>
      <c r="AM192" s="904">
        <f t="shared" si="163"/>
        <v>-0.06</v>
      </c>
      <c r="AN192" s="904">
        <f t="shared" si="163"/>
        <v>0</v>
      </c>
      <c r="AO192" s="904">
        <f t="shared" si="163"/>
        <v>0</v>
      </c>
      <c r="AP192" s="904">
        <f t="shared" si="163"/>
        <v>0</v>
      </c>
      <c r="AQ192" s="904">
        <f t="shared" si="163"/>
        <v>0</v>
      </c>
      <c r="AR192" s="904">
        <f t="shared" si="163"/>
        <v>-0.06</v>
      </c>
      <c r="AS192" s="939">
        <f t="shared" si="163"/>
        <v>-0.06</v>
      </c>
      <c r="AT192" s="122">
        <f t="shared" si="163"/>
        <v>43704461</v>
      </c>
      <c r="AU192" s="123">
        <f t="shared" si="163"/>
        <v>31578403</v>
      </c>
      <c r="AV192" s="123">
        <f t="shared" si="163"/>
        <v>25000</v>
      </c>
      <c r="AW192" s="123">
        <f t="shared" si="163"/>
        <v>10681950</v>
      </c>
      <c r="AX192" s="123">
        <f t="shared" si="163"/>
        <v>631568</v>
      </c>
      <c r="AY192" s="123">
        <f t="shared" si="163"/>
        <v>787540</v>
      </c>
      <c r="AZ192" s="124">
        <f t="shared" si="163"/>
        <v>63.107499999999995</v>
      </c>
      <c r="BA192" s="124">
        <f t="shared" si="163"/>
        <v>45.664900000000003</v>
      </c>
      <c r="BB192" s="125">
        <f t="shared" si="163"/>
        <v>17.442599999999999</v>
      </c>
    </row>
    <row r="193" spans="1:54" ht="14.1" customHeight="1" x14ac:dyDescent="0.2">
      <c r="A193" s="108">
        <v>42</v>
      </c>
      <c r="B193" s="105">
        <v>2482</v>
      </c>
      <c r="C193" s="106">
        <v>600079945</v>
      </c>
      <c r="D193" s="105">
        <v>72741716</v>
      </c>
      <c r="E193" s="107" t="s">
        <v>657</v>
      </c>
      <c r="F193" s="108">
        <v>3113</v>
      </c>
      <c r="G193" s="107" t="s">
        <v>318</v>
      </c>
      <c r="H193" s="109" t="s">
        <v>281</v>
      </c>
      <c r="I193" s="110">
        <v>15470154</v>
      </c>
      <c r="J193" s="111">
        <v>11102551</v>
      </c>
      <c r="K193" s="111">
        <v>50000</v>
      </c>
      <c r="L193" s="111">
        <v>3769562</v>
      </c>
      <c r="M193" s="111">
        <v>222051</v>
      </c>
      <c r="N193" s="111">
        <v>325990</v>
      </c>
      <c r="O193" s="288">
        <v>20.545399999999997</v>
      </c>
      <c r="P193" s="288">
        <v>15.5909</v>
      </c>
      <c r="Q193" s="913">
        <v>4.9545000000000003</v>
      </c>
      <c r="R193" s="351">
        <v>0</v>
      </c>
      <c r="S193" s="113">
        <v>0</v>
      </c>
      <c r="T193" s="113">
        <v>0</v>
      </c>
      <c r="U193" s="113">
        <v>0</v>
      </c>
      <c r="V193" s="113">
        <v>0</v>
      </c>
      <c r="W193" s="113">
        <f t="shared" si="118"/>
        <v>0</v>
      </c>
      <c r="X193" s="113">
        <v>0</v>
      </c>
      <c r="Y193" s="113">
        <v>0</v>
      </c>
      <c r="Z193" s="113">
        <v>0</v>
      </c>
      <c r="AA193" s="113">
        <f t="shared" si="119"/>
        <v>0</v>
      </c>
      <c r="AB193" s="113">
        <f t="shared" si="120"/>
        <v>0</v>
      </c>
      <c r="AC193" s="114">
        <f t="shared" si="121"/>
        <v>0</v>
      </c>
      <c r="AD193" s="114">
        <f t="shared" si="122"/>
        <v>0</v>
      </c>
      <c r="AE193" s="113">
        <v>0</v>
      </c>
      <c r="AF193" s="113">
        <v>0</v>
      </c>
      <c r="AG193" s="113">
        <f t="shared" si="123"/>
        <v>0</v>
      </c>
      <c r="AH193" s="113">
        <f t="shared" si="124"/>
        <v>0</v>
      </c>
      <c r="AI193" s="115">
        <v>0</v>
      </c>
      <c r="AJ193" s="115">
        <v>0</v>
      </c>
      <c r="AK193" s="115">
        <v>0</v>
      </c>
      <c r="AL193" s="115">
        <v>0</v>
      </c>
      <c r="AM193" s="115">
        <v>0</v>
      </c>
      <c r="AN193" s="115">
        <v>0</v>
      </c>
      <c r="AO193" s="115">
        <v>0</v>
      </c>
      <c r="AP193" s="115">
        <v>0</v>
      </c>
      <c r="AQ193" s="115">
        <f t="shared" si="125"/>
        <v>0</v>
      </c>
      <c r="AR193" s="115">
        <f t="shared" si="126"/>
        <v>0</v>
      </c>
      <c r="AS193" s="377">
        <f t="shared" si="127"/>
        <v>0</v>
      </c>
      <c r="AT193" s="112">
        <f>I193+AH193</f>
        <v>15470154</v>
      </c>
      <c r="AU193" s="113">
        <f>J193+W193</f>
        <v>11102551</v>
      </c>
      <c r="AV193" s="113">
        <f>K193+AA193</f>
        <v>50000</v>
      </c>
      <c r="AW193" s="113">
        <f t="shared" ref="AW193:AX197" si="164">L193+AC193</f>
        <v>3769562</v>
      </c>
      <c r="AX193" s="113">
        <f t="shared" si="164"/>
        <v>222051</v>
      </c>
      <c r="AY193" s="113">
        <f>N193+AG193</f>
        <v>325990</v>
      </c>
      <c r="AZ193" s="115">
        <f>O193+AS193</f>
        <v>20.545399999999997</v>
      </c>
      <c r="BA193" s="115">
        <f t="shared" ref="BA193:BB197" si="165">P193+AQ193</f>
        <v>15.5909</v>
      </c>
      <c r="BB193" s="116">
        <f t="shared" si="165"/>
        <v>4.9545000000000003</v>
      </c>
    </row>
    <row r="194" spans="1:54" ht="14.1" customHeight="1" x14ac:dyDescent="0.2">
      <c r="A194" s="108">
        <v>42</v>
      </c>
      <c r="B194" s="105">
        <v>2482</v>
      </c>
      <c r="C194" s="106">
        <v>600079945</v>
      </c>
      <c r="D194" s="105">
        <v>72741716</v>
      </c>
      <c r="E194" s="107" t="s">
        <v>657</v>
      </c>
      <c r="F194" s="108">
        <v>3113</v>
      </c>
      <c r="G194" s="126" t="s">
        <v>316</v>
      </c>
      <c r="H194" s="109" t="s">
        <v>282</v>
      </c>
      <c r="I194" s="110">
        <v>2158399</v>
      </c>
      <c r="J194" s="28">
        <v>1589395</v>
      </c>
      <c r="K194" s="28">
        <v>0</v>
      </c>
      <c r="L194" s="111">
        <v>537216</v>
      </c>
      <c r="M194" s="111">
        <v>31788</v>
      </c>
      <c r="N194" s="28">
        <v>0</v>
      </c>
      <c r="O194" s="288">
        <v>4.3600000000000003</v>
      </c>
      <c r="P194" s="275">
        <v>4.3600000000000003</v>
      </c>
      <c r="Q194" s="910">
        <v>0</v>
      </c>
      <c r="R194" s="351">
        <v>0</v>
      </c>
      <c r="S194" s="113">
        <v>0</v>
      </c>
      <c r="T194" s="113">
        <v>0</v>
      </c>
      <c r="U194" s="113">
        <v>0</v>
      </c>
      <c r="V194" s="113">
        <v>0</v>
      </c>
      <c r="W194" s="113">
        <f t="shared" si="118"/>
        <v>0</v>
      </c>
      <c r="X194" s="113">
        <v>0</v>
      </c>
      <c r="Y194" s="113">
        <v>0</v>
      </c>
      <c r="Z194" s="113">
        <v>0</v>
      </c>
      <c r="AA194" s="113">
        <f t="shared" si="119"/>
        <v>0</v>
      </c>
      <c r="AB194" s="113">
        <f t="shared" si="120"/>
        <v>0</v>
      </c>
      <c r="AC194" s="114">
        <f t="shared" si="121"/>
        <v>0</v>
      </c>
      <c r="AD194" s="114">
        <f t="shared" si="122"/>
        <v>0</v>
      </c>
      <c r="AE194" s="113">
        <v>0</v>
      </c>
      <c r="AF194" s="113">
        <v>0</v>
      </c>
      <c r="AG194" s="113">
        <f t="shared" si="123"/>
        <v>0</v>
      </c>
      <c r="AH194" s="113">
        <f t="shared" si="124"/>
        <v>0</v>
      </c>
      <c r="AI194" s="115">
        <v>0</v>
      </c>
      <c r="AJ194" s="115"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f t="shared" si="125"/>
        <v>0</v>
      </c>
      <c r="AR194" s="115">
        <f t="shared" si="126"/>
        <v>0</v>
      </c>
      <c r="AS194" s="377">
        <f t="shared" si="127"/>
        <v>0</v>
      </c>
      <c r="AT194" s="112">
        <f>I194+AH194</f>
        <v>2158399</v>
      </c>
      <c r="AU194" s="113">
        <f>J194+W194</f>
        <v>1589395</v>
      </c>
      <c r="AV194" s="113">
        <f>K194+AA194</f>
        <v>0</v>
      </c>
      <c r="AW194" s="113">
        <f t="shared" si="164"/>
        <v>537216</v>
      </c>
      <c r="AX194" s="113">
        <f t="shared" si="164"/>
        <v>31788</v>
      </c>
      <c r="AY194" s="113">
        <f>N194+AG194</f>
        <v>0</v>
      </c>
      <c r="AZ194" s="115">
        <f>O194+AS194</f>
        <v>4.3600000000000003</v>
      </c>
      <c r="BA194" s="115">
        <f t="shared" si="165"/>
        <v>4.3600000000000003</v>
      </c>
      <c r="BB194" s="116">
        <f t="shared" si="165"/>
        <v>0</v>
      </c>
    </row>
    <row r="195" spans="1:54" ht="14.1" customHeight="1" x14ac:dyDescent="0.2">
      <c r="A195" s="108">
        <v>42</v>
      </c>
      <c r="B195" s="105">
        <v>2482</v>
      </c>
      <c r="C195" s="106">
        <v>600079945</v>
      </c>
      <c r="D195" s="105">
        <v>72741716</v>
      </c>
      <c r="E195" s="107" t="s">
        <v>657</v>
      </c>
      <c r="F195" s="108">
        <v>3141</v>
      </c>
      <c r="G195" s="107" t="s">
        <v>319</v>
      </c>
      <c r="H195" s="109" t="s">
        <v>282</v>
      </c>
      <c r="I195" s="110">
        <v>1408961</v>
      </c>
      <c r="J195" s="30">
        <v>1028942</v>
      </c>
      <c r="K195" s="30">
        <v>0</v>
      </c>
      <c r="L195" s="111">
        <v>347782</v>
      </c>
      <c r="M195" s="111">
        <v>20579</v>
      </c>
      <c r="N195" s="30">
        <v>11658</v>
      </c>
      <c r="O195" s="288">
        <v>3.5</v>
      </c>
      <c r="P195" s="447">
        <v>0</v>
      </c>
      <c r="Q195" s="914">
        <v>3.5</v>
      </c>
      <c r="R195" s="351">
        <v>0</v>
      </c>
      <c r="S195" s="113">
        <v>0</v>
      </c>
      <c r="T195" s="113">
        <v>14731</v>
      </c>
      <c r="U195" s="113">
        <v>0</v>
      </c>
      <c r="V195" s="113">
        <v>0</v>
      </c>
      <c r="W195" s="113">
        <f t="shared" si="118"/>
        <v>14731</v>
      </c>
      <c r="X195" s="113">
        <v>0</v>
      </c>
      <c r="Y195" s="113">
        <v>0</v>
      </c>
      <c r="Z195" s="113">
        <v>0</v>
      </c>
      <c r="AA195" s="113">
        <f t="shared" si="119"/>
        <v>0</v>
      </c>
      <c r="AB195" s="113">
        <f t="shared" si="120"/>
        <v>14731</v>
      </c>
      <c r="AC195" s="114">
        <f t="shared" si="121"/>
        <v>4979</v>
      </c>
      <c r="AD195" s="114">
        <f t="shared" si="122"/>
        <v>295</v>
      </c>
      <c r="AE195" s="113">
        <v>0</v>
      </c>
      <c r="AF195" s="113">
        <v>0</v>
      </c>
      <c r="AG195" s="113">
        <f t="shared" si="123"/>
        <v>0</v>
      </c>
      <c r="AH195" s="113">
        <f t="shared" si="124"/>
        <v>20005</v>
      </c>
      <c r="AI195" s="115">
        <v>0</v>
      </c>
      <c r="AJ195" s="115">
        <v>0</v>
      </c>
      <c r="AK195" s="115">
        <v>0</v>
      </c>
      <c r="AL195" s="115">
        <v>0</v>
      </c>
      <c r="AM195" s="115">
        <v>0.05</v>
      </c>
      <c r="AN195" s="115">
        <v>0</v>
      </c>
      <c r="AO195" s="115">
        <v>0</v>
      </c>
      <c r="AP195" s="115">
        <v>0</v>
      </c>
      <c r="AQ195" s="115">
        <f t="shared" si="125"/>
        <v>0</v>
      </c>
      <c r="AR195" s="115">
        <f t="shared" si="126"/>
        <v>0.05</v>
      </c>
      <c r="AS195" s="377">
        <f t="shared" si="127"/>
        <v>0.05</v>
      </c>
      <c r="AT195" s="112">
        <f>I195+AH195</f>
        <v>1428966</v>
      </c>
      <c r="AU195" s="113">
        <f>J195+W195</f>
        <v>1043673</v>
      </c>
      <c r="AV195" s="113">
        <f>K195+AA195</f>
        <v>0</v>
      </c>
      <c r="AW195" s="113">
        <f t="shared" si="164"/>
        <v>352761</v>
      </c>
      <c r="AX195" s="113">
        <f t="shared" si="164"/>
        <v>20874</v>
      </c>
      <c r="AY195" s="113">
        <f>N195+AG195</f>
        <v>11658</v>
      </c>
      <c r="AZ195" s="115">
        <f>O195+AS195</f>
        <v>3.55</v>
      </c>
      <c r="BA195" s="115">
        <f t="shared" si="165"/>
        <v>0</v>
      </c>
      <c r="BB195" s="116">
        <f t="shared" si="165"/>
        <v>3.55</v>
      </c>
    </row>
    <row r="196" spans="1:54" ht="14.1" customHeight="1" x14ac:dyDescent="0.2">
      <c r="A196" s="108">
        <v>42</v>
      </c>
      <c r="B196" s="105">
        <v>2482</v>
      </c>
      <c r="C196" s="106">
        <v>600079945</v>
      </c>
      <c r="D196" s="105">
        <v>72741716</v>
      </c>
      <c r="E196" s="107" t="s">
        <v>657</v>
      </c>
      <c r="F196" s="108">
        <v>3143</v>
      </c>
      <c r="G196" s="126" t="s">
        <v>633</v>
      </c>
      <c r="H196" s="109" t="s">
        <v>281</v>
      </c>
      <c r="I196" s="110">
        <v>1546613</v>
      </c>
      <c r="J196" s="433">
        <v>1138890</v>
      </c>
      <c r="K196" s="433">
        <v>0</v>
      </c>
      <c r="L196" s="111">
        <v>384945</v>
      </c>
      <c r="M196" s="111">
        <v>22778</v>
      </c>
      <c r="N196" s="343">
        <v>0</v>
      </c>
      <c r="O196" s="288">
        <v>2.5</v>
      </c>
      <c r="P196" s="436">
        <v>2.5</v>
      </c>
      <c r="Q196" s="910">
        <v>0</v>
      </c>
      <c r="R196" s="351"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f t="shared" si="118"/>
        <v>0</v>
      </c>
      <c r="X196" s="113">
        <v>0</v>
      </c>
      <c r="Y196" s="113">
        <v>0</v>
      </c>
      <c r="Z196" s="113">
        <v>0</v>
      </c>
      <c r="AA196" s="113">
        <f t="shared" si="119"/>
        <v>0</v>
      </c>
      <c r="AB196" s="113">
        <f t="shared" si="120"/>
        <v>0</v>
      </c>
      <c r="AC196" s="114">
        <f t="shared" si="121"/>
        <v>0</v>
      </c>
      <c r="AD196" s="114">
        <f t="shared" si="122"/>
        <v>0</v>
      </c>
      <c r="AE196" s="113">
        <v>0</v>
      </c>
      <c r="AF196" s="113">
        <v>0</v>
      </c>
      <c r="AG196" s="113">
        <f t="shared" si="123"/>
        <v>0</v>
      </c>
      <c r="AH196" s="113">
        <f t="shared" si="124"/>
        <v>0</v>
      </c>
      <c r="AI196" s="115">
        <v>0</v>
      </c>
      <c r="AJ196" s="115">
        <v>0</v>
      </c>
      <c r="AK196" s="115"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f t="shared" si="125"/>
        <v>0</v>
      </c>
      <c r="AR196" s="115">
        <f t="shared" si="126"/>
        <v>0</v>
      </c>
      <c r="AS196" s="377">
        <f t="shared" si="127"/>
        <v>0</v>
      </c>
      <c r="AT196" s="112">
        <f>I196+AH196</f>
        <v>1546613</v>
      </c>
      <c r="AU196" s="113">
        <f>J196+W196</f>
        <v>1138890</v>
      </c>
      <c r="AV196" s="113">
        <f>K196+AA196</f>
        <v>0</v>
      </c>
      <c r="AW196" s="113">
        <f t="shared" si="164"/>
        <v>384945</v>
      </c>
      <c r="AX196" s="113">
        <f t="shared" si="164"/>
        <v>22778</v>
      </c>
      <c r="AY196" s="113">
        <f>N196+AG196</f>
        <v>0</v>
      </c>
      <c r="AZ196" s="115">
        <f>O196+AS196</f>
        <v>2.5</v>
      </c>
      <c r="BA196" s="115">
        <f t="shared" si="165"/>
        <v>2.5</v>
      </c>
      <c r="BB196" s="116">
        <f t="shared" si="165"/>
        <v>0</v>
      </c>
    </row>
    <row r="197" spans="1:54" ht="14.1" customHeight="1" x14ac:dyDescent="0.2">
      <c r="A197" s="108">
        <v>42</v>
      </c>
      <c r="B197" s="105">
        <v>2482</v>
      </c>
      <c r="C197" s="106">
        <v>600079945</v>
      </c>
      <c r="D197" s="105">
        <v>72741716</v>
      </c>
      <c r="E197" s="107" t="s">
        <v>657</v>
      </c>
      <c r="F197" s="108">
        <v>3143</v>
      </c>
      <c r="G197" s="126" t="s">
        <v>634</v>
      </c>
      <c r="H197" s="109" t="s">
        <v>282</v>
      </c>
      <c r="I197" s="110">
        <v>42133</v>
      </c>
      <c r="J197" s="445">
        <v>29700</v>
      </c>
      <c r="K197" s="445">
        <v>0</v>
      </c>
      <c r="L197" s="111">
        <v>10039</v>
      </c>
      <c r="M197" s="111">
        <v>594</v>
      </c>
      <c r="N197" s="445">
        <v>1800</v>
      </c>
      <c r="O197" s="288">
        <v>0.13</v>
      </c>
      <c r="P197" s="446">
        <v>0</v>
      </c>
      <c r="Q197" s="914">
        <v>0.13</v>
      </c>
      <c r="R197" s="351">
        <v>0</v>
      </c>
      <c r="S197" s="113">
        <v>0</v>
      </c>
      <c r="T197" s="113">
        <v>0</v>
      </c>
      <c r="U197" s="113">
        <v>0</v>
      </c>
      <c r="V197" s="113">
        <v>0</v>
      </c>
      <c r="W197" s="113">
        <f t="shared" si="118"/>
        <v>0</v>
      </c>
      <c r="X197" s="113">
        <v>0</v>
      </c>
      <c r="Y197" s="113">
        <v>0</v>
      </c>
      <c r="Z197" s="113">
        <v>0</v>
      </c>
      <c r="AA197" s="113">
        <f t="shared" si="119"/>
        <v>0</v>
      </c>
      <c r="AB197" s="113">
        <f t="shared" si="120"/>
        <v>0</v>
      </c>
      <c r="AC197" s="114">
        <f t="shared" si="121"/>
        <v>0</v>
      </c>
      <c r="AD197" s="114">
        <f t="shared" si="122"/>
        <v>0</v>
      </c>
      <c r="AE197" s="113">
        <v>0</v>
      </c>
      <c r="AF197" s="113">
        <v>0</v>
      </c>
      <c r="AG197" s="113">
        <f t="shared" si="123"/>
        <v>0</v>
      </c>
      <c r="AH197" s="113">
        <f t="shared" si="124"/>
        <v>0</v>
      </c>
      <c r="AI197" s="115">
        <v>0</v>
      </c>
      <c r="AJ197" s="115">
        <v>0</v>
      </c>
      <c r="AK197" s="115">
        <v>0</v>
      </c>
      <c r="AL197" s="115">
        <v>0</v>
      </c>
      <c r="AM197" s="115">
        <v>0</v>
      </c>
      <c r="AN197" s="115">
        <v>0</v>
      </c>
      <c r="AO197" s="115">
        <v>0</v>
      </c>
      <c r="AP197" s="115">
        <v>0</v>
      </c>
      <c r="AQ197" s="115">
        <f t="shared" si="125"/>
        <v>0</v>
      </c>
      <c r="AR197" s="115">
        <f t="shared" si="126"/>
        <v>0</v>
      </c>
      <c r="AS197" s="377">
        <f t="shared" si="127"/>
        <v>0</v>
      </c>
      <c r="AT197" s="112">
        <f>I197+AH197</f>
        <v>42133</v>
      </c>
      <c r="AU197" s="113">
        <f>J197+W197</f>
        <v>29700</v>
      </c>
      <c r="AV197" s="113">
        <f>K197+AA197</f>
        <v>0</v>
      </c>
      <c r="AW197" s="113">
        <f t="shared" si="164"/>
        <v>10039</v>
      </c>
      <c r="AX197" s="113">
        <f t="shared" si="164"/>
        <v>594</v>
      </c>
      <c r="AY197" s="113">
        <f>N197+AG197</f>
        <v>1800</v>
      </c>
      <c r="AZ197" s="115">
        <f>O197+AS197</f>
        <v>0.13</v>
      </c>
      <c r="BA197" s="115">
        <f t="shared" si="165"/>
        <v>0</v>
      </c>
      <c r="BB197" s="116">
        <f t="shared" si="165"/>
        <v>0.13</v>
      </c>
    </row>
    <row r="198" spans="1:54" ht="14.1" customHeight="1" x14ac:dyDescent="0.2">
      <c r="A198" s="120">
        <v>42</v>
      </c>
      <c r="B198" s="117">
        <v>2482</v>
      </c>
      <c r="C198" s="118">
        <v>600079945</v>
      </c>
      <c r="D198" s="117">
        <v>72741716</v>
      </c>
      <c r="E198" s="119" t="s">
        <v>658</v>
      </c>
      <c r="F198" s="120"/>
      <c r="G198" s="119"/>
      <c r="H198" s="121"/>
      <c r="I198" s="122">
        <v>20626260</v>
      </c>
      <c r="J198" s="123">
        <v>14889478</v>
      </c>
      <c r="K198" s="123">
        <v>50000</v>
      </c>
      <c r="L198" s="123">
        <v>5049544</v>
      </c>
      <c r="M198" s="123">
        <v>297790</v>
      </c>
      <c r="N198" s="123">
        <v>339448</v>
      </c>
      <c r="O198" s="124">
        <v>31.035399999999996</v>
      </c>
      <c r="P198" s="124">
        <v>22.450900000000001</v>
      </c>
      <c r="Q198" s="125">
        <v>8.5845000000000002</v>
      </c>
      <c r="R198" s="856">
        <f t="shared" ref="R198:BB198" si="166">SUM(R193:R197)</f>
        <v>0</v>
      </c>
      <c r="S198" s="856">
        <f t="shared" si="166"/>
        <v>0</v>
      </c>
      <c r="T198" s="856">
        <f t="shared" si="166"/>
        <v>14731</v>
      </c>
      <c r="U198" s="856">
        <f t="shared" si="166"/>
        <v>0</v>
      </c>
      <c r="V198" s="856">
        <f t="shared" si="166"/>
        <v>0</v>
      </c>
      <c r="W198" s="856">
        <f t="shared" si="166"/>
        <v>14731</v>
      </c>
      <c r="X198" s="856">
        <f t="shared" si="166"/>
        <v>0</v>
      </c>
      <c r="Y198" s="856">
        <f t="shared" si="166"/>
        <v>0</v>
      </c>
      <c r="Z198" s="856">
        <f t="shared" si="166"/>
        <v>0</v>
      </c>
      <c r="AA198" s="856">
        <f t="shared" si="166"/>
        <v>0</v>
      </c>
      <c r="AB198" s="856">
        <f t="shared" si="166"/>
        <v>14731</v>
      </c>
      <c r="AC198" s="856">
        <f t="shared" si="166"/>
        <v>4979</v>
      </c>
      <c r="AD198" s="856">
        <f t="shared" si="166"/>
        <v>295</v>
      </c>
      <c r="AE198" s="856">
        <f t="shared" si="166"/>
        <v>0</v>
      </c>
      <c r="AF198" s="856">
        <f t="shared" si="166"/>
        <v>0</v>
      </c>
      <c r="AG198" s="856">
        <f t="shared" si="166"/>
        <v>0</v>
      </c>
      <c r="AH198" s="856">
        <f t="shared" si="166"/>
        <v>20005</v>
      </c>
      <c r="AI198" s="904">
        <f t="shared" si="166"/>
        <v>0</v>
      </c>
      <c r="AJ198" s="904">
        <f t="shared" si="166"/>
        <v>0</v>
      </c>
      <c r="AK198" s="904">
        <f t="shared" si="166"/>
        <v>0</v>
      </c>
      <c r="AL198" s="904">
        <f t="shared" si="166"/>
        <v>0</v>
      </c>
      <c r="AM198" s="904">
        <f t="shared" si="166"/>
        <v>0.05</v>
      </c>
      <c r="AN198" s="904">
        <f t="shared" si="166"/>
        <v>0</v>
      </c>
      <c r="AO198" s="904">
        <f t="shared" si="166"/>
        <v>0</v>
      </c>
      <c r="AP198" s="904">
        <f t="shared" si="166"/>
        <v>0</v>
      </c>
      <c r="AQ198" s="904">
        <f t="shared" si="166"/>
        <v>0</v>
      </c>
      <c r="AR198" s="904">
        <f t="shared" si="166"/>
        <v>0.05</v>
      </c>
      <c r="AS198" s="939">
        <f t="shared" si="166"/>
        <v>0.05</v>
      </c>
      <c r="AT198" s="122">
        <f t="shared" si="166"/>
        <v>20646265</v>
      </c>
      <c r="AU198" s="123">
        <f t="shared" si="166"/>
        <v>14904209</v>
      </c>
      <c r="AV198" s="123">
        <f t="shared" si="166"/>
        <v>50000</v>
      </c>
      <c r="AW198" s="123">
        <f t="shared" si="166"/>
        <v>5054523</v>
      </c>
      <c r="AX198" s="123">
        <f t="shared" si="166"/>
        <v>298085</v>
      </c>
      <c r="AY198" s="123">
        <f t="shared" si="166"/>
        <v>339448</v>
      </c>
      <c r="AZ198" s="124">
        <f t="shared" si="166"/>
        <v>31.085399999999996</v>
      </c>
      <c r="BA198" s="124">
        <f t="shared" si="166"/>
        <v>22.450900000000001</v>
      </c>
      <c r="BB198" s="125">
        <f t="shared" si="166"/>
        <v>8.634500000000001</v>
      </c>
    </row>
    <row r="199" spans="1:54" ht="14.1" customHeight="1" x14ac:dyDescent="0.2">
      <c r="A199" s="108">
        <v>43</v>
      </c>
      <c r="B199" s="105">
        <v>2328</v>
      </c>
      <c r="C199" s="106">
        <v>691006041</v>
      </c>
      <c r="D199" s="105">
        <v>71294988</v>
      </c>
      <c r="E199" s="107" t="s">
        <v>659</v>
      </c>
      <c r="F199" s="108">
        <v>3113</v>
      </c>
      <c r="G199" s="107" t="s">
        <v>318</v>
      </c>
      <c r="H199" s="109" t="s">
        <v>281</v>
      </c>
      <c r="I199" s="110">
        <v>23274212</v>
      </c>
      <c r="J199" s="111">
        <v>16451266</v>
      </c>
      <c r="K199" s="111">
        <v>240600</v>
      </c>
      <c r="L199" s="111">
        <v>5641850</v>
      </c>
      <c r="M199" s="111">
        <v>329026</v>
      </c>
      <c r="N199" s="111">
        <v>611470</v>
      </c>
      <c r="O199" s="288">
        <v>29.491199999999999</v>
      </c>
      <c r="P199" s="288">
        <v>22.954599999999999</v>
      </c>
      <c r="Q199" s="913">
        <v>6.5366000000000009</v>
      </c>
      <c r="R199" s="351"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f t="shared" si="118"/>
        <v>0</v>
      </c>
      <c r="X199" s="113">
        <v>0</v>
      </c>
      <c r="Y199" s="113">
        <v>0</v>
      </c>
      <c r="Z199" s="113">
        <v>0</v>
      </c>
      <c r="AA199" s="113">
        <f t="shared" si="119"/>
        <v>0</v>
      </c>
      <c r="AB199" s="113">
        <f t="shared" si="120"/>
        <v>0</v>
      </c>
      <c r="AC199" s="114">
        <f t="shared" si="121"/>
        <v>0</v>
      </c>
      <c r="AD199" s="114">
        <f t="shared" si="122"/>
        <v>0</v>
      </c>
      <c r="AE199" s="113">
        <v>0</v>
      </c>
      <c r="AF199" s="113">
        <v>0</v>
      </c>
      <c r="AG199" s="113">
        <f t="shared" si="123"/>
        <v>0</v>
      </c>
      <c r="AH199" s="113">
        <f t="shared" si="124"/>
        <v>0</v>
      </c>
      <c r="AI199" s="115">
        <v>0</v>
      </c>
      <c r="AJ199" s="115">
        <v>0</v>
      </c>
      <c r="AK199" s="115">
        <v>0</v>
      </c>
      <c r="AL199" s="115">
        <v>0</v>
      </c>
      <c r="AM199" s="115">
        <v>0</v>
      </c>
      <c r="AN199" s="115">
        <v>0</v>
      </c>
      <c r="AO199" s="115">
        <v>0</v>
      </c>
      <c r="AP199" s="115">
        <v>0</v>
      </c>
      <c r="AQ199" s="115">
        <f t="shared" si="125"/>
        <v>0</v>
      </c>
      <c r="AR199" s="115">
        <f t="shared" si="126"/>
        <v>0</v>
      </c>
      <c r="AS199" s="377">
        <f t="shared" si="127"/>
        <v>0</v>
      </c>
      <c r="AT199" s="112">
        <f>I199+AH199</f>
        <v>23274212</v>
      </c>
      <c r="AU199" s="113">
        <f>J199+W199</f>
        <v>16451266</v>
      </c>
      <c r="AV199" s="113">
        <f>K199+AA199</f>
        <v>240600</v>
      </c>
      <c r="AW199" s="113">
        <f t="shared" ref="AW199:AX203" si="167">L199+AC199</f>
        <v>5641850</v>
      </c>
      <c r="AX199" s="113">
        <f t="shared" si="167"/>
        <v>329026</v>
      </c>
      <c r="AY199" s="113">
        <f>N199+AG199</f>
        <v>611470</v>
      </c>
      <c r="AZ199" s="115">
        <f>O199+AS199</f>
        <v>29.491199999999999</v>
      </c>
      <c r="BA199" s="115">
        <f t="shared" ref="BA199:BB203" si="168">P199+AQ199</f>
        <v>22.954599999999999</v>
      </c>
      <c r="BB199" s="116">
        <f t="shared" si="168"/>
        <v>6.5366000000000009</v>
      </c>
    </row>
    <row r="200" spans="1:54" ht="14.1" customHeight="1" x14ac:dyDescent="0.2">
      <c r="A200" s="108">
        <v>43</v>
      </c>
      <c r="B200" s="105">
        <v>2328</v>
      </c>
      <c r="C200" s="106">
        <v>691006041</v>
      </c>
      <c r="D200" s="105">
        <v>71294988</v>
      </c>
      <c r="E200" s="107" t="s">
        <v>659</v>
      </c>
      <c r="F200" s="108">
        <v>3113</v>
      </c>
      <c r="G200" s="126" t="s">
        <v>316</v>
      </c>
      <c r="H200" s="109" t="s">
        <v>282</v>
      </c>
      <c r="I200" s="110">
        <v>2080607</v>
      </c>
      <c r="J200" s="28">
        <v>1532111</v>
      </c>
      <c r="K200" s="28">
        <v>0</v>
      </c>
      <c r="L200" s="111">
        <v>517854</v>
      </c>
      <c r="M200" s="111">
        <v>30642</v>
      </c>
      <c r="N200" s="28">
        <v>0</v>
      </c>
      <c r="O200" s="288">
        <v>4.4600000000000009</v>
      </c>
      <c r="P200" s="275">
        <v>4.4600000000000009</v>
      </c>
      <c r="Q200" s="910">
        <v>0</v>
      </c>
      <c r="R200" s="351">
        <v>0</v>
      </c>
      <c r="S200" s="113">
        <v>-64958</v>
      </c>
      <c r="T200" s="113">
        <v>0</v>
      </c>
      <c r="U200" s="113">
        <v>0</v>
      </c>
      <c r="V200" s="113">
        <v>0</v>
      </c>
      <c r="W200" s="113">
        <f t="shared" si="118"/>
        <v>-64958</v>
      </c>
      <c r="X200" s="113">
        <v>0</v>
      </c>
      <c r="Y200" s="113">
        <v>0</v>
      </c>
      <c r="Z200" s="113">
        <v>0</v>
      </c>
      <c r="AA200" s="113">
        <f t="shared" si="119"/>
        <v>0</v>
      </c>
      <c r="AB200" s="113">
        <f t="shared" si="120"/>
        <v>-64958</v>
      </c>
      <c r="AC200" s="114">
        <f t="shared" si="121"/>
        <v>-21956</v>
      </c>
      <c r="AD200" s="114">
        <f t="shared" si="122"/>
        <v>-1299</v>
      </c>
      <c r="AE200" s="113">
        <v>0</v>
      </c>
      <c r="AF200" s="113">
        <v>0</v>
      </c>
      <c r="AG200" s="113">
        <f t="shared" si="123"/>
        <v>0</v>
      </c>
      <c r="AH200" s="113">
        <f t="shared" si="124"/>
        <v>-88213</v>
      </c>
      <c r="AI200" s="115">
        <v>0</v>
      </c>
      <c r="AJ200" s="115">
        <v>0</v>
      </c>
      <c r="AK200" s="115">
        <v>-0.19</v>
      </c>
      <c r="AL200" s="115">
        <v>0</v>
      </c>
      <c r="AM200" s="115">
        <v>0</v>
      </c>
      <c r="AN200" s="115">
        <v>0</v>
      </c>
      <c r="AO200" s="115">
        <v>0</v>
      </c>
      <c r="AP200" s="115">
        <v>0</v>
      </c>
      <c r="AQ200" s="115">
        <f t="shared" si="125"/>
        <v>-0.19</v>
      </c>
      <c r="AR200" s="115">
        <f t="shared" si="126"/>
        <v>0</v>
      </c>
      <c r="AS200" s="377">
        <f t="shared" si="127"/>
        <v>-0.19</v>
      </c>
      <c r="AT200" s="112">
        <f>I200+AH200</f>
        <v>1992394</v>
      </c>
      <c r="AU200" s="113">
        <f>J200+W200</f>
        <v>1467153</v>
      </c>
      <c r="AV200" s="113">
        <f>K200+AA200</f>
        <v>0</v>
      </c>
      <c r="AW200" s="113">
        <f t="shared" si="167"/>
        <v>495898</v>
      </c>
      <c r="AX200" s="113">
        <f t="shared" si="167"/>
        <v>29343</v>
      </c>
      <c r="AY200" s="113">
        <f>N200+AG200</f>
        <v>0</v>
      </c>
      <c r="AZ200" s="115">
        <f>O200+AS200</f>
        <v>4.2700000000000005</v>
      </c>
      <c r="BA200" s="115">
        <f t="shared" si="168"/>
        <v>4.2700000000000005</v>
      </c>
      <c r="BB200" s="116">
        <f t="shared" si="168"/>
        <v>0</v>
      </c>
    </row>
    <row r="201" spans="1:54" ht="14.1" customHeight="1" x14ac:dyDescent="0.2">
      <c r="A201" s="108">
        <v>43</v>
      </c>
      <c r="B201" s="105">
        <v>2328</v>
      </c>
      <c r="C201" s="106">
        <v>691006041</v>
      </c>
      <c r="D201" s="105">
        <v>71294988</v>
      </c>
      <c r="E201" s="107" t="s">
        <v>659</v>
      </c>
      <c r="F201" s="108">
        <v>3141</v>
      </c>
      <c r="G201" s="107" t="s">
        <v>319</v>
      </c>
      <c r="H201" s="109" t="s">
        <v>282</v>
      </c>
      <c r="I201" s="110">
        <v>2375516</v>
      </c>
      <c r="J201" s="30">
        <v>1732747</v>
      </c>
      <c r="K201" s="30">
        <v>0</v>
      </c>
      <c r="L201" s="111">
        <v>585668</v>
      </c>
      <c r="M201" s="111">
        <v>34655</v>
      </c>
      <c r="N201" s="30">
        <v>22446</v>
      </c>
      <c r="O201" s="288">
        <v>5.89</v>
      </c>
      <c r="P201" s="447">
        <v>0</v>
      </c>
      <c r="Q201" s="914">
        <v>5.89</v>
      </c>
      <c r="R201" s="351">
        <v>0</v>
      </c>
      <c r="S201" s="113">
        <v>0</v>
      </c>
      <c r="T201" s="113">
        <v>22601</v>
      </c>
      <c r="U201" s="113">
        <v>0</v>
      </c>
      <c r="V201" s="113">
        <v>0</v>
      </c>
      <c r="W201" s="113">
        <f t="shared" si="118"/>
        <v>22601</v>
      </c>
      <c r="X201" s="113">
        <v>0</v>
      </c>
      <c r="Y201" s="113">
        <v>0</v>
      </c>
      <c r="Z201" s="113">
        <v>0</v>
      </c>
      <c r="AA201" s="113">
        <f t="shared" si="119"/>
        <v>0</v>
      </c>
      <c r="AB201" s="113">
        <f t="shared" si="120"/>
        <v>22601</v>
      </c>
      <c r="AC201" s="114">
        <f t="shared" si="121"/>
        <v>7639</v>
      </c>
      <c r="AD201" s="114">
        <f t="shared" si="122"/>
        <v>452</v>
      </c>
      <c r="AE201" s="113">
        <v>0</v>
      </c>
      <c r="AF201" s="113">
        <v>0</v>
      </c>
      <c r="AG201" s="113">
        <f t="shared" si="123"/>
        <v>0</v>
      </c>
      <c r="AH201" s="113">
        <f t="shared" si="124"/>
        <v>30692</v>
      </c>
      <c r="AI201" s="115">
        <v>0</v>
      </c>
      <c r="AJ201" s="115">
        <v>0</v>
      </c>
      <c r="AK201" s="115">
        <v>0</v>
      </c>
      <c r="AL201" s="115">
        <v>0</v>
      </c>
      <c r="AM201" s="115">
        <v>0.08</v>
      </c>
      <c r="AN201" s="115">
        <v>0</v>
      </c>
      <c r="AO201" s="115">
        <v>0</v>
      </c>
      <c r="AP201" s="115">
        <v>0</v>
      </c>
      <c r="AQ201" s="115">
        <f t="shared" si="125"/>
        <v>0</v>
      </c>
      <c r="AR201" s="115">
        <f t="shared" si="126"/>
        <v>0.08</v>
      </c>
      <c r="AS201" s="377">
        <f t="shared" si="127"/>
        <v>0.08</v>
      </c>
      <c r="AT201" s="112">
        <f>I201+AH201</f>
        <v>2406208</v>
      </c>
      <c r="AU201" s="113">
        <f>J201+W201</f>
        <v>1755348</v>
      </c>
      <c r="AV201" s="113">
        <f>K201+AA201</f>
        <v>0</v>
      </c>
      <c r="AW201" s="113">
        <f t="shared" si="167"/>
        <v>593307</v>
      </c>
      <c r="AX201" s="113">
        <f t="shared" si="167"/>
        <v>35107</v>
      </c>
      <c r="AY201" s="113">
        <f>N201+AG201</f>
        <v>22446</v>
      </c>
      <c r="AZ201" s="115">
        <f>O201+AS201</f>
        <v>5.97</v>
      </c>
      <c r="BA201" s="115">
        <f t="shared" si="168"/>
        <v>0</v>
      </c>
      <c r="BB201" s="116">
        <f t="shared" si="168"/>
        <v>5.97</v>
      </c>
    </row>
    <row r="202" spans="1:54" ht="14.1" customHeight="1" x14ac:dyDescent="0.2">
      <c r="A202" s="108">
        <v>43</v>
      </c>
      <c r="B202" s="105">
        <v>2328</v>
      </c>
      <c r="C202" s="106">
        <v>691006041</v>
      </c>
      <c r="D202" s="105">
        <v>71294988</v>
      </c>
      <c r="E202" s="107" t="s">
        <v>659</v>
      </c>
      <c r="F202" s="108">
        <v>3143</v>
      </c>
      <c r="G202" s="126" t="s">
        <v>633</v>
      </c>
      <c r="H202" s="109" t="s">
        <v>281</v>
      </c>
      <c r="I202" s="110">
        <v>3034739</v>
      </c>
      <c r="J202" s="433">
        <v>2234712</v>
      </c>
      <c r="K202" s="433">
        <v>0</v>
      </c>
      <c r="L202" s="111">
        <v>755333</v>
      </c>
      <c r="M202" s="111">
        <v>44694</v>
      </c>
      <c r="N202" s="343">
        <v>0</v>
      </c>
      <c r="O202" s="288">
        <v>4.8</v>
      </c>
      <c r="P202" s="436">
        <v>4.8</v>
      </c>
      <c r="Q202" s="910">
        <v>0</v>
      </c>
      <c r="R202" s="351">
        <v>0</v>
      </c>
      <c r="S202" s="113">
        <v>0</v>
      </c>
      <c r="T202" s="113">
        <v>0</v>
      </c>
      <c r="U202" s="113">
        <v>0</v>
      </c>
      <c r="V202" s="113">
        <v>0</v>
      </c>
      <c r="W202" s="113">
        <f t="shared" si="118"/>
        <v>0</v>
      </c>
      <c r="X202" s="113">
        <v>0</v>
      </c>
      <c r="Y202" s="113">
        <v>0</v>
      </c>
      <c r="Z202" s="113">
        <v>0</v>
      </c>
      <c r="AA202" s="113">
        <f t="shared" si="119"/>
        <v>0</v>
      </c>
      <c r="AB202" s="113">
        <f t="shared" si="120"/>
        <v>0</v>
      </c>
      <c r="AC202" s="114">
        <f t="shared" si="121"/>
        <v>0</v>
      </c>
      <c r="AD202" s="114">
        <f t="shared" si="122"/>
        <v>0</v>
      </c>
      <c r="AE202" s="113">
        <v>0</v>
      </c>
      <c r="AF202" s="113">
        <v>0</v>
      </c>
      <c r="AG202" s="113">
        <f t="shared" si="123"/>
        <v>0</v>
      </c>
      <c r="AH202" s="113">
        <f t="shared" si="124"/>
        <v>0</v>
      </c>
      <c r="AI202" s="115">
        <v>0</v>
      </c>
      <c r="AJ202" s="115">
        <v>0</v>
      </c>
      <c r="AK202" s="115">
        <v>0</v>
      </c>
      <c r="AL202" s="115">
        <v>0</v>
      </c>
      <c r="AM202" s="115">
        <v>0</v>
      </c>
      <c r="AN202" s="115">
        <v>0</v>
      </c>
      <c r="AO202" s="115">
        <v>0</v>
      </c>
      <c r="AP202" s="115">
        <v>0</v>
      </c>
      <c r="AQ202" s="115">
        <f t="shared" si="125"/>
        <v>0</v>
      </c>
      <c r="AR202" s="115">
        <f t="shared" si="126"/>
        <v>0</v>
      </c>
      <c r="AS202" s="377">
        <f t="shared" si="127"/>
        <v>0</v>
      </c>
      <c r="AT202" s="112">
        <f>I202+AH202</f>
        <v>3034739</v>
      </c>
      <c r="AU202" s="113">
        <f>J202+W202</f>
        <v>2234712</v>
      </c>
      <c r="AV202" s="113">
        <f>K202+AA202</f>
        <v>0</v>
      </c>
      <c r="AW202" s="113">
        <f t="shared" si="167"/>
        <v>755333</v>
      </c>
      <c r="AX202" s="113">
        <f t="shared" si="167"/>
        <v>44694</v>
      </c>
      <c r="AY202" s="113">
        <f>N202+AG202</f>
        <v>0</v>
      </c>
      <c r="AZ202" s="115">
        <f>O202+AS202</f>
        <v>4.8</v>
      </c>
      <c r="BA202" s="115">
        <f t="shared" si="168"/>
        <v>4.8</v>
      </c>
      <c r="BB202" s="116">
        <f t="shared" si="168"/>
        <v>0</v>
      </c>
    </row>
    <row r="203" spans="1:54" ht="14.1" customHeight="1" x14ac:dyDescent="0.2">
      <c r="A203" s="108">
        <v>43</v>
      </c>
      <c r="B203" s="105">
        <v>2328</v>
      </c>
      <c r="C203" s="106">
        <v>691006041</v>
      </c>
      <c r="D203" s="105">
        <v>71294988</v>
      </c>
      <c r="E203" s="107" t="s">
        <v>659</v>
      </c>
      <c r="F203" s="108">
        <v>3143</v>
      </c>
      <c r="G203" s="126" t="s">
        <v>634</v>
      </c>
      <c r="H203" s="109" t="s">
        <v>282</v>
      </c>
      <c r="I203" s="110">
        <v>87777</v>
      </c>
      <c r="J203" s="445">
        <v>61875</v>
      </c>
      <c r="K203" s="445">
        <v>0</v>
      </c>
      <c r="L203" s="111">
        <v>20914</v>
      </c>
      <c r="M203" s="111">
        <v>1238</v>
      </c>
      <c r="N203" s="445">
        <v>3750</v>
      </c>
      <c r="O203" s="288">
        <v>0.26</v>
      </c>
      <c r="P203" s="446">
        <v>0</v>
      </c>
      <c r="Q203" s="914">
        <v>0.26</v>
      </c>
      <c r="R203" s="351">
        <v>0</v>
      </c>
      <c r="S203" s="113">
        <v>0</v>
      </c>
      <c r="T203" s="113">
        <v>0</v>
      </c>
      <c r="U203" s="113">
        <v>0</v>
      </c>
      <c r="V203" s="113">
        <v>0</v>
      </c>
      <c r="W203" s="113">
        <f t="shared" si="118"/>
        <v>0</v>
      </c>
      <c r="X203" s="113">
        <v>0</v>
      </c>
      <c r="Y203" s="113">
        <v>0</v>
      </c>
      <c r="Z203" s="113">
        <v>0</v>
      </c>
      <c r="AA203" s="113">
        <f t="shared" si="119"/>
        <v>0</v>
      </c>
      <c r="AB203" s="113">
        <f t="shared" si="120"/>
        <v>0</v>
      </c>
      <c r="AC203" s="114">
        <f t="shared" si="121"/>
        <v>0</v>
      </c>
      <c r="AD203" s="114">
        <f t="shared" si="122"/>
        <v>0</v>
      </c>
      <c r="AE203" s="113">
        <v>0</v>
      </c>
      <c r="AF203" s="113">
        <v>0</v>
      </c>
      <c r="AG203" s="113">
        <f t="shared" si="123"/>
        <v>0</v>
      </c>
      <c r="AH203" s="113">
        <f t="shared" si="124"/>
        <v>0</v>
      </c>
      <c r="AI203" s="115">
        <v>0</v>
      </c>
      <c r="AJ203" s="115">
        <v>0</v>
      </c>
      <c r="AK203" s="115">
        <v>0</v>
      </c>
      <c r="AL203" s="115">
        <v>0</v>
      </c>
      <c r="AM203" s="115">
        <v>0</v>
      </c>
      <c r="AN203" s="115">
        <v>0</v>
      </c>
      <c r="AO203" s="115">
        <v>0</v>
      </c>
      <c r="AP203" s="115">
        <v>0</v>
      </c>
      <c r="AQ203" s="115">
        <f t="shared" si="125"/>
        <v>0</v>
      </c>
      <c r="AR203" s="115">
        <f t="shared" si="126"/>
        <v>0</v>
      </c>
      <c r="AS203" s="377">
        <f t="shared" si="127"/>
        <v>0</v>
      </c>
      <c r="AT203" s="112">
        <f>I203+AH203</f>
        <v>87777</v>
      </c>
      <c r="AU203" s="113">
        <f>J203+W203</f>
        <v>61875</v>
      </c>
      <c r="AV203" s="113">
        <f>K203+AA203</f>
        <v>0</v>
      </c>
      <c r="AW203" s="113">
        <f t="shared" si="167"/>
        <v>20914</v>
      </c>
      <c r="AX203" s="113">
        <f t="shared" si="167"/>
        <v>1238</v>
      </c>
      <c r="AY203" s="113">
        <f>N203+AG203</f>
        <v>3750</v>
      </c>
      <c r="AZ203" s="115">
        <f>O203+AS203</f>
        <v>0.26</v>
      </c>
      <c r="BA203" s="115">
        <f t="shared" si="168"/>
        <v>0</v>
      </c>
      <c r="BB203" s="116">
        <f t="shared" si="168"/>
        <v>0.26</v>
      </c>
    </row>
    <row r="204" spans="1:54" ht="14.1" customHeight="1" x14ac:dyDescent="0.2">
      <c r="A204" s="120">
        <v>43</v>
      </c>
      <c r="B204" s="117">
        <v>2328</v>
      </c>
      <c r="C204" s="118">
        <v>691006041</v>
      </c>
      <c r="D204" s="117">
        <v>71294988</v>
      </c>
      <c r="E204" s="119" t="s">
        <v>660</v>
      </c>
      <c r="F204" s="120"/>
      <c r="G204" s="119"/>
      <c r="H204" s="121"/>
      <c r="I204" s="122">
        <v>30852851</v>
      </c>
      <c r="J204" s="123">
        <v>22012711</v>
      </c>
      <c r="K204" s="123">
        <v>240600</v>
      </c>
      <c r="L204" s="123">
        <v>7521619</v>
      </c>
      <c r="M204" s="123">
        <v>440255</v>
      </c>
      <c r="N204" s="123">
        <v>637666</v>
      </c>
      <c r="O204" s="124">
        <v>44.901199999999996</v>
      </c>
      <c r="P204" s="124">
        <v>32.214599999999997</v>
      </c>
      <c r="Q204" s="125">
        <v>12.6866</v>
      </c>
      <c r="R204" s="856">
        <f t="shared" ref="R204:BB204" si="169">SUM(R199:R203)</f>
        <v>0</v>
      </c>
      <c r="S204" s="856">
        <f t="shared" si="169"/>
        <v>-64958</v>
      </c>
      <c r="T204" s="856">
        <f t="shared" si="169"/>
        <v>22601</v>
      </c>
      <c r="U204" s="856">
        <f t="shared" si="169"/>
        <v>0</v>
      </c>
      <c r="V204" s="856">
        <f t="shared" si="169"/>
        <v>0</v>
      </c>
      <c r="W204" s="856">
        <f t="shared" si="169"/>
        <v>-42357</v>
      </c>
      <c r="X204" s="856">
        <f t="shared" si="169"/>
        <v>0</v>
      </c>
      <c r="Y204" s="856">
        <f t="shared" si="169"/>
        <v>0</v>
      </c>
      <c r="Z204" s="856">
        <f t="shared" si="169"/>
        <v>0</v>
      </c>
      <c r="AA204" s="856">
        <f t="shared" si="169"/>
        <v>0</v>
      </c>
      <c r="AB204" s="856">
        <f t="shared" si="169"/>
        <v>-42357</v>
      </c>
      <c r="AC204" s="856">
        <f t="shared" si="169"/>
        <v>-14317</v>
      </c>
      <c r="AD204" s="856">
        <f t="shared" si="169"/>
        <v>-847</v>
      </c>
      <c r="AE204" s="856">
        <f t="shared" si="169"/>
        <v>0</v>
      </c>
      <c r="AF204" s="856">
        <f t="shared" si="169"/>
        <v>0</v>
      </c>
      <c r="AG204" s="856">
        <f t="shared" si="169"/>
        <v>0</v>
      </c>
      <c r="AH204" s="856">
        <f t="shared" si="169"/>
        <v>-57521</v>
      </c>
      <c r="AI204" s="904">
        <f t="shared" si="169"/>
        <v>0</v>
      </c>
      <c r="AJ204" s="904">
        <f t="shared" si="169"/>
        <v>0</v>
      </c>
      <c r="AK204" s="904">
        <f t="shared" si="169"/>
        <v>-0.19</v>
      </c>
      <c r="AL204" s="904">
        <f t="shared" si="169"/>
        <v>0</v>
      </c>
      <c r="AM204" s="904">
        <f t="shared" si="169"/>
        <v>0.08</v>
      </c>
      <c r="AN204" s="904">
        <f t="shared" si="169"/>
        <v>0</v>
      </c>
      <c r="AO204" s="904">
        <f t="shared" si="169"/>
        <v>0</v>
      </c>
      <c r="AP204" s="904">
        <f t="shared" si="169"/>
        <v>0</v>
      </c>
      <c r="AQ204" s="904">
        <f t="shared" si="169"/>
        <v>-0.19</v>
      </c>
      <c r="AR204" s="904">
        <f t="shared" si="169"/>
        <v>0.08</v>
      </c>
      <c r="AS204" s="939">
        <f t="shared" si="169"/>
        <v>-0.11</v>
      </c>
      <c r="AT204" s="122">
        <f t="shared" si="169"/>
        <v>30795330</v>
      </c>
      <c r="AU204" s="123">
        <f t="shared" si="169"/>
        <v>21970354</v>
      </c>
      <c r="AV204" s="123">
        <f t="shared" si="169"/>
        <v>240600</v>
      </c>
      <c r="AW204" s="123">
        <f t="shared" si="169"/>
        <v>7507302</v>
      </c>
      <c r="AX204" s="123">
        <f t="shared" si="169"/>
        <v>439408</v>
      </c>
      <c r="AY204" s="123">
        <f t="shared" si="169"/>
        <v>637666</v>
      </c>
      <c r="AZ204" s="124">
        <f t="shared" si="169"/>
        <v>44.791199999999996</v>
      </c>
      <c r="BA204" s="124">
        <f t="shared" si="169"/>
        <v>32.0246</v>
      </c>
      <c r="BB204" s="125">
        <f t="shared" si="169"/>
        <v>12.7666</v>
      </c>
    </row>
    <row r="205" spans="1:54" ht="14.1" customHeight="1" x14ac:dyDescent="0.2">
      <c r="A205" s="108">
        <v>44</v>
      </c>
      <c r="B205" s="105">
        <v>2486</v>
      </c>
      <c r="C205" s="106">
        <v>600079970</v>
      </c>
      <c r="D205" s="105">
        <v>46744908</v>
      </c>
      <c r="E205" s="107" t="s">
        <v>661</v>
      </c>
      <c r="F205" s="108">
        <v>3113</v>
      </c>
      <c r="G205" s="107" t="s">
        <v>318</v>
      </c>
      <c r="H205" s="109" t="s">
        <v>281</v>
      </c>
      <c r="I205" s="110">
        <v>18649134</v>
      </c>
      <c r="J205" s="111">
        <v>13377396</v>
      </c>
      <c r="K205" s="111">
        <v>70000</v>
      </c>
      <c r="L205" s="111">
        <v>4545220</v>
      </c>
      <c r="M205" s="111">
        <v>267548</v>
      </c>
      <c r="N205" s="111">
        <v>388970</v>
      </c>
      <c r="O205" s="288">
        <v>24.358699999999999</v>
      </c>
      <c r="P205" s="288">
        <v>18.551000000000002</v>
      </c>
      <c r="Q205" s="913">
        <v>5.8077000000000005</v>
      </c>
      <c r="R205" s="351">
        <v>0</v>
      </c>
      <c r="S205" s="113">
        <v>0</v>
      </c>
      <c r="T205" s="113">
        <v>0</v>
      </c>
      <c r="U205" s="113">
        <v>0</v>
      </c>
      <c r="V205" s="113">
        <v>0</v>
      </c>
      <c r="W205" s="113">
        <f t="shared" si="118"/>
        <v>0</v>
      </c>
      <c r="X205" s="113">
        <v>0</v>
      </c>
      <c r="Y205" s="113">
        <v>0</v>
      </c>
      <c r="Z205" s="113">
        <v>0</v>
      </c>
      <c r="AA205" s="113">
        <f t="shared" si="119"/>
        <v>0</v>
      </c>
      <c r="AB205" s="113">
        <f t="shared" si="120"/>
        <v>0</v>
      </c>
      <c r="AC205" s="114">
        <f t="shared" si="121"/>
        <v>0</v>
      </c>
      <c r="AD205" s="114">
        <f t="shared" si="122"/>
        <v>0</v>
      </c>
      <c r="AE205" s="113">
        <v>0</v>
      </c>
      <c r="AF205" s="113">
        <v>0</v>
      </c>
      <c r="AG205" s="113">
        <f t="shared" si="123"/>
        <v>0</v>
      </c>
      <c r="AH205" s="113">
        <f t="shared" si="124"/>
        <v>0</v>
      </c>
      <c r="AI205" s="115">
        <v>0</v>
      </c>
      <c r="AJ205" s="115">
        <v>0</v>
      </c>
      <c r="AK205" s="115">
        <v>0</v>
      </c>
      <c r="AL205" s="115">
        <v>0</v>
      </c>
      <c r="AM205" s="115">
        <v>0</v>
      </c>
      <c r="AN205" s="115">
        <v>0</v>
      </c>
      <c r="AO205" s="115">
        <v>0</v>
      </c>
      <c r="AP205" s="115">
        <v>0</v>
      </c>
      <c r="AQ205" s="115">
        <f t="shared" si="125"/>
        <v>0</v>
      </c>
      <c r="AR205" s="115">
        <f t="shared" si="126"/>
        <v>0</v>
      </c>
      <c r="AS205" s="377">
        <f t="shared" si="127"/>
        <v>0</v>
      </c>
      <c r="AT205" s="112">
        <f t="shared" ref="AT205:AT210" si="170">I205+AH205</f>
        <v>18649134</v>
      </c>
      <c r="AU205" s="113">
        <f t="shared" ref="AU205:AU210" si="171">J205+W205</f>
        <v>13377396</v>
      </c>
      <c r="AV205" s="113">
        <f t="shared" ref="AV205:AV210" si="172">K205+AA205</f>
        <v>70000</v>
      </c>
      <c r="AW205" s="113">
        <f t="shared" ref="AW205:AX210" si="173">L205+AC205</f>
        <v>4545220</v>
      </c>
      <c r="AX205" s="113">
        <f t="shared" si="173"/>
        <v>267548</v>
      </c>
      <c r="AY205" s="113">
        <f t="shared" ref="AY205:AY210" si="174">N205+AG205</f>
        <v>388970</v>
      </c>
      <c r="AZ205" s="115">
        <f t="shared" ref="AZ205:AZ210" si="175">O205+AS205</f>
        <v>24.358699999999999</v>
      </c>
      <c r="BA205" s="115">
        <f t="shared" ref="BA205:BB210" si="176">P205+AQ205</f>
        <v>18.551000000000002</v>
      </c>
      <c r="BB205" s="116">
        <f t="shared" si="176"/>
        <v>5.8077000000000005</v>
      </c>
    </row>
    <row r="206" spans="1:54" ht="14.1" customHeight="1" x14ac:dyDescent="0.2">
      <c r="A206" s="108">
        <v>44</v>
      </c>
      <c r="B206" s="105">
        <v>2486</v>
      </c>
      <c r="C206" s="106">
        <v>600079970</v>
      </c>
      <c r="D206" s="105">
        <v>46744908</v>
      </c>
      <c r="E206" s="107" t="s">
        <v>661</v>
      </c>
      <c r="F206" s="108">
        <v>3113</v>
      </c>
      <c r="G206" s="126" t="s">
        <v>316</v>
      </c>
      <c r="H206" s="109" t="s">
        <v>282</v>
      </c>
      <c r="I206" s="110">
        <v>1728790</v>
      </c>
      <c r="J206" s="28">
        <v>1272305</v>
      </c>
      <c r="K206" s="28">
        <v>0</v>
      </c>
      <c r="L206" s="111">
        <v>430039</v>
      </c>
      <c r="M206" s="111">
        <v>25446</v>
      </c>
      <c r="N206" s="28">
        <v>1000</v>
      </c>
      <c r="O206" s="288">
        <v>3.6899999999999995</v>
      </c>
      <c r="P206" s="275">
        <v>3.6899999999999995</v>
      </c>
      <c r="Q206" s="910">
        <v>0</v>
      </c>
      <c r="R206" s="351">
        <v>0</v>
      </c>
      <c r="S206" s="113">
        <v>43306</v>
      </c>
      <c r="T206" s="113">
        <v>0</v>
      </c>
      <c r="U206" s="113">
        <v>0</v>
      </c>
      <c r="V206" s="113">
        <v>0</v>
      </c>
      <c r="W206" s="113">
        <f t="shared" ref="W206:W269" si="177">SUM(R206:V206)</f>
        <v>43306</v>
      </c>
      <c r="X206" s="113">
        <v>0</v>
      </c>
      <c r="Y206" s="113">
        <v>0</v>
      </c>
      <c r="Z206" s="113">
        <v>0</v>
      </c>
      <c r="AA206" s="113">
        <f t="shared" ref="AA206:AA269" si="178">SUM(X206:Z206)</f>
        <v>0</v>
      </c>
      <c r="AB206" s="113">
        <f t="shared" ref="AB206:AB269" si="179">W206+AA206</f>
        <v>43306</v>
      </c>
      <c r="AC206" s="114">
        <f t="shared" ref="AC206:AC269" si="180">ROUND((W206+X206+Y206)*33.8%,0)</f>
        <v>14637</v>
      </c>
      <c r="AD206" s="114">
        <f t="shared" ref="AD206:AD269" si="181">ROUND(W206*2%,0)</f>
        <v>866</v>
      </c>
      <c r="AE206" s="113">
        <v>1500</v>
      </c>
      <c r="AF206" s="113">
        <v>0</v>
      </c>
      <c r="AG206" s="113">
        <f t="shared" ref="AG206:AG269" si="182">SUM(AE206:AF206)</f>
        <v>1500</v>
      </c>
      <c r="AH206" s="113">
        <f t="shared" ref="AH206:AH269" si="183">AB206+AC206+AD206+AG206</f>
        <v>60309</v>
      </c>
      <c r="AI206" s="115">
        <v>0</v>
      </c>
      <c r="AJ206" s="115">
        <v>0</v>
      </c>
      <c r="AK206" s="115">
        <v>0.13</v>
      </c>
      <c r="AL206" s="115">
        <v>0</v>
      </c>
      <c r="AM206" s="115">
        <v>0</v>
      </c>
      <c r="AN206" s="115">
        <v>0</v>
      </c>
      <c r="AO206" s="115">
        <v>0</v>
      </c>
      <c r="AP206" s="115">
        <v>0</v>
      </c>
      <c r="AQ206" s="115">
        <f t="shared" ref="AQ206:AQ269" si="184">AI206+AK206+AL206+AN206+AO206</f>
        <v>0.13</v>
      </c>
      <c r="AR206" s="115">
        <f t="shared" ref="AR206:AR269" si="185">AJ206+AM206+AP206</f>
        <v>0</v>
      </c>
      <c r="AS206" s="377">
        <f t="shared" ref="AS206:AS269" si="186">SUM(AQ206:AR206)</f>
        <v>0.13</v>
      </c>
      <c r="AT206" s="112">
        <f t="shared" si="170"/>
        <v>1789099</v>
      </c>
      <c r="AU206" s="113">
        <f t="shared" si="171"/>
        <v>1315611</v>
      </c>
      <c r="AV206" s="113">
        <f t="shared" si="172"/>
        <v>0</v>
      </c>
      <c r="AW206" s="113">
        <f t="shared" si="173"/>
        <v>444676</v>
      </c>
      <c r="AX206" s="113">
        <f t="shared" si="173"/>
        <v>26312</v>
      </c>
      <c r="AY206" s="113">
        <f t="shared" si="174"/>
        <v>2500</v>
      </c>
      <c r="AZ206" s="115">
        <f t="shared" si="175"/>
        <v>3.8199999999999994</v>
      </c>
      <c r="BA206" s="115">
        <f t="shared" si="176"/>
        <v>3.8199999999999994</v>
      </c>
      <c r="BB206" s="116">
        <f t="shared" si="176"/>
        <v>0</v>
      </c>
    </row>
    <row r="207" spans="1:54" ht="14.1" customHeight="1" x14ac:dyDescent="0.2">
      <c r="A207" s="108">
        <v>44</v>
      </c>
      <c r="B207" s="105">
        <v>2486</v>
      </c>
      <c r="C207" s="106">
        <v>600079970</v>
      </c>
      <c r="D207" s="105">
        <v>46744908</v>
      </c>
      <c r="E207" s="107" t="s">
        <v>661</v>
      </c>
      <c r="F207" s="108">
        <v>3141</v>
      </c>
      <c r="G207" s="107" t="s">
        <v>319</v>
      </c>
      <c r="H207" s="109" t="s">
        <v>282</v>
      </c>
      <c r="I207" s="110">
        <v>737499</v>
      </c>
      <c r="J207" s="30">
        <v>535242</v>
      </c>
      <c r="K207" s="30">
        <v>0</v>
      </c>
      <c r="L207" s="111">
        <v>180912</v>
      </c>
      <c r="M207" s="111">
        <v>10705</v>
      </c>
      <c r="N207" s="30">
        <v>10640</v>
      </c>
      <c r="O207" s="288">
        <v>1.82</v>
      </c>
      <c r="P207" s="447">
        <v>0</v>
      </c>
      <c r="Q207" s="914">
        <v>1.82</v>
      </c>
      <c r="R207" s="351">
        <v>0</v>
      </c>
      <c r="S207" s="113">
        <v>0</v>
      </c>
      <c r="T207" s="113">
        <v>-5089</v>
      </c>
      <c r="U207" s="113">
        <v>0</v>
      </c>
      <c r="V207" s="113">
        <v>0</v>
      </c>
      <c r="W207" s="113">
        <f t="shared" si="177"/>
        <v>-5089</v>
      </c>
      <c r="X207" s="113">
        <v>0</v>
      </c>
      <c r="Y207" s="113">
        <v>0</v>
      </c>
      <c r="Z207" s="113">
        <v>0</v>
      </c>
      <c r="AA207" s="113">
        <f t="shared" si="178"/>
        <v>0</v>
      </c>
      <c r="AB207" s="113">
        <f t="shared" si="179"/>
        <v>-5089</v>
      </c>
      <c r="AC207" s="114">
        <f t="shared" si="180"/>
        <v>-1720</v>
      </c>
      <c r="AD207" s="114">
        <f t="shared" si="181"/>
        <v>-102</v>
      </c>
      <c r="AE207" s="113">
        <v>0</v>
      </c>
      <c r="AF207" s="113">
        <v>0</v>
      </c>
      <c r="AG207" s="113">
        <f t="shared" si="182"/>
        <v>0</v>
      </c>
      <c r="AH207" s="113">
        <f t="shared" si="183"/>
        <v>-6911</v>
      </c>
      <c r="AI207" s="115">
        <v>0</v>
      </c>
      <c r="AJ207" s="115">
        <v>0</v>
      </c>
      <c r="AK207" s="115">
        <v>0</v>
      </c>
      <c r="AL207" s="115">
        <v>0</v>
      </c>
      <c r="AM207" s="115">
        <v>-0.02</v>
      </c>
      <c r="AN207" s="115">
        <v>0</v>
      </c>
      <c r="AO207" s="115">
        <v>0</v>
      </c>
      <c r="AP207" s="115">
        <v>0</v>
      </c>
      <c r="AQ207" s="115">
        <f t="shared" si="184"/>
        <v>0</v>
      </c>
      <c r="AR207" s="115">
        <f t="shared" si="185"/>
        <v>-0.02</v>
      </c>
      <c r="AS207" s="377">
        <f t="shared" si="186"/>
        <v>-0.02</v>
      </c>
      <c r="AT207" s="112">
        <f t="shared" si="170"/>
        <v>730588</v>
      </c>
      <c r="AU207" s="113">
        <f t="shared" si="171"/>
        <v>530153</v>
      </c>
      <c r="AV207" s="113">
        <f t="shared" si="172"/>
        <v>0</v>
      </c>
      <c r="AW207" s="113">
        <f t="shared" si="173"/>
        <v>179192</v>
      </c>
      <c r="AX207" s="113">
        <f t="shared" si="173"/>
        <v>10603</v>
      </c>
      <c r="AY207" s="113">
        <f t="shared" si="174"/>
        <v>10640</v>
      </c>
      <c r="AZ207" s="115">
        <f t="shared" si="175"/>
        <v>1.8</v>
      </c>
      <c r="BA207" s="115">
        <f t="shared" si="176"/>
        <v>0</v>
      </c>
      <c r="BB207" s="116">
        <f t="shared" si="176"/>
        <v>1.8</v>
      </c>
    </row>
    <row r="208" spans="1:54" ht="14.1" customHeight="1" x14ac:dyDescent="0.2">
      <c r="A208" s="108">
        <v>44</v>
      </c>
      <c r="B208" s="105">
        <v>2486</v>
      </c>
      <c r="C208" s="106">
        <v>600079970</v>
      </c>
      <c r="D208" s="105">
        <v>46744908</v>
      </c>
      <c r="E208" s="107" t="s">
        <v>661</v>
      </c>
      <c r="F208" s="108">
        <v>3143</v>
      </c>
      <c r="G208" s="126" t="s">
        <v>633</v>
      </c>
      <c r="H208" s="109" t="s">
        <v>281</v>
      </c>
      <c r="I208" s="110">
        <v>1678544</v>
      </c>
      <c r="J208" s="433">
        <v>1234071</v>
      </c>
      <c r="K208" s="433">
        <v>2000</v>
      </c>
      <c r="L208" s="111">
        <v>417792</v>
      </c>
      <c r="M208" s="111">
        <v>24681</v>
      </c>
      <c r="N208" s="343">
        <v>0</v>
      </c>
      <c r="O208" s="288">
        <v>2.4900000000000002</v>
      </c>
      <c r="P208" s="436">
        <v>2.4900000000000002</v>
      </c>
      <c r="Q208" s="910">
        <v>0</v>
      </c>
      <c r="R208" s="351">
        <v>0</v>
      </c>
      <c r="S208" s="113">
        <v>0</v>
      </c>
      <c r="T208" s="113">
        <v>0</v>
      </c>
      <c r="U208" s="113">
        <v>0</v>
      </c>
      <c r="V208" s="113">
        <v>0</v>
      </c>
      <c r="W208" s="113">
        <f t="shared" si="177"/>
        <v>0</v>
      </c>
      <c r="X208" s="113">
        <v>0</v>
      </c>
      <c r="Y208" s="113">
        <v>0</v>
      </c>
      <c r="Z208" s="113">
        <v>0</v>
      </c>
      <c r="AA208" s="113">
        <f t="shared" si="178"/>
        <v>0</v>
      </c>
      <c r="AB208" s="113">
        <f t="shared" si="179"/>
        <v>0</v>
      </c>
      <c r="AC208" s="114">
        <f t="shared" si="180"/>
        <v>0</v>
      </c>
      <c r="AD208" s="114">
        <f t="shared" si="181"/>
        <v>0</v>
      </c>
      <c r="AE208" s="113">
        <v>0</v>
      </c>
      <c r="AF208" s="113">
        <v>0</v>
      </c>
      <c r="AG208" s="113">
        <f t="shared" si="182"/>
        <v>0</v>
      </c>
      <c r="AH208" s="113">
        <f t="shared" si="183"/>
        <v>0</v>
      </c>
      <c r="AI208" s="115">
        <v>0</v>
      </c>
      <c r="AJ208" s="115">
        <v>0</v>
      </c>
      <c r="AK208" s="115">
        <v>0</v>
      </c>
      <c r="AL208" s="115">
        <v>0</v>
      </c>
      <c r="AM208" s="115">
        <v>0</v>
      </c>
      <c r="AN208" s="115">
        <v>0</v>
      </c>
      <c r="AO208" s="115">
        <v>0</v>
      </c>
      <c r="AP208" s="115">
        <v>0</v>
      </c>
      <c r="AQ208" s="115">
        <f t="shared" si="184"/>
        <v>0</v>
      </c>
      <c r="AR208" s="115">
        <f t="shared" si="185"/>
        <v>0</v>
      </c>
      <c r="AS208" s="377">
        <f t="shared" si="186"/>
        <v>0</v>
      </c>
      <c r="AT208" s="112">
        <f t="shared" si="170"/>
        <v>1678544</v>
      </c>
      <c r="AU208" s="113">
        <f t="shared" si="171"/>
        <v>1234071</v>
      </c>
      <c r="AV208" s="113">
        <f t="shared" si="172"/>
        <v>2000</v>
      </c>
      <c r="AW208" s="113">
        <f t="shared" si="173"/>
        <v>417792</v>
      </c>
      <c r="AX208" s="113">
        <f t="shared" si="173"/>
        <v>24681</v>
      </c>
      <c r="AY208" s="113">
        <f t="shared" si="174"/>
        <v>0</v>
      </c>
      <c r="AZ208" s="115">
        <f t="shared" si="175"/>
        <v>2.4900000000000002</v>
      </c>
      <c r="BA208" s="115">
        <f t="shared" si="176"/>
        <v>2.4900000000000002</v>
      </c>
      <c r="BB208" s="116">
        <f t="shared" si="176"/>
        <v>0</v>
      </c>
    </row>
    <row r="209" spans="1:54" ht="14.1" customHeight="1" x14ac:dyDescent="0.2">
      <c r="A209" s="108">
        <v>44</v>
      </c>
      <c r="B209" s="105">
        <v>2486</v>
      </c>
      <c r="C209" s="106">
        <v>600079970</v>
      </c>
      <c r="D209" s="105">
        <v>46744908</v>
      </c>
      <c r="E209" s="107" t="s">
        <v>661</v>
      </c>
      <c r="F209" s="108">
        <v>3143</v>
      </c>
      <c r="G209" s="126" t="s">
        <v>634</v>
      </c>
      <c r="H209" s="109" t="s">
        <v>282</v>
      </c>
      <c r="I209" s="110">
        <v>50559</v>
      </c>
      <c r="J209" s="445">
        <v>35640</v>
      </c>
      <c r="K209" s="445">
        <v>0</v>
      </c>
      <c r="L209" s="111">
        <v>12046</v>
      </c>
      <c r="M209" s="111">
        <v>713</v>
      </c>
      <c r="N209" s="445">
        <v>2160</v>
      </c>
      <c r="O209" s="288">
        <v>0.15</v>
      </c>
      <c r="P209" s="446">
        <v>0</v>
      </c>
      <c r="Q209" s="914">
        <v>0.15</v>
      </c>
      <c r="R209" s="351"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f t="shared" si="177"/>
        <v>0</v>
      </c>
      <c r="X209" s="113">
        <v>0</v>
      </c>
      <c r="Y209" s="113">
        <v>0</v>
      </c>
      <c r="Z209" s="113">
        <v>0</v>
      </c>
      <c r="AA209" s="113">
        <f t="shared" si="178"/>
        <v>0</v>
      </c>
      <c r="AB209" s="113">
        <f t="shared" si="179"/>
        <v>0</v>
      </c>
      <c r="AC209" s="114">
        <f t="shared" si="180"/>
        <v>0</v>
      </c>
      <c r="AD209" s="114">
        <f t="shared" si="181"/>
        <v>0</v>
      </c>
      <c r="AE209" s="113">
        <v>0</v>
      </c>
      <c r="AF209" s="113">
        <v>0</v>
      </c>
      <c r="AG209" s="113">
        <f t="shared" si="182"/>
        <v>0</v>
      </c>
      <c r="AH209" s="113">
        <f t="shared" si="183"/>
        <v>0</v>
      </c>
      <c r="AI209" s="115">
        <v>0</v>
      </c>
      <c r="AJ209" s="115">
        <v>0</v>
      </c>
      <c r="AK209" s="115"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v>0</v>
      </c>
      <c r="AQ209" s="115">
        <f t="shared" si="184"/>
        <v>0</v>
      </c>
      <c r="AR209" s="115">
        <f t="shared" si="185"/>
        <v>0</v>
      </c>
      <c r="AS209" s="377">
        <f t="shared" si="186"/>
        <v>0</v>
      </c>
      <c r="AT209" s="112">
        <f t="shared" si="170"/>
        <v>50559</v>
      </c>
      <c r="AU209" s="113">
        <f t="shared" si="171"/>
        <v>35640</v>
      </c>
      <c r="AV209" s="113">
        <f t="shared" si="172"/>
        <v>0</v>
      </c>
      <c r="AW209" s="113">
        <f t="shared" si="173"/>
        <v>12046</v>
      </c>
      <c r="AX209" s="113">
        <f t="shared" si="173"/>
        <v>713</v>
      </c>
      <c r="AY209" s="113">
        <f t="shared" si="174"/>
        <v>2160</v>
      </c>
      <c r="AZ209" s="115">
        <f t="shared" si="175"/>
        <v>0.15</v>
      </c>
      <c r="BA209" s="115">
        <f t="shared" si="176"/>
        <v>0</v>
      </c>
      <c r="BB209" s="116">
        <f t="shared" si="176"/>
        <v>0.15</v>
      </c>
    </row>
    <row r="210" spans="1:54" ht="14.1" customHeight="1" x14ac:dyDescent="0.2">
      <c r="A210" s="108">
        <v>44</v>
      </c>
      <c r="B210" s="105">
        <v>2486</v>
      </c>
      <c r="C210" s="106">
        <v>600079970</v>
      </c>
      <c r="D210" s="105">
        <v>46744908</v>
      </c>
      <c r="E210" s="107" t="s">
        <v>661</v>
      </c>
      <c r="F210" s="108">
        <v>3233</v>
      </c>
      <c r="G210" s="107" t="s">
        <v>322</v>
      </c>
      <c r="H210" s="109" t="s">
        <v>282</v>
      </c>
      <c r="I210" s="110">
        <v>757155</v>
      </c>
      <c r="J210" s="343">
        <v>446621</v>
      </c>
      <c r="K210" s="343">
        <v>110000</v>
      </c>
      <c r="L210" s="111">
        <v>188138</v>
      </c>
      <c r="M210" s="111">
        <v>8932</v>
      </c>
      <c r="N210" s="343">
        <v>3464</v>
      </c>
      <c r="O210" s="288">
        <v>0.95</v>
      </c>
      <c r="P210" s="275">
        <v>0.75</v>
      </c>
      <c r="Q210" s="910">
        <v>0.19999999999999998</v>
      </c>
      <c r="R210" s="351">
        <v>0</v>
      </c>
      <c r="S210" s="113">
        <v>0</v>
      </c>
      <c r="T210" s="113">
        <v>0</v>
      </c>
      <c r="U210" s="113">
        <v>0</v>
      </c>
      <c r="V210" s="113">
        <v>0</v>
      </c>
      <c r="W210" s="113">
        <f t="shared" si="177"/>
        <v>0</v>
      </c>
      <c r="X210" s="113">
        <v>0</v>
      </c>
      <c r="Y210" s="113">
        <v>0</v>
      </c>
      <c r="Z210" s="113">
        <v>0</v>
      </c>
      <c r="AA210" s="113">
        <f t="shared" si="178"/>
        <v>0</v>
      </c>
      <c r="AB210" s="113">
        <f t="shared" si="179"/>
        <v>0</v>
      </c>
      <c r="AC210" s="114">
        <f t="shared" si="180"/>
        <v>0</v>
      </c>
      <c r="AD210" s="114">
        <f t="shared" si="181"/>
        <v>0</v>
      </c>
      <c r="AE210" s="113">
        <v>0</v>
      </c>
      <c r="AF210" s="113">
        <v>0</v>
      </c>
      <c r="AG210" s="113">
        <f t="shared" si="182"/>
        <v>0</v>
      </c>
      <c r="AH210" s="113">
        <f t="shared" si="183"/>
        <v>0</v>
      </c>
      <c r="AI210" s="115">
        <v>0</v>
      </c>
      <c r="AJ210" s="115">
        <v>0</v>
      </c>
      <c r="AK210" s="115">
        <v>0</v>
      </c>
      <c r="AL210" s="115">
        <v>0</v>
      </c>
      <c r="AM210" s="115">
        <v>0</v>
      </c>
      <c r="AN210" s="115">
        <v>0</v>
      </c>
      <c r="AO210" s="115">
        <v>0</v>
      </c>
      <c r="AP210" s="115">
        <v>0</v>
      </c>
      <c r="AQ210" s="115">
        <f t="shared" si="184"/>
        <v>0</v>
      </c>
      <c r="AR210" s="115">
        <f t="shared" si="185"/>
        <v>0</v>
      </c>
      <c r="AS210" s="377">
        <f t="shared" si="186"/>
        <v>0</v>
      </c>
      <c r="AT210" s="112">
        <f t="shared" si="170"/>
        <v>757155</v>
      </c>
      <c r="AU210" s="113">
        <f t="shared" si="171"/>
        <v>446621</v>
      </c>
      <c r="AV210" s="113">
        <f t="shared" si="172"/>
        <v>110000</v>
      </c>
      <c r="AW210" s="113">
        <f t="shared" si="173"/>
        <v>188138</v>
      </c>
      <c r="AX210" s="113">
        <f t="shared" si="173"/>
        <v>8932</v>
      </c>
      <c r="AY210" s="113">
        <f t="shared" si="174"/>
        <v>3464</v>
      </c>
      <c r="AZ210" s="115">
        <f t="shared" si="175"/>
        <v>0.95</v>
      </c>
      <c r="BA210" s="115">
        <f t="shared" si="176"/>
        <v>0.75</v>
      </c>
      <c r="BB210" s="116">
        <f t="shared" si="176"/>
        <v>0.19999999999999998</v>
      </c>
    </row>
    <row r="211" spans="1:54" ht="14.1" customHeight="1" x14ac:dyDescent="0.2">
      <c r="A211" s="120">
        <v>44</v>
      </c>
      <c r="B211" s="117">
        <v>2486</v>
      </c>
      <c r="C211" s="118">
        <v>600079970</v>
      </c>
      <c r="D211" s="117">
        <v>46744908</v>
      </c>
      <c r="E211" s="119" t="s">
        <v>662</v>
      </c>
      <c r="F211" s="120"/>
      <c r="G211" s="119"/>
      <c r="H211" s="121"/>
      <c r="I211" s="122">
        <v>23601681</v>
      </c>
      <c r="J211" s="123">
        <v>16901275</v>
      </c>
      <c r="K211" s="123">
        <v>182000</v>
      </c>
      <c r="L211" s="123">
        <v>5774147</v>
      </c>
      <c r="M211" s="123">
        <v>338025</v>
      </c>
      <c r="N211" s="123">
        <v>406234</v>
      </c>
      <c r="O211" s="124">
        <v>33.4587</v>
      </c>
      <c r="P211" s="124">
        <v>25.481000000000002</v>
      </c>
      <c r="Q211" s="125">
        <v>7.9777000000000013</v>
      </c>
      <c r="R211" s="856">
        <f t="shared" ref="R211:BB211" si="187">SUM(R205:R210)</f>
        <v>0</v>
      </c>
      <c r="S211" s="856">
        <f t="shared" si="187"/>
        <v>43306</v>
      </c>
      <c r="T211" s="856">
        <f t="shared" si="187"/>
        <v>-5089</v>
      </c>
      <c r="U211" s="856">
        <f t="shared" si="187"/>
        <v>0</v>
      </c>
      <c r="V211" s="856">
        <f t="shared" si="187"/>
        <v>0</v>
      </c>
      <c r="W211" s="856">
        <f t="shared" si="187"/>
        <v>38217</v>
      </c>
      <c r="X211" s="856">
        <f t="shared" si="187"/>
        <v>0</v>
      </c>
      <c r="Y211" s="856">
        <f t="shared" si="187"/>
        <v>0</v>
      </c>
      <c r="Z211" s="856">
        <f t="shared" si="187"/>
        <v>0</v>
      </c>
      <c r="AA211" s="856">
        <f t="shared" si="187"/>
        <v>0</v>
      </c>
      <c r="AB211" s="856">
        <f t="shared" si="187"/>
        <v>38217</v>
      </c>
      <c r="AC211" s="856">
        <f t="shared" si="187"/>
        <v>12917</v>
      </c>
      <c r="AD211" s="856">
        <f t="shared" si="187"/>
        <v>764</v>
      </c>
      <c r="AE211" s="856">
        <f t="shared" si="187"/>
        <v>1500</v>
      </c>
      <c r="AF211" s="856">
        <f t="shared" si="187"/>
        <v>0</v>
      </c>
      <c r="AG211" s="856">
        <f t="shared" si="187"/>
        <v>1500</v>
      </c>
      <c r="AH211" s="856">
        <f t="shared" si="187"/>
        <v>53398</v>
      </c>
      <c r="AI211" s="904">
        <f t="shared" si="187"/>
        <v>0</v>
      </c>
      <c r="AJ211" s="904">
        <f t="shared" si="187"/>
        <v>0</v>
      </c>
      <c r="AK211" s="904">
        <f t="shared" si="187"/>
        <v>0.13</v>
      </c>
      <c r="AL211" s="904">
        <f t="shared" si="187"/>
        <v>0</v>
      </c>
      <c r="AM211" s="904">
        <f t="shared" si="187"/>
        <v>-0.02</v>
      </c>
      <c r="AN211" s="904">
        <f t="shared" si="187"/>
        <v>0</v>
      </c>
      <c r="AO211" s="904">
        <f t="shared" si="187"/>
        <v>0</v>
      </c>
      <c r="AP211" s="904">
        <f t="shared" si="187"/>
        <v>0</v>
      </c>
      <c r="AQ211" s="904">
        <f t="shared" si="187"/>
        <v>0.13</v>
      </c>
      <c r="AR211" s="904">
        <f t="shared" si="187"/>
        <v>-0.02</v>
      </c>
      <c r="AS211" s="939">
        <f t="shared" si="187"/>
        <v>0.11</v>
      </c>
      <c r="AT211" s="122">
        <f t="shared" si="187"/>
        <v>23655079</v>
      </c>
      <c r="AU211" s="123">
        <f t="shared" si="187"/>
        <v>16939492</v>
      </c>
      <c r="AV211" s="123">
        <f t="shared" si="187"/>
        <v>182000</v>
      </c>
      <c r="AW211" s="123">
        <f t="shared" si="187"/>
        <v>5787064</v>
      </c>
      <c r="AX211" s="123">
        <f t="shared" si="187"/>
        <v>338789</v>
      </c>
      <c r="AY211" s="123">
        <f t="shared" si="187"/>
        <v>407734</v>
      </c>
      <c r="AZ211" s="124">
        <f t="shared" si="187"/>
        <v>33.5687</v>
      </c>
      <c r="BA211" s="124">
        <f t="shared" si="187"/>
        <v>25.611000000000004</v>
      </c>
      <c r="BB211" s="125">
        <f t="shared" si="187"/>
        <v>7.9577000000000009</v>
      </c>
    </row>
    <row r="212" spans="1:54" ht="14.1" customHeight="1" x14ac:dyDescent="0.2">
      <c r="A212" s="108">
        <v>45</v>
      </c>
      <c r="B212" s="105">
        <v>2487</v>
      </c>
      <c r="C212" s="106">
        <v>600079996</v>
      </c>
      <c r="D212" s="105">
        <v>68974639</v>
      </c>
      <c r="E212" s="107" t="s">
        <v>663</v>
      </c>
      <c r="F212" s="108">
        <v>3113</v>
      </c>
      <c r="G212" s="107" t="s">
        <v>318</v>
      </c>
      <c r="H212" s="109" t="s">
        <v>281</v>
      </c>
      <c r="I212" s="110">
        <v>24850695</v>
      </c>
      <c r="J212" s="111">
        <v>17752544</v>
      </c>
      <c r="K212" s="111">
        <v>135000</v>
      </c>
      <c r="L212" s="111">
        <v>6045990</v>
      </c>
      <c r="M212" s="111">
        <v>355051</v>
      </c>
      <c r="N212" s="111">
        <v>562110</v>
      </c>
      <c r="O212" s="288">
        <v>33.596400000000003</v>
      </c>
      <c r="P212" s="288">
        <v>26.393799999999999</v>
      </c>
      <c r="Q212" s="913">
        <v>7.2026000000000003</v>
      </c>
      <c r="R212" s="351">
        <v>0</v>
      </c>
      <c r="S212" s="113">
        <v>0</v>
      </c>
      <c r="T212" s="113">
        <v>0</v>
      </c>
      <c r="U212" s="113">
        <v>0</v>
      </c>
      <c r="V212" s="113">
        <v>0</v>
      </c>
      <c r="W212" s="113">
        <f t="shared" si="177"/>
        <v>0</v>
      </c>
      <c r="X212" s="113">
        <v>0</v>
      </c>
      <c r="Y212" s="113">
        <v>0</v>
      </c>
      <c r="Z212" s="113">
        <v>0</v>
      </c>
      <c r="AA212" s="113">
        <f t="shared" si="178"/>
        <v>0</v>
      </c>
      <c r="AB212" s="113">
        <f t="shared" si="179"/>
        <v>0</v>
      </c>
      <c r="AC212" s="114">
        <f t="shared" si="180"/>
        <v>0</v>
      </c>
      <c r="AD212" s="114">
        <f t="shared" si="181"/>
        <v>0</v>
      </c>
      <c r="AE212" s="113">
        <v>0</v>
      </c>
      <c r="AF212" s="113">
        <v>0</v>
      </c>
      <c r="AG212" s="113">
        <f t="shared" si="182"/>
        <v>0</v>
      </c>
      <c r="AH212" s="113">
        <f t="shared" si="183"/>
        <v>0</v>
      </c>
      <c r="AI212" s="115">
        <v>0</v>
      </c>
      <c r="AJ212" s="115">
        <v>0</v>
      </c>
      <c r="AK212" s="115">
        <v>0</v>
      </c>
      <c r="AL212" s="115">
        <v>0</v>
      </c>
      <c r="AM212" s="115">
        <v>0</v>
      </c>
      <c r="AN212" s="115">
        <v>0</v>
      </c>
      <c r="AO212" s="115">
        <v>0</v>
      </c>
      <c r="AP212" s="115">
        <v>0</v>
      </c>
      <c r="AQ212" s="115">
        <f t="shared" si="184"/>
        <v>0</v>
      </c>
      <c r="AR212" s="115">
        <f t="shared" si="185"/>
        <v>0</v>
      </c>
      <c r="AS212" s="377">
        <f t="shared" si="186"/>
        <v>0</v>
      </c>
      <c r="AT212" s="112">
        <f>I212+AH212</f>
        <v>24850695</v>
      </c>
      <c r="AU212" s="113">
        <f>J212+W212</f>
        <v>17752544</v>
      </c>
      <c r="AV212" s="113">
        <f>K212+AA212</f>
        <v>135000</v>
      </c>
      <c r="AW212" s="113">
        <f t="shared" ref="AW212:AX216" si="188">L212+AC212</f>
        <v>6045990</v>
      </c>
      <c r="AX212" s="113">
        <f t="shared" si="188"/>
        <v>355051</v>
      </c>
      <c r="AY212" s="113">
        <f>N212+AG212</f>
        <v>562110</v>
      </c>
      <c r="AZ212" s="115">
        <f>O212+AS212</f>
        <v>33.596400000000003</v>
      </c>
      <c r="BA212" s="115">
        <f t="shared" ref="BA212:BB216" si="189">P212+AQ212</f>
        <v>26.393799999999999</v>
      </c>
      <c r="BB212" s="116">
        <f t="shared" si="189"/>
        <v>7.2026000000000003</v>
      </c>
    </row>
    <row r="213" spans="1:54" ht="14.1" customHeight="1" x14ac:dyDescent="0.2">
      <c r="A213" s="108">
        <v>45</v>
      </c>
      <c r="B213" s="105">
        <v>2487</v>
      </c>
      <c r="C213" s="106">
        <v>600079996</v>
      </c>
      <c r="D213" s="105">
        <v>68974639</v>
      </c>
      <c r="E213" s="107" t="s">
        <v>663</v>
      </c>
      <c r="F213" s="108">
        <v>3113</v>
      </c>
      <c r="G213" s="126" t="s">
        <v>316</v>
      </c>
      <c r="H213" s="109" t="s">
        <v>282</v>
      </c>
      <c r="I213" s="110">
        <v>1043988</v>
      </c>
      <c r="J213" s="28">
        <v>766745</v>
      </c>
      <c r="K213" s="28">
        <v>0</v>
      </c>
      <c r="L213" s="111">
        <v>259159</v>
      </c>
      <c r="M213" s="111">
        <v>15334</v>
      </c>
      <c r="N213" s="28">
        <v>2750</v>
      </c>
      <c r="O213" s="288">
        <v>2.1199999999999997</v>
      </c>
      <c r="P213" s="275">
        <v>2.1199999999999997</v>
      </c>
      <c r="Q213" s="910">
        <v>0</v>
      </c>
      <c r="R213" s="351">
        <v>0</v>
      </c>
      <c r="S213" s="113">
        <v>-80827</v>
      </c>
      <c r="T213" s="113">
        <v>0</v>
      </c>
      <c r="U213" s="113">
        <v>0</v>
      </c>
      <c r="V213" s="113">
        <v>0</v>
      </c>
      <c r="W213" s="113">
        <f t="shared" si="177"/>
        <v>-80827</v>
      </c>
      <c r="X213" s="113">
        <v>0</v>
      </c>
      <c r="Y213" s="113">
        <v>0</v>
      </c>
      <c r="Z213" s="113">
        <v>0</v>
      </c>
      <c r="AA213" s="113">
        <f t="shared" si="178"/>
        <v>0</v>
      </c>
      <c r="AB213" s="113">
        <f t="shared" si="179"/>
        <v>-80827</v>
      </c>
      <c r="AC213" s="114">
        <f t="shared" si="180"/>
        <v>-27320</v>
      </c>
      <c r="AD213" s="114">
        <f t="shared" si="181"/>
        <v>-1617</v>
      </c>
      <c r="AE213" s="113">
        <v>0</v>
      </c>
      <c r="AF213" s="113">
        <v>0</v>
      </c>
      <c r="AG213" s="113">
        <f t="shared" si="182"/>
        <v>0</v>
      </c>
      <c r="AH213" s="113">
        <f t="shared" si="183"/>
        <v>-109764</v>
      </c>
      <c r="AI213" s="115">
        <v>0</v>
      </c>
      <c r="AJ213" s="115">
        <v>0</v>
      </c>
      <c r="AK213" s="115">
        <v>-0.24</v>
      </c>
      <c r="AL213" s="115">
        <v>0</v>
      </c>
      <c r="AM213" s="115">
        <v>0</v>
      </c>
      <c r="AN213" s="115">
        <v>0</v>
      </c>
      <c r="AO213" s="115">
        <v>0</v>
      </c>
      <c r="AP213" s="115">
        <v>0</v>
      </c>
      <c r="AQ213" s="115">
        <f t="shared" si="184"/>
        <v>-0.24</v>
      </c>
      <c r="AR213" s="115">
        <f t="shared" si="185"/>
        <v>0</v>
      </c>
      <c r="AS213" s="377">
        <f t="shared" si="186"/>
        <v>-0.24</v>
      </c>
      <c r="AT213" s="112">
        <f>I213+AH213</f>
        <v>934224</v>
      </c>
      <c r="AU213" s="113">
        <f>J213+W213</f>
        <v>685918</v>
      </c>
      <c r="AV213" s="113">
        <f>K213+AA213</f>
        <v>0</v>
      </c>
      <c r="AW213" s="113">
        <f t="shared" si="188"/>
        <v>231839</v>
      </c>
      <c r="AX213" s="113">
        <f t="shared" si="188"/>
        <v>13717</v>
      </c>
      <c r="AY213" s="113">
        <f>N213+AG213</f>
        <v>2750</v>
      </c>
      <c r="AZ213" s="115">
        <f>O213+AS213</f>
        <v>1.8799999999999997</v>
      </c>
      <c r="BA213" s="115">
        <f t="shared" si="189"/>
        <v>1.8799999999999997</v>
      </c>
      <c r="BB213" s="116">
        <f t="shared" si="189"/>
        <v>0</v>
      </c>
    </row>
    <row r="214" spans="1:54" ht="14.1" customHeight="1" x14ac:dyDescent="0.2">
      <c r="A214" s="108">
        <v>45</v>
      </c>
      <c r="B214" s="105">
        <v>2487</v>
      </c>
      <c r="C214" s="106">
        <v>600079996</v>
      </c>
      <c r="D214" s="105">
        <v>68974639</v>
      </c>
      <c r="E214" s="107" t="s">
        <v>663</v>
      </c>
      <c r="F214" s="108">
        <v>3141</v>
      </c>
      <c r="G214" s="107" t="s">
        <v>319</v>
      </c>
      <c r="H214" s="109" t="s">
        <v>282</v>
      </c>
      <c r="I214" s="110">
        <v>3011578</v>
      </c>
      <c r="J214" s="30">
        <v>2175742</v>
      </c>
      <c r="K214" s="30">
        <v>20000</v>
      </c>
      <c r="L214" s="111">
        <v>742161</v>
      </c>
      <c r="M214" s="111">
        <v>43515</v>
      </c>
      <c r="N214" s="30">
        <v>30160</v>
      </c>
      <c r="O214" s="288">
        <v>7.47</v>
      </c>
      <c r="P214" s="447">
        <v>0</v>
      </c>
      <c r="Q214" s="914">
        <v>7.47</v>
      </c>
      <c r="R214" s="351">
        <v>0</v>
      </c>
      <c r="S214" s="113">
        <v>0</v>
      </c>
      <c r="T214" s="113">
        <v>2257</v>
      </c>
      <c r="U214" s="113">
        <v>0</v>
      </c>
      <c r="V214" s="113">
        <v>0</v>
      </c>
      <c r="W214" s="113">
        <f t="shared" si="177"/>
        <v>2257</v>
      </c>
      <c r="X214" s="113">
        <v>0</v>
      </c>
      <c r="Y214" s="113">
        <v>0</v>
      </c>
      <c r="Z214" s="113">
        <v>0</v>
      </c>
      <c r="AA214" s="113">
        <f t="shared" si="178"/>
        <v>0</v>
      </c>
      <c r="AB214" s="113">
        <f t="shared" si="179"/>
        <v>2257</v>
      </c>
      <c r="AC214" s="114">
        <f t="shared" si="180"/>
        <v>763</v>
      </c>
      <c r="AD214" s="114">
        <f t="shared" si="181"/>
        <v>45</v>
      </c>
      <c r="AE214" s="113">
        <v>0</v>
      </c>
      <c r="AF214" s="113">
        <v>0</v>
      </c>
      <c r="AG214" s="113">
        <f t="shared" si="182"/>
        <v>0</v>
      </c>
      <c r="AH214" s="113">
        <f t="shared" si="183"/>
        <v>3065</v>
      </c>
      <c r="AI214" s="115">
        <v>0</v>
      </c>
      <c r="AJ214" s="115">
        <v>0</v>
      </c>
      <c r="AK214" s="115">
        <v>0</v>
      </c>
      <c r="AL214" s="115">
        <v>0</v>
      </c>
      <c r="AM214" s="115">
        <v>0.01</v>
      </c>
      <c r="AN214" s="115">
        <v>0</v>
      </c>
      <c r="AO214" s="115">
        <v>0</v>
      </c>
      <c r="AP214" s="115">
        <v>0</v>
      </c>
      <c r="AQ214" s="115">
        <f t="shared" si="184"/>
        <v>0</v>
      </c>
      <c r="AR214" s="115">
        <f t="shared" si="185"/>
        <v>0.01</v>
      </c>
      <c r="AS214" s="377">
        <f t="shared" si="186"/>
        <v>0.01</v>
      </c>
      <c r="AT214" s="112">
        <f>I214+AH214</f>
        <v>3014643</v>
      </c>
      <c r="AU214" s="113">
        <f>J214+W214</f>
        <v>2177999</v>
      </c>
      <c r="AV214" s="113">
        <f>K214+AA214</f>
        <v>20000</v>
      </c>
      <c r="AW214" s="113">
        <f t="shared" si="188"/>
        <v>742924</v>
      </c>
      <c r="AX214" s="113">
        <f t="shared" si="188"/>
        <v>43560</v>
      </c>
      <c r="AY214" s="113">
        <f>N214+AG214</f>
        <v>30160</v>
      </c>
      <c r="AZ214" s="115">
        <f>O214+AS214</f>
        <v>7.4799999999999995</v>
      </c>
      <c r="BA214" s="115">
        <f t="shared" si="189"/>
        <v>0</v>
      </c>
      <c r="BB214" s="116">
        <f t="shared" si="189"/>
        <v>7.4799999999999995</v>
      </c>
    </row>
    <row r="215" spans="1:54" ht="14.1" customHeight="1" x14ac:dyDescent="0.2">
      <c r="A215" s="108">
        <v>45</v>
      </c>
      <c r="B215" s="105">
        <v>2487</v>
      </c>
      <c r="C215" s="106">
        <v>600079996</v>
      </c>
      <c r="D215" s="105">
        <v>68974639</v>
      </c>
      <c r="E215" s="107" t="s">
        <v>663</v>
      </c>
      <c r="F215" s="108">
        <v>3143</v>
      </c>
      <c r="G215" s="126" t="s">
        <v>633</v>
      </c>
      <c r="H215" s="109" t="s">
        <v>281</v>
      </c>
      <c r="I215" s="110">
        <v>2372921</v>
      </c>
      <c r="J215" s="433">
        <v>1747365</v>
      </c>
      <c r="K215" s="433">
        <v>0</v>
      </c>
      <c r="L215" s="111">
        <v>590609</v>
      </c>
      <c r="M215" s="111">
        <v>34947</v>
      </c>
      <c r="N215" s="343">
        <v>0</v>
      </c>
      <c r="O215" s="288">
        <v>3.625</v>
      </c>
      <c r="P215" s="436">
        <v>3.625</v>
      </c>
      <c r="Q215" s="910">
        <v>0</v>
      </c>
      <c r="R215" s="351">
        <v>0</v>
      </c>
      <c r="S215" s="113">
        <v>0</v>
      </c>
      <c r="T215" s="113">
        <v>0</v>
      </c>
      <c r="U215" s="113">
        <v>0</v>
      </c>
      <c r="V215" s="113">
        <v>0</v>
      </c>
      <c r="W215" s="113">
        <f t="shared" si="177"/>
        <v>0</v>
      </c>
      <c r="X215" s="113">
        <v>0</v>
      </c>
      <c r="Y215" s="113">
        <v>0</v>
      </c>
      <c r="Z215" s="113">
        <v>0</v>
      </c>
      <c r="AA215" s="113">
        <f t="shared" si="178"/>
        <v>0</v>
      </c>
      <c r="AB215" s="113">
        <f t="shared" si="179"/>
        <v>0</v>
      </c>
      <c r="AC215" s="114">
        <f t="shared" si="180"/>
        <v>0</v>
      </c>
      <c r="AD215" s="114">
        <f t="shared" si="181"/>
        <v>0</v>
      </c>
      <c r="AE215" s="113">
        <v>0</v>
      </c>
      <c r="AF215" s="113">
        <v>0</v>
      </c>
      <c r="AG215" s="113">
        <f t="shared" si="182"/>
        <v>0</v>
      </c>
      <c r="AH215" s="113">
        <f t="shared" si="183"/>
        <v>0</v>
      </c>
      <c r="AI215" s="115">
        <v>0</v>
      </c>
      <c r="AJ215" s="115">
        <v>0</v>
      </c>
      <c r="AK215" s="115">
        <v>0</v>
      </c>
      <c r="AL215" s="115">
        <v>0</v>
      </c>
      <c r="AM215" s="115">
        <v>0</v>
      </c>
      <c r="AN215" s="115">
        <v>0</v>
      </c>
      <c r="AO215" s="115">
        <v>0</v>
      </c>
      <c r="AP215" s="115">
        <v>0</v>
      </c>
      <c r="AQ215" s="115">
        <f t="shared" si="184"/>
        <v>0</v>
      </c>
      <c r="AR215" s="115">
        <f t="shared" si="185"/>
        <v>0</v>
      </c>
      <c r="AS215" s="377">
        <f t="shared" si="186"/>
        <v>0</v>
      </c>
      <c r="AT215" s="112">
        <f>I215+AH215</f>
        <v>2372921</v>
      </c>
      <c r="AU215" s="113">
        <f>J215+W215</f>
        <v>1747365</v>
      </c>
      <c r="AV215" s="113">
        <f>K215+AA215</f>
        <v>0</v>
      </c>
      <c r="AW215" s="113">
        <f t="shared" si="188"/>
        <v>590609</v>
      </c>
      <c r="AX215" s="113">
        <f t="shared" si="188"/>
        <v>34947</v>
      </c>
      <c r="AY215" s="113">
        <f>N215+AG215</f>
        <v>0</v>
      </c>
      <c r="AZ215" s="115">
        <f>O215+AS215</f>
        <v>3.625</v>
      </c>
      <c r="BA215" s="115">
        <f t="shared" si="189"/>
        <v>3.625</v>
      </c>
      <c r="BB215" s="116">
        <f t="shared" si="189"/>
        <v>0</v>
      </c>
    </row>
    <row r="216" spans="1:54" ht="14.1" customHeight="1" x14ac:dyDescent="0.2">
      <c r="A216" s="108">
        <v>45</v>
      </c>
      <c r="B216" s="105">
        <v>2487</v>
      </c>
      <c r="C216" s="106">
        <v>600079996</v>
      </c>
      <c r="D216" s="105">
        <v>68974639</v>
      </c>
      <c r="E216" s="107" t="s">
        <v>663</v>
      </c>
      <c r="F216" s="108">
        <v>3143</v>
      </c>
      <c r="G216" s="126" t="s">
        <v>634</v>
      </c>
      <c r="H216" s="109" t="s">
        <v>282</v>
      </c>
      <c r="I216" s="110">
        <v>77243</v>
      </c>
      <c r="J216" s="445">
        <v>54450</v>
      </c>
      <c r="K216" s="445">
        <v>0</v>
      </c>
      <c r="L216" s="111">
        <v>18404</v>
      </c>
      <c r="M216" s="111">
        <v>1089</v>
      </c>
      <c r="N216" s="445">
        <v>3300</v>
      </c>
      <c r="O216" s="288">
        <v>0.23</v>
      </c>
      <c r="P216" s="446">
        <v>0</v>
      </c>
      <c r="Q216" s="914">
        <v>0.23</v>
      </c>
      <c r="R216" s="351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f t="shared" si="177"/>
        <v>0</v>
      </c>
      <c r="X216" s="113">
        <v>0</v>
      </c>
      <c r="Y216" s="113">
        <v>0</v>
      </c>
      <c r="Z216" s="113">
        <v>0</v>
      </c>
      <c r="AA216" s="113">
        <f t="shared" si="178"/>
        <v>0</v>
      </c>
      <c r="AB216" s="113">
        <f t="shared" si="179"/>
        <v>0</v>
      </c>
      <c r="AC216" s="114">
        <f t="shared" si="180"/>
        <v>0</v>
      </c>
      <c r="AD216" s="114">
        <f t="shared" si="181"/>
        <v>0</v>
      </c>
      <c r="AE216" s="113">
        <v>0</v>
      </c>
      <c r="AF216" s="113">
        <v>0</v>
      </c>
      <c r="AG216" s="113">
        <f t="shared" si="182"/>
        <v>0</v>
      </c>
      <c r="AH216" s="113">
        <f t="shared" si="183"/>
        <v>0</v>
      </c>
      <c r="AI216" s="115">
        <v>0</v>
      </c>
      <c r="AJ216" s="115">
        <v>0</v>
      </c>
      <c r="AK216" s="115">
        <v>0</v>
      </c>
      <c r="AL216" s="115">
        <v>0</v>
      </c>
      <c r="AM216" s="115">
        <v>0</v>
      </c>
      <c r="AN216" s="115">
        <v>0</v>
      </c>
      <c r="AO216" s="115">
        <v>0</v>
      </c>
      <c r="AP216" s="115">
        <v>0</v>
      </c>
      <c r="AQ216" s="115">
        <f t="shared" si="184"/>
        <v>0</v>
      </c>
      <c r="AR216" s="115">
        <f t="shared" si="185"/>
        <v>0</v>
      </c>
      <c r="AS216" s="377">
        <f t="shared" si="186"/>
        <v>0</v>
      </c>
      <c r="AT216" s="112">
        <f>I216+AH216</f>
        <v>77243</v>
      </c>
      <c r="AU216" s="113">
        <f>J216+W216</f>
        <v>54450</v>
      </c>
      <c r="AV216" s="113">
        <f>K216+AA216</f>
        <v>0</v>
      </c>
      <c r="AW216" s="113">
        <f t="shared" si="188"/>
        <v>18404</v>
      </c>
      <c r="AX216" s="113">
        <f t="shared" si="188"/>
        <v>1089</v>
      </c>
      <c r="AY216" s="113">
        <f>N216+AG216</f>
        <v>3300</v>
      </c>
      <c r="AZ216" s="115">
        <f>O216+AS216</f>
        <v>0.23</v>
      </c>
      <c r="BA216" s="115">
        <f t="shared" si="189"/>
        <v>0</v>
      </c>
      <c r="BB216" s="116">
        <f t="shared" si="189"/>
        <v>0.23</v>
      </c>
    </row>
    <row r="217" spans="1:54" ht="14.1" customHeight="1" x14ac:dyDescent="0.2">
      <c r="A217" s="120">
        <v>45</v>
      </c>
      <c r="B217" s="117">
        <v>2487</v>
      </c>
      <c r="C217" s="118">
        <v>600079996</v>
      </c>
      <c r="D217" s="117">
        <v>68974639</v>
      </c>
      <c r="E217" s="119" t="s">
        <v>664</v>
      </c>
      <c r="F217" s="120"/>
      <c r="G217" s="119"/>
      <c r="H217" s="121"/>
      <c r="I217" s="122">
        <v>31356425</v>
      </c>
      <c r="J217" s="123">
        <v>22496846</v>
      </c>
      <c r="K217" s="123">
        <v>155000</v>
      </c>
      <c r="L217" s="123">
        <v>7656323</v>
      </c>
      <c r="M217" s="123">
        <v>449936</v>
      </c>
      <c r="N217" s="123">
        <v>598320</v>
      </c>
      <c r="O217" s="124">
        <v>47.041399999999996</v>
      </c>
      <c r="P217" s="124">
        <v>32.138800000000003</v>
      </c>
      <c r="Q217" s="125">
        <v>14.9026</v>
      </c>
      <c r="R217" s="856">
        <f t="shared" ref="R217:BB217" si="190">SUM(R212:R216)</f>
        <v>0</v>
      </c>
      <c r="S217" s="856">
        <f t="shared" si="190"/>
        <v>-80827</v>
      </c>
      <c r="T217" s="856">
        <f t="shared" si="190"/>
        <v>2257</v>
      </c>
      <c r="U217" s="856">
        <f t="shared" si="190"/>
        <v>0</v>
      </c>
      <c r="V217" s="856">
        <f t="shared" si="190"/>
        <v>0</v>
      </c>
      <c r="W217" s="856">
        <f t="shared" si="190"/>
        <v>-78570</v>
      </c>
      <c r="X217" s="856">
        <f t="shared" si="190"/>
        <v>0</v>
      </c>
      <c r="Y217" s="856">
        <f t="shared" si="190"/>
        <v>0</v>
      </c>
      <c r="Z217" s="856">
        <f t="shared" si="190"/>
        <v>0</v>
      </c>
      <c r="AA217" s="856">
        <f t="shared" si="190"/>
        <v>0</v>
      </c>
      <c r="AB217" s="856">
        <f t="shared" si="190"/>
        <v>-78570</v>
      </c>
      <c r="AC217" s="856">
        <f t="shared" si="190"/>
        <v>-26557</v>
      </c>
      <c r="AD217" s="856">
        <f t="shared" si="190"/>
        <v>-1572</v>
      </c>
      <c r="AE217" s="856">
        <f t="shared" si="190"/>
        <v>0</v>
      </c>
      <c r="AF217" s="856">
        <f t="shared" si="190"/>
        <v>0</v>
      </c>
      <c r="AG217" s="856">
        <f t="shared" si="190"/>
        <v>0</v>
      </c>
      <c r="AH217" s="856">
        <f t="shared" si="190"/>
        <v>-106699</v>
      </c>
      <c r="AI217" s="904">
        <f t="shared" si="190"/>
        <v>0</v>
      </c>
      <c r="AJ217" s="904">
        <f t="shared" si="190"/>
        <v>0</v>
      </c>
      <c r="AK217" s="904">
        <f t="shared" si="190"/>
        <v>-0.24</v>
      </c>
      <c r="AL217" s="904">
        <f t="shared" si="190"/>
        <v>0</v>
      </c>
      <c r="AM217" s="904">
        <f t="shared" si="190"/>
        <v>0.01</v>
      </c>
      <c r="AN217" s="904">
        <f t="shared" si="190"/>
        <v>0</v>
      </c>
      <c r="AO217" s="904">
        <f t="shared" si="190"/>
        <v>0</v>
      </c>
      <c r="AP217" s="904">
        <f t="shared" si="190"/>
        <v>0</v>
      </c>
      <c r="AQ217" s="904">
        <f t="shared" si="190"/>
        <v>-0.24</v>
      </c>
      <c r="AR217" s="904">
        <f t="shared" si="190"/>
        <v>0.01</v>
      </c>
      <c r="AS217" s="939">
        <f t="shared" si="190"/>
        <v>-0.22999999999999998</v>
      </c>
      <c r="AT217" s="122">
        <f t="shared" si="190"/>
        <v>31249726</v>
      </c>
      <c r="AU217" s="123">
        <f t="shared" si="190"/>
        <v>22418276</v>
      </c>
      <c r="AV217" s="123">
        <f t="shared" si="190"/>
        <v>155000</v>
      </c>
      <c r="AW217" s="123">
        <f t="shared" si="190"/>
        <v>7629766</v>
      </c>
      <c r="AX217" s="123">
        <f t="shared" si="190"/>
        <v>448364</v>
      </c>
      <c r="AY217" s="123">
        <f t="shared" si="190"/>
        <v>598320</v>
      </c>
      <c r="AZ217" s="124">
        <f t="shared" si="190"/>
        <v>46.811399999999999</v>
      </c>
      <c r="BA217" s="124">
        <f t="shared" si="190"/>
        <v>31.898799999999998</v>
      </c>
      <c r="BB217" s="125">
        <f t="shared" si="190"/>
        <v>14.912600000000001</v>
      </c>
    </row>
    <row r="218" spans="1:54" ht="14.1" customHeight="1" x14ac:dyDescent="0.2">
      <c r="A218" s="108">
        <v>46</v>
      </c>
      <c r="B218" s="105">
        <v>2488</v>
      </c>
      <c r="C218" s="106">
        <v>600079902</v>
      </c>
      <c r="D218" s="105">
        <v>70884978</v>
      </c>
      <c r="E218" s="107" t="s">
        <v>665</v>
      </c>
      <c r="F218" s="108">
        <v>3113</v>
      </c>
      <c r="G218" s="107" t="s">
        <v>318</v>
      </c>
      <c r="H218" s="109" t="s">
        <v>281</v>
      </c>
      <c r="I218" s="110">
        <v>21521536</v>
      </c>
      <c r="J218" s="111">
        <v>15476854</v>
      </c>
      <c r="K218" s="111">
        <v>21000</v>
      </c>
      <c r="L218" s="111">
        <v>5238275</v>
      </c>
      <c r="M218" s="111">
        <v>309537</v>
      </c>
      <c r="N218" s="111">
        <v>475870</v>
      </c>
      <c r="O218" s="288">
        <v>29.265099999999997</v>
      </c>
      <c r="P218" s="288">
        <v>22.628899999999998</v>
      </c>
      <c r="Q218" s="913">
        <v>6.6362000000000005</v>
      </c>
      <c r="R218" s="351"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f t="shared" si="177"/>
        <v>0</v>
      </c>
      <c r="X218" s="113">
        <v>0</v>
      </c>
      <c r="Y218" s="113">
        <v>0</v>
      </c>
      <c r="Z218" s="113">
        <v>0</v>
      </c>
      <c r="AA218" s="113">
        <f t="shared" si="178"/>
        <v>0</v>
      </c>
      <c r="AB218" s="113">
        <f t="shared" si="179"/>
        <v>0</v>
      </c>
      <c r="AC218" s="114">
        <f t="shared" si="180"/>
        <v>0</v>
      </c>
      <c r="AD218" s="114">
        <f t="shared" si="181"/>
        <v>0</v>
      </c>
      <c r="AE218" s="113">
        <v>0</v>
      </c>
      <c r="AF218" s="113">
        <v>0</v>
      </c>
      <c r="AG218" s="113">
        <f t="shared" si="182"/>
        <v>0</v>
      </c>
      <c r="AH218" s="113">
        <f t="shared" si="183"/>
        <v>0</v>
      </c>
      <c r="AI218" s="115">
        <v>0</v>
      </c>
      <c r="AJ218" s="115">
        <v>0</v>
      </c>
      <c r="AK218" s="115">
        <v>0</v>
      </c>
      <c r="AL218" s="115">
        <v>0</v>
      </c>
      <c r="AM218" s="115">
        <v>0</v>
      </c>
      <c r="AN218" s="115">
        <v>0</v>
      </c>
      <c r="AO218" s="115">
        <v>0</v>
      </c>
      <c r="AP218" s="115">
        <v>0</v>
      </c>
      <c r="AQ218" s="115">
        <f t="shared" si="184"/>
        <v>0</v>
      </c>
      <c r="AR218" s="115">
        <f t="shared" si="185"/>
        <v>0</v>
      </c>
      <c r="AS218" s="377">
        <f t="shared" si="186"/>
        <v>0</v>
      </c>
      <c r="AT218" s="112">
        <f>I218+AH218</f>
        <v>21521536</v>
      </c>
      <c r="AU218" s="113">
        <f>J218+W218</f>
        <v>15476854</v>
      </c>
      <c r="AV218" s="113">
        <f>K218+AA218</f>
        <v>21000</v>
      </c>
      <c r="AW218" s="113">
        <f t="shared" ref="AW218:AX222" si="191">L218+AC218</f>
        <v>5238275</v>
      </c>
      <c r="AX218" s="113">
        <f t="shared" si="191"/>
        <v>309537</v>
      </c>
      <c r="AY218" s="113">
        <f>N218+AG218</f>
        <v>475870</v>
      </c>
      <c r="AZ218" s="115">
        <f>O218+AS218</f>
        <v>29.265099999999997</v>
      </c>
      <c r="BA218" s="115">
        <f t="shared" ref="BA218:BB222" si="192">P218+AQ218</f>
        <v>22.628899999999998</v>
      </c>
      <c r="BB218" s="116">
        <f t="shared" si="192"/>
        <v>6.6362000000000005</v>
      </c>
    </row>
    <row r="219" spans="1:54" ht="14.1" customHeight="1" x14ac:dyDescent="0.2">
      <c r="A219" s="108">
        <v>46</v>
      </c>
      <c r="B219" s="105">
        <v>2488</v>
      </c>
      <c r="C219" s="106">
        <v>600079902</v>
      </c>
      <c r="D219" s="105">
        <v>70884978</v>
      </c>
      <c r="E219" s="107" t="s">
        <v>665</v>
      </c>
      <c r="F219" s="108">
        <v>3113</v>
      </c>
      <c r="G219" s="126" t="s">
        <v>316</v>
      </c>
      <c r="H219" s="109" t="s">
        <v>282</v>
      </c>
      <c r="I219" s="110">
        <v>3055981</v>
      </c>
      <c r="J219" s="28">
        <v>2246120</v>
      </c>
      <c r="K219" s="28">
        <v>0</v>
      </c>
      <c r="L219" s="111">
        <v>759189</v>
      </c>
      <c r="M219" s="111">
        <v>44922</v>
      </c>
      <c r="N219" s="28">
        <v>5750</v>
      </c>
      <c r="O219" s="288">
        <v>6.4399999999999995</v>
      </c>
      <c r="P219" s="275">
        <v>6.4399999999999995</v>
      </c>
      <c r="Q219" s="910">
        <v>0</v>
      </c>
      <c r="R219" s="351">
        <v>0</v>
      </c>
      <c r="S219" s="113">
        <v>49090</v>
      </c>
      <c r="T219" s="113">
        <v>0</v>
      </c>
      <c r="U219" s="113">
        <v>0</v>
      </c>
      <c r="V219" s="113">
        <v>0</v>
      </c>
      <c r="W219" s="113">
        <f t="shared" si="177"/>
        <v>49090</v>
      </c>
      <c r="X219" s="113">
        <v>0</v>
      </c>
      <c r="Y219" s="113">
        <v>0</v>
      </c>
      <c r="Z219" s="113">
        <v>0</v>
      </c>
      <c r="AA219" s="113">
        <f t="shared" si="178"/>
        <v>0</v>
      </c>
      <c r="AB219" s="113">
        <f t="shared" si="179"/>
        <v>49090</v>
      </c>
      <c r="AC219" s="114">
        <f t="shared" si="180"/>
        <v>16592</v>
      </c>
      <c r="AD219" s="114">
        <f t="shared" si="181"/>
        <v>982</v>
      </c>
      <c r="AE219" s="113">
        <v>0</v>
      </c>
      <c r="AF219" s="113">
        <v>0</v>
      </c>
      <c r="AG219" s="113">
        <f t="shared" si="182"/>
        <v>0</v>
      </c>
      <c r="AH219" s="113">
        <f t="shared" si="183"/>
        <v>66664</v>
      </c>
      <c r="AI219" s="115">
        <v>0</v>
      </c>
      <c r="AJ219" s="115">
        <v>0</v>
      </c>
      <c r="AK219" s="115">
        <v>0.14000000000000001</v>
      </c>
      <c r="AL219" s="115">
        <v>0</v>
      </c>
      <c r="AM219" s="115">
        <v>0</v>
      </c>
      <c r="AN219" s="115">
        <v>0</v>
      </c>
      <c r="AO219" s="115">
        <v>0</v>
      </c>
      <c r="AP219" s="115">
        <v>0</v>
      </c>
      <c r="AQ219" s="115">
        <f t="shared" si="184"/>
        <v>0.14000000000000001</v>
      </c>
      <c r="AR219" s="115">
        <f t="shared" si="185"/>
        <v>0</v>
      </c>
      <c r="AS219" s="377">
        <f t="shared" si="186"/>
        <v>0.14000000000000001</v>
      </c>
      <c r="AT219" s="112">
        <f>I219+AH219</f>
        <v>3122645</v>
      </c>
      <c r="AU219" s="113">
        <f>J219+W219</f>
        <v>2295210</v>
      </c>
      <c r="AV219" s="113">
        <f>K219+AA219</f>
        <v>0</v>
      </c>
      <c r="AW219" s="113">
        <f t="shared" si="191"/>
        <v>775781</v>
      </c>
      <c r="AX219" s="113">
        <f t="shared" si="191"/>
        <v>45904</v>
      </c>
      <c r="AY219" s="113">
        <f>N219+AG219</f>
        <v>5750</v>
      </c>
      <c r="AZ219" s="115">
        <f>O219+AS219</f>
        <v>6.5799999999999992</v>
      </c>
      <c r="BA219" s="115">
        <f t="shared" si="192"/>
        <v>6.5799999999999992</v>
      </c>
      <c r="BB219" s="116">
        <f t="shared" si="192"/>
        <v>0</v>
      </c>
    </row>
    <row r="220" spans="1:54" ht="14.1" customHeight="1" x14ac:dyDescent="0.2">
      <c r="A220" s="108">
        <v>46</v>
      </c>
      <c r="B220" s="105">
        <v>2488</v>
      </c>
      <c r="C220" s="106">
        <v>600079902</v>
      </c>
      <c r="D220" s="105">
        <v>70884978</v>
      </c>
      <c r="E220" s="107" t="s">
        <v>665</v>
      </c>
      <c r="F220" s="108">
        <v>3141</v>
      </c>
      <c r="G220" s="107" t="s">
        <v>319</v>
      </c>
      <c r="H220" s="109" t="s">
        <v>282</v>
      </c>
      <c r="I220" s="110">
        <v>1722777</v>
      </c>
      <c r="J220" s="30">
        <v>1250655</v>
      </c>
      <c r="K220" s="30">
        <v>7000</v>
      </c>
      <c r="L220" s="111">
        <v>425087</v>
      </c>
      <c r="M220" s="111">
        <v>25013</v>
      </c>
      <c r="N220" s="30">
        <v>15022</v>
      </c>
      <c r="O220" s="288">
        <v>4.28</v>
      </c>
      <c r="P220" s="447">
        <v>0</v>
      </c>
      <c r="Q220" s="914">
        <v>4.28</v>
      </c>
      <c r="R220" s="351">
        <v>0</v>
      </c>
      <c r="S220" s="113">
        <v>0</v>
      </c>
      <c r="T220" s="113">
        <v>45749</v>
      </c>
      <c r="U220" s="113">
        <v>0</v>
      </c>
      <c r="V220" s="113">
        <v>0</v>
      </c>
      <c r="W220" s="113">
        <f t="shared" si="177"/>
        <v>45749</v>
      </c>
      <c r="X220" s="113">
        <v>0</v>
      </c>
      <c r="Y220" s="113">
        <v>0</v>
      </c>
      <c r="Z220" s="113">
        <v>0</v>
      </c>
      <c r="AA220" s="113">
        <f t="shared" si="178"/>
        <v>0</v>
      </c>
      <c r="AB220" s="113">
        <f t="shared" si="179"/>
        <v>45749</v>
      </c>
      <c r="AC220" s="114">
        <f t="shared" si="180"/>
        <v>15463</v>
      </c>
      <c r="AD220" s="114">
        <f t="shared" si="181"/>
        <v>915</v>
      </c>
      <c r="AE220" s="113">
        <v>0</v>
      </c>
      <c r="AF220" s="113">
        <v>0</v>
      </c>
      <c r="AG220" s="113">
        <f t="shared" si="182"/>
        <v>0</v>
      </c>
      <c r="AH220" s="113">
        <f t="shared" si="183"/>
        <v>62127</v>
      </c>
      <c r="AI220" s="115">
        <v>0</v>
      </c>
      <c r="AJ220" s="115">
        <v>0</v>
      </c>
      <c r="AK220" s="115">
        <v>0</v>
      </c>
      <c r="AL220" s="115">
        <v>0</v>
      </c>
      <c r="AM220" s="115">
        <v>0.15</v>
      </c>
      <c r="AN220" s="115">
        <v>0</v>
      </c>
      <c r="AO220" s="115">
        <v>0</v>
      </c>
      <c r="AP220" s="115">
        <v>0</v>
      </c>
      <c r="AQ220" s="115">
        <f t="shared" si="184"/>
        <v>0</v>
      </c>
      <c r="AR220" s="115">
        <f t="shared" si="185"/>
        <v>0.15</v>
      </c>
      <c r="AS220" s="377">
        <f t="shared" si="186"/>
        <v>0.15</v>
      </c>
      <c r="AT220" s="112">
        <f>I220+AH220</f>
        <v>1784904</v>
      </c>
      <c r="AU220" s="113">
        <f>J220+W220</f>
        <v>1296404</v>
      </c>
      <c r="AV220" s="113">
        <f>K220+AA220</f>
        <v>7000</v>
      </c>
      <c r="AW220" s="113">
        <f t="shared" si="191"/>
        <v>440550</v>
      </c>
      <c r="AX220" s="113">
        <f t="shared" si="191"/>
        <v>25928</v>
      </c>
      <c r="AY220" s="113">
        <f>N220+AG220</f>
        <v>15022</v>
      </c>
      <c r="AZ220" s="115">
        <f>O220+AS220</f>
        <v>4.4300000000000006</v>
      </c>
      <c r="BA220" s="115">
        <f t="shared" si="192"/>
        <v>0</v>
      </c>
      <c r="BB220" s="116">
        <f t="shared" si="192"/>
        <v>4.4300000000000006</v>
      </c>
    </row>
    <row r="221" spans="1:54" ht="14.1" customHeight="1" x14ac:dyDescent="0.2">
      <c r="A221" s="108">
        <v>46</v>
      </c>
      <c r="B221" s="105">
        <v>2488</v>
      </c>
      <c r="C221" s="106">
        <v>600079902</v>
      </c>
      <c r="D221" s="105">
        <v>70884978</v>
      </c>
      <c r="E221" s="107" t="s">
        <v>665</v>
      </c>
      <c r="F221" s="108">
        <v>3143</v>
      </c>
      <c r="G221" s="126" t="s">
        <v>633</v>
      </c>
      <c r="H221" s="109" t="s">
        <v>281</v>
      </c>
      <c r="I221" s="110">
        <v>1917967</v>
      </c>
      <c r="J221" s="433">
        <v>1410376</v>
      </c>
      <c r="K221" s="433">
        <v>2000</v>
      </c>
      <c r="L221" s="111">
        <v>477383</v>
      </c>
      <c r="M221" s="111">
        <v>28208</v>
      </c>
      <c r="N221" s="343">
        <v>0</v>
      </c>
      <c r="O221" s="288">
        <v>3.0716000000000001</v>
      </c>
      <c r="P221" s="436">
        <v>3.0716000000000001</v>
      </c>
      <c r="Q221" s="910">
        <v>0</v>
      </c>
      <c r="R221" s="351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f t="shared" si="177"/>
        <v>0</v>
      </c>
      <c r="X221" s="113">
        <v>0</v>
      </c>
      <c r="Y221" s="113">
        <v>0</v>
      </c>
      <c r="Z221" s="113">
        <v>0</v>
      </c>
      <c r="AA221" s="113">
        <f t="shared" si="178"/>
        <v>0</v>
      </c>
      <c r="AB221" s="113">
        <f t="shared" si="179"/>
        <v>0</v>
      </c>
      <c r="AC221" s="114">
        <f t="shared" si="180"/>
        <v>0</v>
      </c>
      <c r="AD221" s="114">
        <f t="shared" si="181"/>
        <v>0</v>
      </c>
      <c r="AE221" s="113">
        <v>0</v>
      </c>
      <c r="AF221" s="113">
        <v>0</v>
      </c>
      <c r="AG221" s="113">
        <f t="shared" si="182"/>
        <v>0</v>
      </c>
      <c r="AH221" s="113">
        <f t="shared" si="183"/>
        <v>0</v>
      </c>
      <c r="AI221" s="115">
        <v>0</v>
      </c>
      <c r="AJ221" s="115">
        <v>0</v>
      </c>
      <c r="AK221" s="115">
        <v>0</v>
      </c>
      <c r="AL221" s="115">
        <v>0</v>
      </c>
      <c r="AM221" s="115">
        <v>0</v>
      </c>
      <c r="AN221" s="115">
        <v>0</v>
      </c>
      <c r="AO221" s="115">
        <v>0</v>
      </c>
      <c r="AP221" s="115">
        <v>0</v>
      </c>
      <c r="AQ221" s="115">
        <f t="shared" si="184"/>
        <v>0</v>
      </c>
      <c r="AR221" s="115">
        <f t="shared" si="185"/>
        <v>0</v>
      </c>
      <c r="AS221" s="377">
        <f t="shared" si="186"/>
        <v>0</v>
      </c>
      <c r="AT221" s="112">
        <f>I221+AH221</f>
        <v>1917967</v>
      </c>
      <c r="AU221" s="113">
        <f>J221+W221</f>
        <v>1410376</v>
      </c>
      <c r="AV221" s="113">
        <f>K221+AA221</f>
        <v>2000</v>
      </c>
      <c r="AW221" s="113">
        <f t="shared" si="191"/>
        <v>477383</v>
      </c>
      <c r="AX221" s="113">
        <f t="shared" si="191"/>
        <v>28208</v>
      </c>
      <c r="AY221" s="113">
        <f>N221+AG221</f>
        <v>0</v>
      </c>
      <c r="AZ221" s="115">
        <f>O221+AS221</f>
        <v>3.0716000000000001</v>
      </c>
      <c r="BA221" s="115">
        <f t="shared" si="192"/>
        <v>3.0716000000000001</v>
      </c>
      <c r="BB221" s="116">
        <f t="shared" si="192"/>
        <v>0</v>
      </c>
    </row>
    <row r="222" spans="1:54" ht="14.1" customHeight="1" x14ac:dyDescent="0.2">
      <c r="A222" s="108">
        <v>46</v>
      </c>
      <c r="B222" s="105">
        <v>2488</v>
      </c>
      <c r="C222" s="106">
        <v>600079902</v>
      </c>
      <c r="D222" s="105">
        <v>70884978</v>
      </c>
      <c r="E222" s="107" t="s">
        <v>665</v>
      </c>
      <c r="F222" s="108">
        <v>3143</v>
      </c>
      <c r="G222" s="126" t="s">
        <v>634</v>
      </c>
      <c r="H222" s="109" t="s">
        <v>282</v>
      </c>
      <c r="I222" s="110">
        <v>61794</v>
      </c>
      <c r="J222" s="445">
        <v>43560</v>
      </c>
      <c r="K222" s="445">
        <v>0</v>
      </c>
      <c r="L222" s="111">
        <v>14723</v>
      </c>
      <c r="M222" s="111">
        <v>871</v>
      </c>
      <c r="N222" s="445">
        <v>2640</v>
      </c>
      <c r="O222" s="288">
        <v>0.18</v>
      </c>
      <c r="P222" s="446">
        <v>0</v>
      </c>
      <c r="Q222" s="914">
        <v>0.18</v>
      </c>
      <c r="R222" s="351"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f t="shared" si="177"/>
        <v>0</v>
      </c>
      <c r="X222" s="113">
        <v>0</v>
      </c>
      <c r="Y222" s="113">
        <v>0</v>
      </c>
      <c r="Z222" s="113">
        <v>0</v>
      </c>
      <c r="AA222" s="113">
        <f t="shared" si="178"/>
        <v>0</v>
      </c>
      <c r="AB222" s="113">
        <f t="shared" si="179"/>
        <v>0</v>
      </c>
      <c r="AC222" s="114">
        <f t="shared" si="180"/>
        <v>0</v>
      </c>
      <c r="AD222" s="114">
        <f t="shared" si="181"/>
        <v>0</v>
      </c>
      <c r="AE222" s="113">
        <v>0</v>
      </c>
      <c r="AF222" s="113">
        <v>0</v>
      </c>
      <c r="AG222" s="113">
        <f t="shared" si="182"/>
        <v>0</v>
      </c>
      <c r="AH222" s="113">
        <f t="shared" si="183"/>
        <v>0</v>
      </c>
      <c r="AI222" s="115">
        <v>0</v>
      </c>
      <c r="AJ222" s="115">
        <v>0</v>
      </c>
      <c r="AK222" s="115">
        <v>0</v>
      </c>
      <c r="AL222" s="115">
        <v>0</v>
      </c>
      <c r="AM222" s="115">
        <v>0</v>
      </c>
      <c r="AN222" s="115">
        <v>0</v>
      </c>
      <c r="AO222" s="115">
        <v>0</v>
      </c>
      <c r="AP222" s="115">
        <v>0</v>
      </c>
      <c r="AQ222" s="115">
        <f t="shared" si="184"/>
        <v>0</v>
      </c>
      <c r="AR222" s="115">
        <f t="shared" si="185"/>
        <v>0</v>
      </c>
      <c r="AS222" s="377">
        <f t="shared" si="186"/>
        <v>0</v>
      </c>
      <c r="AT222" s="112">
        <f>I222+AH222</f>
        <v>61794</v>
      </c>
      <c r="AU222" s="113">
        <f>J222+W222</f>
        <v>43560</v>
      </c>
      <c r="AV222" s="113">
        <f>K222+AA222</f>
        <v>0</v>
      </c>
      <c r="AW222" s="113">
        <f t="shared" si="191"/>
        <v>14723</v>
      </c>
      <c r="AX222" s="113">
        <f t="shared" si="191"/>
        <v>871</v>
      </c>
      <c r="AY222" s="113">
        <f>N222+AG222</f>
        <v>2640</v>
      </c>
      <c r="AZ222" s="115">
        <f>O222+AS222</f>
        <v>0.18</v>
      </c>
      <c r="BA222" s="115">
        <f t="shared" si="192"/>
        <v>0</v>
      </c>
      <c r="BB222" s="116">
        <f t="shared" si="192"/>
        <v>0.18</v>
      </c>
    </row>
    <row r="223" spans="1:54" ht="14.1" customHeight="1" x14ac:dyDescent="0.2">
      <c r="A223" s="120">
        <v>46</v>
      </c>
      <c r="B223" s="117">
        <v>2488</v>
      </c>
      <c r="C223" s="118">
        <v>600079902</v>
      </c>
      <c r="D223" s="117">
        <v>70884978</v>
      </c>
      <c r="E223" s="119" t="s">
        <v>666</v>
      </c>
      <c r="F223" s="120"/>
      <c r="G223" s="119"/>
      <c r="H223" s="121"/>
      <c r="I223" s="122">
        <v>28280055</v>
      </c>
      <c r="J223" s="123">
        <v>20427565</v>
      </c>
      <c r="K223" s="123">
        <v>30000</v>
      </c>
      <c r="L223" s="123">
        <v>6914657</v>
      </c>
      <c r="M223" s="123">
        <v>408551</v>
      </c>
      <c r="N223" s="123">
        <v>499282</v>
      </c>
      <c r="O223" s="124">
        <v>43.236699999999992</v>
      </c>
      <c r="P223" s="124">
        <v>32.140500000000003</v>
      </c>
      <c r="Q223" s="125">
        <v>11.0962</v>
      </c>
      <c r="R223" s="856">
        <f t="shared" ref="R223:BB223" si="193">SUM(R218:R222)</f>
        <v>0</v>
      </c>
      <c r="S223" s="856">
        <f t="shared" si="193"/>
        <v>49090</v>
      </c>
      <c r="T223" s="856">
        <f t="shared" si="193"/>
        <v>45749</v>
      </c>
      <c r="U223" s="856">
        <f t="shared" si="193"/>
        <v>0</v>
      </c>
      <c r="V223" s="856">
        <f t="shared" si="193"/>
        <v>0</v>
      </c>
      <c r="W223" s="856">
        <f t="shared" si="193"/>
        <v>94839</v>
      </c>
      <c r="X223" s="856">
        <f t="shared" si="193"/>
        <v>0</v>
      </c>
      <c r="Y223" s="856">
        <f t="shared" si="193"/>
        <v>0</v>
      </c>
      <c r="Z223" s="856">
        <f t="shared" si="193"/>
        <v>0</v>
      </c>
      <c r="AA223" s="856">
        <f t="shared" si="193"/>
        <v>0</v>
      </c>
      <c r="AB223" s="856">
        <f t="shared" si="193"/>
        <v>94839</v>
      </c>
      <c r="AC223" s="856">
        <f t="shared" si="193"/>
        <v>32055</v>
      </c>
      <c r="AD223" s="856">
        <f t="shared" si="193"/>
        <v>1897</v>
      </c>
      <c r="AE223" s="856">
        <f t="shared" si="193"/>
        <v>0</v>
      </c>
      <c r="AF223" s="856">
        <f t="shared" si="193"/>
        <v>0</v>
      </c>
      <c r="AG223" s="856">
        <f t="shared" si="193"/>
        <v>0</v>
      </c>
      <c r="AH223" s="856">
        <f t="shared" si="193"/>
        <v>128791</v>
      </c>
      <c r="AI223" s="904">
        <f t="shared" si="193"/>
        <v>0</v>
      </c>
      <c r="AJ223" s="904">
        <f t="shared" si="193"/>
        <v>0</v>
      </c>
      <c r="AK223" s="904">
        <f t="shared" si="193"/>
        <v>0.14000000000000001</v>
      </c>
      <c r="AL223" s="904">
        <f t="shared" si="193"/>
        <v>0</v>
      </c>
      <c r="AM223" s="904">
        <f t="shared" si="193"/>
        <v>0.15</v>
      </c>
      <c r="AN223" s="904">
        <f t="shared" si="193"/>
        <v>0</v>
      </c>
      <c r="AO223" s="904">
        <f t="shared" si="193"/>
        <v>0</v>
      </c>
      <c r="AP223" s="904">
        <f t="shared" si="193"/>
        <v>0</v>
      </c>
      <c r="AQ223" s="904">
        <f t="shared" si="193"/>
        <v>0.14000000000000001</v>
      </c>
      <c r="AR223" s="904">
        <f t="shared" si="193"/>
        <v>0.15</v>
      </c>
      <c r="AS223" s="939">
        <f t="shared" si="193"/>
        <v>0.29000000000000004</v>
      </c>
      <c r="AT223" s="122">
        <f t="shared" si="193"/>
        <v>28408846</v>
      </c>
      <c r="AU223" s="123">
        <f t="shared" si="193"/>
        <v>20522404</v>
      </c>
      <c r="AV223" s="123">
        <f t="shared" si="193"/>
        <v>30000</v>
      </c>
      <c r="AW223" s="123">
        <f t="shared" si="193"/>
        <v>6946712</v>
      </c>
      <c r="AX223" s="123">
        <f t="shared" si="193"/>
        <v>410448</v>
      </c>
      <c r="AY223" s="123">
        <f t="shared" si="193"/>
        <v>499282</v>
      </c>
      <c r="AZ223" s="124">
        <f t="shared" si="193"/>
        <v>43.526699999999998</v>
      </c>
      <c r="BA223" s="124">
        <f t="shared" si="193"/>
        <v>32.280499999999996</v>
      </c>
      <c r="BB223" s="125">
        <f t="shared" si="193"/>
        <v>11.246200000000002</v>
      </c>
    </row>
    <row r="224" spans="1:54" ht="14.1" customHeight="1" x14ac:dyDescent="0.2">
      <c r="A224" s="108">
        <v>47</v>
      </c>
      <c r="B224" s="105">
        <v>2472</v>
      </c>
      <c r="C224" s="106">
        <v>600080277</v>
      </c>
      <c r="D224" s="105">
        <v>72743131</v>
      </c>
      <c r="E224" s="107" t="s">
        <v>667</v>
      </c>
      <c r="F224" s="108">
        <v>3113</v>
      </c>
      <c r="G224" s="107" t="s">
        <v>318</v>
      </c>
      <c r="H224" s="109" t="s">
        <v>281</v>
      </c>
      <c r="I224" s="110">
        <v>27037691</v>
      </c>
      <c r="J224" s="111">
        <v>19392526</v>
      </c>
      <c r="K224" s="111">
        <v>150000</v>
      </c>
      <c r="L224" s="111">
        <v>6605374</v>
      </c>
      <c r="M224" s="111">
        <v>387851</v>
      </c>
      <c r="N224" s="111">
        <v>501940</v>
      </c>
      <c r="O224" s="288">
        <v>36.675900000000006</v>
      </c>
      <c r="P224" s="288">
        <v>28.036500000000004</v>
      </c>
      <c r="Q224" s="913">
        <v>8.639400000000002</v>
      </c>
      <c r="R224" s="351">
        <v>0</v>
      </c>
      <c r="S224" s="113">
        <v>0</v>
      </c>
      <c r="T224" s="113">
        <v>0</v>
      </c>
      <c r="U224" s="113">
        <v>91360</v>
      </c>
      <c r="V224" s="113">
        <v>0</v>
      </c>
      <c r="W224" s="113">
        <f t="shared" si="177"/>
        <v>91360</v>
      </c>
      <c r="X224" s="113">
        <v>0</v>
      </c>
      <c r="Y224" s="113">
        <v>0</v>
      </c>
      <c r="Z224" s="113">
        <v>0</v>
      </c>
      <c r="AA224" s="113">
        <f t="shared" si="178"/>
        <v>0</v>
      </c>
      <c r="AB224" s="113">
        <f t="shared" si="179"/>
        <v>91360</v>
      </c>
      <c r="AC224" s="114">
        <f t="shared" si="180"/>
        <v>30880</v>
      </c>
      <c r="AD224" s="114">
        <f t="shared" si="181"/>
        <v>1827</v>
      </c>
      <c r="AE224" s="113">
        <v>0</v>
      </c>
      <c r="AF224" s="113">
        <v>0</v>
      </c>
      <c r="AG224" s="113">
        <f t="shared" si="182"/>
        <v>0</v>
      </c>
      <c r="AH224" s="113">
        <f t="shared" si="183"/>
        <v>124067</v>
      </c>
      <c r="AI224" s="115">
        <v>0</v>
      </c>
      <c r="AJ224" s="115">
        <v>0</v>
      </c>
      <c r="AK224" s="115">
        <v>0</v>
      </c>
      <c r="AL224" s="115">
        <v>0</v>
      </c>
      <c r="AM224" s="115">
        <v>0</v>
      </c>
      <c r="AN224" s="115">
        <v>0.15</v>
      </c>
      <c r="AO224" s="115">
        <v>0</v>
      </c>
      <c r="AP224" s="115">
        <v>0</v>
      </c>
      <c r="AQ224" s="115">
        <f t="shared" si="184"/>
        <v>0.15</v>
      </c>
      <c r="AR224" s="115">
        <f t="shared" si="185"/>
        <v>0</v>
      </c>
      <c r="AS224" s="377">
        <f t="shared" si="186"/>
        <v>0.15</v>
      </c>
      <c r="AT224" s="112">
        <f>I224+AH224</f>
        <v>27161758</v>
      </c>
      <c r="AU224" s="113">
        <f>J224+W224</f>
        <v>19483886</v>
      </c>
      <c r="AV224" s="113">
        <f>K224+AA224</f>
        <v>150000</v>
      </c>
      <c r="AW224" s="113">
        <f t="shared" ref="AW224:AX228" si="194">L224+AC224</f>
        <v>6636254</v>
      </c>
      <c r="AX224" s="113">
        <f t="shared" si="194"/>
        <v>389678</v>
      </c>
      <c r="AY224" s="113">
        <f>N224+AG224</f>
        <v>501940</v>
      </c>
      <c r="AZ224" s="115">
        <f>O224+AS224</f>
        <v>36.825900000000004</v>
      </c>
      <c r="BA224" s="115">
        <f t="shared" ref="BA224:BB228" si="195">P224+AQ224</f>
        <v>28.186500000000002</v>
      </c>
      <c r="BB224" s="116">
        <f t="shared" si="195"/>
        <v>8.639400000000002</v>
      </c>
    </row>
    <row r="225" spans="1:54" ht="14.1" customHeight="1" x14ac:dyDescent="0.2">
      <c r="A225" s="108">
        <v>47</v>
      </c>
      <c r="B225" s="105">
        <v>2472</v>
      </c>
      <c r="C225" s="106">
        <v>600080277</v>
      </c>
      <c r="D225" s="105">
        <v>72743131</v>
      </c>
      <c r="E225" s="107" t="s">
        <v>667</v>
      </c>
      <c r="F225" s="108">
        <v>3113</v>
      </c>
      <c r="G225" s="126" t="s">
        <v>316</v>
      </c>
      <c r="H225" s="109" t="s">
        <v>282</v>
      </c>
      <c r="I225" s="110">
        <v>3674456</v>
      </c>
      <c r="J225" s="28">
        <v>2701551</v>
      </c>
      <c r="K225" s="28">
        <v>0</v>
      </c>
      <c r="L225" s="111">
        <v>913125</v>
      </c>
      <c r="M225" s="111">
        <v>54030</v>
      </c>
      <c r="N225" s="28">
        <v>5750</v>
      </c>
      <c r="O225" s="288">
        <v>7.4600000000000009</v>
      </c>
      <c r="P225" s="275">
        <v>7.4600000000000009</v>
      </c>
      <c r="Q225" s="910">
        <v>0</v>
      </c>
      <c r="R225" s="351">
        <v>0</v>
      </c>
      <c r="S225" s="113">
        <v>-1928</v>
      </c>
      <c r="T225" s="113">
        <v>0</v>
      </c>
      <c r="U225" s="113">
        <v>0</v>
      </c>
      <c r="V225" s="113">
        <v>0</v>
      </c>
      <c r="W225" s="113">
        <f t="shared" si="177"/>
        <v>-1928</v>
      </c>
      <c r="X225" s="113">
        <v>0</v>
      </c>
      <c r="Y225" s="113">
        <v>0</v>
      </c>
      <c r="Z225" s="113">
        <v>0</v>
      </c>
      <c r="AA225" s="113">
        <f t="shared" si="178"/>
        <v>0</v>
      </c>
      <c r="AB225" s="113">
        <f t="shared" si="179"/>
        <v>-1928</v>
      </c>
      <c r="AC225" s="114">
        <f t="shared" si="180"/>
        <v>-652</v>
      </c>
      <c r="AD225" s="114">
        <f t="shared" si="181"/>
        <v>-39</v>
      </c>
      <c r="AE225" s="113">
        <v>0</v>
      </c>
      <c r="AF225" s="113">
        <v>0</v>
      </c>
      <c r="AG225" s="113">
        <f t="shared" si="182"/>
        <v>0</v>
      </c>
      <c r="AH225" s="113">
        <f t="shared" si="183"/>
        <v>-2619</v>
      </c>
      <c r="AI225" s="115">
        <v>0</v>
      </c>
      <c r="AJ225" s="115">
        <v>0</v>
      </c>
      <c r="AK225" s="115">
        <v>0</v>
      </c>
      <c r="AL225" s="115">
        <v>0</v>
      </c>
      <c r="AM225" s="115">
        <v>0</v>
      </c>
      <c r="AN225" s="115">
        <v>0</v>
      </c>
      <c r="AO225" s="115">
        <v>0</v>
      </c>
      <c r="AP225" s="115">
        <v>0</v>
      </c>
      <c r="AQ225" s="115">
        <f t="shared" si="184"/>
        <v>0</v>
      </c>
      <c r="AR225" s="115">
        <f t="shared" si="185"/>
        <v>0</v>
      </c>
      <c r="AS225" s="377">
        <f t="shared" si="186"/>
        <v>0</v>
      </c>
      <c r="AT225" s="112">
        <f>I225+AH225</f>
        <v>3671837</v>
      </c>
      <c r="AU225" s="113">
        <f>J225+W225</f>
        <v>2699623</v>
      </c>
      <c r="AV225" s="113">
        <f>K225+AA225</f>
        <v>0</v>
      </c>
      <c r="AW225" s="113">
        <f t="shared" si="194"/>
        <v>912473</v>
      </c>
      <c r="AX225" s="113">
        <f t="shared" si="194"/>
        <v>53991</v>
      </c>
      <c r="AY225" s="113">
        <f>N225+AG225</f>
        <v>5750</v>
      </c>
      <c r="AZ225" s="115">
        <f>O225+AS225</f>
        <v>7.4600000000000009</v>
      </c>
      <c r="BA225" s="115">
        <f t="shared" si="195"/>
        <v>7.4600000000000009</v>
      </c>
      <c r="BB225" s="116">
        <f t="shared" si="195"/>
        <v>0</v>
      </c>
    </row>
    <row r="226" spans="1:54" ht="14.1" customHeight="1" x14ac:dyDescent="0.2">
      <c r="A226" s="108">
        <v>47</v>
      </c>
      <c r="B226" s="105">
        <v>2472</v>
      </c>
      <c r="C226" s="106">
        <v>600080277</v>
      </c>
      <c r="D226" s="105">
        <v>72743131</v>
      </c>
      <c r="E226" s="107" t="s">
        <v>667</v>
      </c>
      <c r="F226" s="108">
        <v>3141</v>
      </c>
      <c r="G226" s="107" t="s">
        <v>319</v>
      </c>
      <c r="H226" s="109" t="s">
        <v>282</v>
      </c>
      <c r="I226" s="110">
        <v>2201412</v>
      </c>
      <c r="J226" s="30">
        <v>1596182</v>
      </c>
      <c r="K226" s="30">
        <v>10000</v>
      </c>
      <c r="L226" s="111">
        <v>542890</v>
      </c>
      <c r="M226" s="111">
        <v>31924</v>
      </c>
      <c r="N226" s="30">
        <v>20416</v>
      </c>
      <c r="O226" s="288">
        <v>5.46</v>
      </c>
      <c r="P226" s="447">
        <v>0</v>
      </c>
      <c r="Q226" s="914">
        <v>5.46</v>
      </c>
      <c r="R226" s="351">
        <v>0</v>
      </c>
      <c r="S226" s="113">
        <v>0</v>
      </c>
      <c r="T226" s="113">
        <v>-107195</v>
      </c>
      <c r="U226" s="113">
        <v>0</v>
      </c>
      <c r="V226" s="113">
        <v>0</v>
      </c>
      <c r="W226" s="113">
        <f t="shared" si="177"/>
        <v>-107195</v>
      </c>
      <c r="X226" s="113">
        <v>0</v>
      </c>
      <c r="Y226" s="113">
        <v>0</v>
      </c>
      <c r="Z226" s="113">
        <v>0</v>
      </c>
      <c r="AA226" s="113">
        <f t="shared" si="178"/>
        <v>0</v>
      </c>
      <c r="AB226" s="113">
        <f t="shared" si="179"/>
        <v>-107195</v>
      </c>
      <c r="AC226" s="114">
        <f t="shared" si="180"/>
        <v>-36232</v>
      </c>
      <c r="AD226" s="114">
        <f t="shared" si="181"/>
        <v>-2144</v>
      </c>
      <c r="AE226" s="113">
        <v>0</v>
      </c>
      <c r="AF226" s="113">
        <v>0</v>
      </c>
      <c r="AG226" s="113">
        <f t="shared" si="182"/>
        <v>0</v>
      </c>
      <c r="AH226" s="113">
        <f t="shared" si="183"/>
        <v>-145571</v>
      </c>
      <c r="AI226" s="115">
        <v>0</v>
      </c>
      <c r="AJ226" s="115">
        <v>0</v>
      </c>
      <c r="AK226" s="115">
        <v>0</v>
      </c>
      <c r="AL226" s="115">
        <v>0</v>
      </c>
      <c r="AM226" s="115">
        <v>-0.36</v>
      </c>
      <c r="AN226" s="115">
        <v>0</v>
      </c>
      <c r="AO226" s="115">
        <v>0</v>
      </c>
      <c r="AP226" s="115">
        <v>0</v>
      </c>
      <c r="AQ226" s="115">
        <f t="shared" si="184"/>
        <v>0</v>
      </c>
      <c r="AR226" s="115">
        <f t="shared" si="185"/>
        <v>-0.36</v>
      </c>
      <c r="AS226" s="377">
        <f t="shared" si="186"/>
        <v>-0.36</v>
      </c>
      <c r="AT226" s="112">
        <f>I226+AH226</f>
        <v>2055841</v>
      </c>
      <c r="AU226" s="113">
        <f>J226+W226</f>
        <v>1488987</v>
      </c>
      <c r="AV226" s="113">
        <f>K226+AA226</f>
        <v>10000</v>
      </c>
      <c r="AW226" s="113">
        <f t="shared" si="194"/>
        <v>506658</v>
      </c>
      <c r="AX226" s="113">
        <f t="shared" si="194"/>
        <v>29780</v>
      </c>
      <c r="AY226" s="113">
        <f>N226+AG226</f>
        <v>20416</v>
      </c>
      <c r="AZ226" s="115">
        <f>O226+AS226</f>
        <v>5.0999999999999996</v>
      </c>
      <c r="BA226" s="115">
        <f t="shared" si="195"/>
        <v>0</v>
      </c>
      <c r="BB226" s="116">
        <f t="shared" si="195"/>
        <v>5.0999999999999996</v>
      </c>
    </row>
    <row r="227" spans="1:54" ht="14.1" customHeight="1" x14ac:dyDescent="0.2">
      <c r="A227" s="108">
        <v>47</v>
      </c>
      <c r="B227" s="105">
        <v>2472</v>
      </c>
      <c r="C227" s="106">
        <v>600080277</v>
      </c>
      <c r="D227" s="105">
        <v>72743131</v>
      </c>
      <c r="E227" s="107" t="s">
        <v>667</v>
      </c>
      <c r="F227" s="108">
        <v>3143</v>
      </c>
      <c r="G227" s="126" t="s">
        <v>633</v>
      </c>
      <c r="H227" s="109" t="s">
        <v>281</v>
      </c>
      <c r="I227" s="110">
        <v>2925347</v>
      </c>
      <c r="J227" s="433">
        <v>2144306</v>
      </c>
      <c r="K227" s="433">
        <v>10000</v>
      </c>
      <c r="L227" s="111">
        <v>728155</v>
      </c>
      <c r="M227" s="111">
        <v>42886</v>
      </c>
      <c r="N227" s="343">
        <v>0</v>
      </c>
      <c r="O227" s="288">
        <v>4.5589000000000004</v>
      </c>
      <c r="P227" s="436">
        <v>4.5589000000000004</v>
      </c>
      <c r="Q227" s="910">
        <v>0</v>
      </c>
      <c r="R227" s="351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f t="shared" si="177"/>
        <v>0</v>
      </c>
      <c r="X227" s="113">
        <v>0</v>
      </c>
      <c r="Y227" s="113">
        <v>0</v>
      </c>
      <c r="Z227" s="113">
        <v>0</v>
      </c>
      <c r="AA227" s="113">
        <f t="shared" si="178"/>
        <v>0</v>
      </c>
      <c r="AB227" s="113">
        <f t="shared" si="179"/>
        <v>0</v>
      </c>
      <c r="AC227" s="114">
        <f t="shared" si="180"/>
        <v>0</v>
      </c>
      <c r="AD227" s="114">
        <f t="shared" si="181"/>
        <v>0</v>
      </c>
      <c r="AE227" s="113">
        <v>0</v>
      </c>
      <c r="AF227" s="113">
        <v>0</v>
      </c>
      <c r="AG227" s="113">
        <f t="shared" si="182"/>
        <v>0</v>
      </c>
      <c r="AH227" s="113">
        <f t="shared" si="183"/>
        <v>0</v>
      </c>
      <c r="AI227" s="115">
        <v>0</v>
      </c>
      <c r="AJ227" s="115">
        <v>0</v>
      </c>
      <c r="AK227" s="115">
        <v>0</v>
      </c>
      <c r="AL227" s="115">
        <v>0</v>
      </c>
      <c r="AM227" s="115">
        <v>0</v>
      </c>
      <c r="AN227" s="115">
        <v>0</v>
      </c>
      <c r="AO227" s="115">
        <v>0</v>
      </c>
      <c r="AP227" s="115">
        <v>0</v>
      </c>
      <c r="AQ227" s="115">
        <f t="shared" si="184"/>
        <v>0</v>
      </c>
      <c r="AR227" s="115">
        <f t="shared" si="185"/>
        <v>0</v>
      </c>
      <c r="AS227" s="377">
        <f t="shared" si="186"/>
        <v>0</v>
      </c>
      <c r="AT227" s="112">
        <f>I227+AH227</f>
        <v>2925347</v>
      </c>
      <c r="AU227" s="113">
        <f>J227+W227</f>
        <v>2144306</v>
      </c>
      <c r="AV227" s="113">
        <f>K227+AA227</f>
        <v>10000</v>
      </c>
      <c r="AW227" s="113">
        <f t="shared" si="194"/>
        <v>728155</v>
      </c>
      <c r="AX227" s="113">
        <f t="shared" si="194"/>
        <v>42886</v>
      </c>
      <c r="AY227" s="113">
        <f>N227+AG227</f>
        <v>0</v>
      </c>
      <c r="AZ227" s="115">
        <f>O227+AS227</f>
        <v>4.5589000000000004</v>
      </c>
      <c r="BA227" s="115">
        <f t="shared" si="195"/>
        <v>4.5589000000000004</v>
      </c>
      <c r="BB227" s="116">
        <f t="shared" si="195"/>
        <v>0</v>
      </c>
    </row>
    <row r="228" spans="1:54" ht="14.1" customHeight="1" x14ac:dyDescent="0.2">
      <c r="A228" s="108">
        <v>47</v>
      </c>
      <c r="B228" s="105">
        <v>2472</v>
      </c>
      <c r="C228" s="106">
        <v>600080277</v>
      </c>
      <c r="D228" s="105">
        <v>72743131</v>
      </c>
      <c r="E228" s="107" t="s">
        <v>667</v>
      </c>
      <c r="F228" s="108">
        <v>3143</v>
      </c>
      <c r="G228" s="126" t="s">
        <v>634</v>
      </c>
      <c r="H228" s="109" t="s">
        <v>282</v>
      </c>
      <c r="I228" s="110">
        <v>70221</v>
      </c>
      <c r="J228" s="445">
        <v>49500</v>
      </c>
      <c r="K228" s="445">
        <v>0</v>
      </c>
      <c r="L228" s="111">
        <v>16731</v>
      </c>
      <c r="M228" s="111">
        <v>990</v>
      </c>
      <c r="N228" s="445">
        <v>3000</v>
      </c>
      <c r="O228" s="288">
        <v>0.21</v>
      </c>
      <c r="P228" s="446">
        <v>0</v>
      </c>
      <c r="Q228" s="914">
        <v>0.21</v>
      </c>
      <c r="R228" s="351"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f t="shared" si="177"/>
        <v>0</v>
      </c>
      <c r="X228" s="113">
        <v>0</v>
      </c>
      <c r="Y228" s="113">
        <v>0</v>
      </c>
      <c r="Z228" s="113">
        <v>0</v>
      </c>
      <c r="AA228" s="113">
        <f t="shared" si="178"/>
        <v>0</v>
      </c>
      <c r="AB228" s="113">
        <f t="shared" si="179"/>
        <v>0</v>
      </c>
      <c r="AC228" s="114">
        <f t="shared" si="180"/>
        <v>0</v>
      </c>
      <c r="AD228" s="114">
        <f t="shared" si="181"/>
        <v>0</v>
      </c>
      <c r="AE228" s="113">
        <v>0</v>
      </c>
      <c r="AF228" s="113">
        <v>0</v>
      </c>
      <c r="AG228" s="113">
        <f t="shared" si="182"/>
        <v>0</v>
      </c>
      <c r="AH228" s="113">
        <f t="shared" si="183"/>
        <v>0</v>
      </c>
      <c r="AI228" s="115">
        <v>0</v>
      </c>
      <c r="AJ228" s="115">
        <v>0</v>
      </c>
      <c r="AK228" s="115">
        <v>0</v>
      </c>
      <c r="AL228" s="115">
        <v>0</v>
      </c>
      <c r="AM228" s="115">
        <v>0</v>
      </c>
      <c r="AN228" s="115">
        <v>0</v>
      </c>
      <c r="AO228" s="115">
        <v>0</v>
      </c>
      <c r="AP228" s="115">
        <v>0</v>
      </c>
      <c r="AQ228" s="115">
        <f t="shared" si="184"/>
        <v>0</v>
      </c>
      <c r="AR228" s="115">
        <f t="shared" si="185"/>
        <v>0</v>
      </c>
      <c r="AS228" s="377">
        <f t="shared" si="186"/>
        <v>0</v>
      </c>
      <c r="AT228" s="112">
        <f>I228+AH228</f>
        <v>70221</v>
      </c>
      <c r="AU228" s="113">
        <f>J228+W228</f>
        <v>49500</v>
      </c>
      <c r="AV228" s="113">
        <f>K228+AA228</f>
        <v>0</v>
      </c>
      <c r="AW228" s="113">
        <f t="shared" si="194"/>
        <v>16731</v>
      </c>
      <c r="AX228" s="113">
        <f t="shared" si="194"/>
        <v>990</v>
      </c>
      <c r="AY228" s="113">
        <f>N228+AG228</f>
        <v>3000</v>
      </c>
      <c r="AZ228" s="115">
        <f>O228+AS228</f>
        <v>0.21</v>
      </c>
      <c r="BA228" s="115">
        <f t="shared" si="195"/>
        <v>0</v>
      </c>
      <c r="BB228" s="116">
        <f t="shared" si="195"/>
        <v>0.21</v>
      </c>
    </row>
    <row r="229" spans="1:54" ht="14.1" customHeight="1" x14ac:dyDescent="0.2">
      <c r="A229" s="120">
        <v>47</v>
      </c>
      <c r="B229" s="117">
        <v>2472</v>
      </c>
      <c r="C229" s="118">
        <v>600080277</v>
      </c>
      <c r="D229" s="117">
        <v>72743131</v>
      </c>
      <c r="E229" s="119" t="s">
        <v>668</v>
      </c>
      <c r="F229" s="120"/>
      <c r="G229" s="119"/>
      <c r="H229" s="121"/>
      <c r="I229" s="122">
        <v>35909127</v>
      </c>
      <c r="J229" s="123">
        <v>25884065</v>
      </c>
      <c r="K229" s="123">
        <v>170000</v>
      </c>
      <c r="L229" s="123">
        <v>8806275</v>
      </c>
      <c r="M229" s="123">
        <v>517681</v>
      </c>
      <c r="N229" s="123">
        <v>531106</v>
      </c>
      <c r="O229" s="124">
        <v>54.36480000000001</v>
      </c>
      <c r="P229" s="124">
        <v>40.055400000000006</v>
      </c>
      <c r="Q229" s="125">
        <v>14.309400000000004</v>
      </c>
      <c r="R229" s="856">
        <f t="shared" ref="R229:BB229" si="196">SUM(R224:R228)</f>
        <v>0</v>
      </c>
      <c r="S229" s="856">
        <f t="shared" si="196"/>
        <v>-1928</v>
      </c>
      <c r="T229" s="856">
        <f t="shared" si="196"/>
        <v>-107195</v>
      </c>
      <c r="U229" s="856">
        <f t="shared" si="196"/>
        <v>91360</v>
      </c>
      <c r="V229" s="856">
        <f t="shared" si="196"/>
        <v>0</v>
      </c>
      <c r="W229" s="856">
        <f t="shared" si="196"/>
        <v>-17763</v>
      </c>
      <c r="X229" s="856">
        <f t="shared" si="196"/>
        <v>0</v>
      </c>
      <c r="Y229" s="856">
        <f t="shared" si="196"/>
        <v>0</v>
      </c>
      <c r="Z229" s="856">
        <f t="shared" si="196"/>
        <v>0</v>
      </c>
      <c r="AA229" s="856">
        <f t="shared" si="196"/>
        <v>0</v>
      </c>
      <c r="AB229" s="856">
        <f t="shared" si="196"/>
        <v>-17763</v>
      </c>
      <c r="AC229" s="856">
        <f t="shared" si="196"/>
        <v>-6004</v>
      </c>
      <c r="AD229" s="856">
        <f t="shared" si="196"/>
        <v>-356</v>
      </c>
      <c r="AE229" s="856">
        <f t="shared" si="196"/>
        <v>0</v>
      </c>
      <c r="AF229" s="856">
        <f t="shared" si="196"/>
        <v>0</v>
      </c>
      <c r="AG229" s="856">
        <f t="shared" si="196"/>
        <v>0</v>
      </c>
      <c r="AH229" s="856">
        <f t="shared" si="196"/>
        <v>-24123</v>
      </c>
      <c r="AI229" s="904">
        <f t="shared" si="196"/>
        <v>0</v>
      </c>
      <c r="AJ229" s="904">
        <f t="shared" si="196"/>
        <v>0</v>
      </c>
      <c r="AK229" s="904">
        <f t="shared" si="196"/>
        <v>0</v>
      </c>
      <c r="AL229" s="904">
        <f t="shared" si="196"/>
        <v>0</v>
      </c>
      <c r="AM229" s="904">
        <f t="shared" si="196"/>
        <v>-0.36</v>
      </c>
      <c r="AN229" s="904">
        <f t="shared" si="196"/>
        <v>0.15</v>
      </c>
      <c r="AO229" s="904">
        <f t="shared" si="196"/>
        <v>0</v>
      </c>
      <c r="AP229" s="904">
        <f t="shared" si="196"/>
        <v>0</v>
      </c>
      <c r="AQ229" s="904">
        <f t="shared" si="196"/>
        <v>0.15</v>
      </c>
      <c r="AR229" s="904">
        <f t="shared" si="196"/>
        <v>-0.36</v>
      </c>
      <c r="AS229" s="939">
        <f t="shared" si="196"/>
        <v>-0.21</v>
      </c>
      <c r="AT229" s="122">
        <f t="shared" si="196"/>
        <v>35885004</v>
      </c>
      <c r="AU229" s="123">
        <f t="shared" si="196"/>
        <v>25866302</v>
      </c>
      <c r="AV229" s="123">
        <f t="shared" si="196"/>
        <v>170000</v>
      </c>
      <c r="AW229" s="123">
        <f t="shared" si="196"/>
        <v>8800271</v>
      </c>
      <c r="AX229" s="123">
        <f t="shared" si="196"/>
        <v>517325</v>
      </c>
      <c r="AY229" s="123">
        <f t="shared" si="196"/>
        <v>531106</v>
      </c>
      <c r="AZ229" s="124">
        <f t="shared" si="196"/>
        <v>54.154800000000009</v>
      </c>
      <c r="BA229" s="124">
        <f t="shared" si="196"/>
        <v>40.205400000000004</v>
      </c>
      <c r="BB229" s="125">
        <f t="shared" si="196"/>
        <v>13.949400000000002</v>
      </c>
    </row>
    <row r="230" spans="1:54" ht="14.1" customHeight="1" x14ac:dyDescent="0.2">
      <c r="A230" s="108">
        <v>48</v>
      </c>
      <c r="B230" s="105">
        <v>2489</v>
      </c>
      <c r="C230" s="106">
        <v>600080188</v>
      </c>
      <c r="D230" s="105">
        <v>64040402</v>
      </c>
      <c r="E230" s="107" t="s">
        <v>669</v>
      </c>
      <c r="F230" s="108">
        <v>3113</v>
      </c>
      <c r="G230" s="107" t="s">
        <v>318</v>
      </c>
      <c r="H230" s="109" t="s">
        <v>281</v>
      </c>
      <c r="I230" s="110">
        <v>29760894</v>
      </c>
      <c r="J230" s="111">
        <v>21324915</v>
      </c>
      <c r="K230" s="111">
        <v>90000</v>
      </c>
      <c r="L230" s="111">
        <v>7238241</v>
      </c>
      <c r="M230" s="111">
        <v>426498</v>
      </c>
      <c r="N230" s="111">
        <v>681240</v>
      </c>
      <c r="O230" s="288">
        <v>39.651499999999999</v>
      </c>
      <c r="P230" s="288">
        <v>30.562099999999997</v>
      </c>
      <c r="Q230" s="913">
        <v>9.0894000000000013</v>
      </c>
      <c r="R230" s="351"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f t="shared" si="177"/>
        <v>0</v>
      </c>
      <c r="X230" s="113">
        <v>0</v>
      </c>
      <c r="Y230" s="113">
        <v>0</v>
      </c>
      <c r="Z230" s="113">
        <v>0</v>
      </c>
      <c r="AA230" s="113">
        <f t="shared" si="178"/>
        <v>0</v>
      </c>
      <c r="AB230" s="113">
        <f t="shared" si="179"/>
        <v>0</v>
      </c>
      <c r="AC230" s="114">
        <f t="shared" si="180"/>
        <v>0</v>
      </c>
      <c r="AD230" s="114">
        <f t="shared" si="181"/>
        <v>0</v>
      </c>
      <c r="AE230" s="113">
        <v>0</v>
      </c>
      <c r="AF230" s="113">
        <v>0</v>
      </c>
      <c r="AG230" s="113">
        <f t="shared" si="182"/>
        <v>0</v>
      </c>
      <c r="AH230" s="113">
        <f t="shared" si="183"/>
        <v>0</v>
      </c>
      <c r="AI230" s="115">
        <v>0</v>
      </c>
      <c r="AJ230" s="115">
        <v>0</v>
      </c>
      <c r="AK230" s="115">
        <v>0</v>
      </c>
      <c r="AL230" s="115">
        <v>0</v>
      </c>
      <c r="AM230" s="115">
        <v>0</v>
      </c>
      <c r="AN230" s="115">
        <v>0</v>
      </c>
      <c r="AO230" s="115">
        <v>0</v>
      </c>
      <c r="AP230" s="115">
        <v>0</v>
      </c>
      <c r="AQ230" s="115">
        <f t="shared" si="184"/>
        <v>0</v>
      </c>
      <c r="AR230" s="115">
        <f t="shared" si="185"/>
        <v>0</v>
      </c>
      <c r="AS230" s="377">
        <f t="shared" si="186"/>
        <v>0</v>
      </c>
      <c r="AT230" s="112">
        <f>I230+AH230</f>
        <v>29760894</v>
      </c>
      <c r="AU230" s="113">
        <f>J230+W230</f>
        <v>21324915</v>
      </c>
      <c r="AV230" s="113">
        <f>K230+AA230</f>
        <v>90000</v>
      </c>
      <c r="AW230" s="113">
        <f t="shared" ref="AW230:AX234" si="197">L230+AC230</f>
        <v>7238241</v>
      </c>
      <c r="AX230" s="113">
        <f t="shared" si="197"/>
        <v>426498</v>
      </c>
      <c r="AY230" s="113">
        <f>N230+AG230</f>
        <v>681240</v>
      </c>
      <c r="AZ230" s="115">
        <f>O230+AS230</f>
        <v>39.651499999999999</v>
      </c>
      <c r="BA230" s="115">
        <f t="shared" ref="BA230:BB234" si="198">P230+AQ230</f>
        <v>30.562099999999997</v>
      </c>
      <c r="BB230" s="116">
        <f t="shared" si="198"/>
        <v>9.0894000000000013</v>
      </c>
    </row>
    <row r="231" spans="1:54" ht="14.1" customHeight="1" x14ac:dyDescent="0.2">
      <c r="A231" s="108">
        <v>48</v>
      </c>
      <c r="B231" s="105">
        <v>2489</v>
      </c>
      <c r="C231" s="106">
        <v>600080188</v>
      </c>
      <c r="D231" s="105">
        <v>64040402</v>
      </c>
      <c r="E231" s="107" t="s">
        <v>669</v>
      </c>
      <c r="F231" s="108">
        <v>3113</v>
      </c>
      <c r="G231" s="126" t="s">
        <v>316</v>
      </c>
      <c r="H231" s="109" t="s">
        <v>282</v>
      </c>
      <c r="I231" s="110">
        <v>2439966</v>
      </c>
      <c r="J231" s="28">
        <v>1794894</v>
      </c>
      <c r="K231" s="28">
        <v>0</v>
      </c>
      <c r="L231" s="111">
        <v>606674</v>
      </c>
      <c r="M231" s="111">
        <v>35898</v>
      </c>
      <c r="N231" s="28">
        <v>2500</v>
      </c>
      <c r="O231" s="288">
        <v>5.1400000000000006</v>
      </c>
      <c r="P231" s="275">
        <v>5.1400000000000006</v>
      </c>
      <c r="Q231" s="910">
        <v>0</v>
      </c>
      <c r="R231" s="351">
        <v>0</v>
      </c>
      <c r="S231" s="113">
        <v>11568</v>
      </c>
      <c r="T231" s="113">
        <v>0</v>
      </c>
      <c r="U231" s="113">
        <v>0</v>
      </c>
      <c r="V231" s="113">
        <v>0</v>
      </c>
      <c r="W231" s="113">
        <f t="shared" si="177"/>
        <v>11568</v>
      </c>
      <c r="X231" s="113">
        <v>0</v>
      </c>
      <c r="Y231" s="113">
        <v>0</v>
      </c>
      <c r="Z231" s="113">
        <v>0</v>
      </c>
      <c r="AA231" s="113">
        <f t="shared" si="178"/>
        <v>0</v>
      </c>
      <c r="AB231" s="113">
        <f t="shared" si="179"/>
        <v>11568</v>
      </c>
      <c r="AC231" s="114">
        <f t="shared" si="180"/>
        <v>3910</v>
      </c>
      <c r="AD231" s="114">
        <f t="shared" si="181"/>
        <v>231</v>
      </c>
      <c r="AE231" s="113">
        <v>0</v>
      </c>
      <c r="AF231" s="113">
        <v>0</v>
      </c>
      <c r="AG231" s="113">
        <f t="shared" si="182"/>
        <v>0</v>
      </c>
      <c r="AH231" s="113">
        <f t="shared" si="183"/>
        <v>15709</v>
      </c>
      <c r="AI231" s="115">
        <v>0</v>
      </c>
      <c r="AJ231" s="115">
        <v>0</v>
      </c>
      <c r="AK231" s="115">
        <v>0.03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f t="shared" si="184"/>
        <v>0.03</v>
      </c>
      <c r="AR231" s="115">
        <f t="shared" si="185"/>
        <v>0</v>
      </c>
      <c r="AS231" s="377">
        <f t="shared" si="186"/>
        <v>0.03</v>
      </c>
      <c r="AT231" s="112">
        <f>I231+AH231</f>
        <v>2455675</v>
      </c>
      <c r="AU231" s="113">
        <f>J231+W231</f>
        <v>1806462</v>
      </c>
      <c r="AV231" s="113">
        <f>K231+AA231</f>
        <v>0</v>
      </c>
      <c r="AW231" s="113">
        <f t="shared" si="197"/>
        <v>610584</v>
      </c>
      <c r="AX231" s="113">
        <f t="shared" si="197"/>
        <v>36129</v>
      </c>
      <c r="AY231" s="113">
        <f>N231+AG231</f>
        <v>2500</v>
      </c>
      <c r="AZ231" s="115">
        <f>O231+AS231</f>
        <v>5.1700000000000008</v>
      </c>
      <c r="BA231" s="115">
        <f t="shared" si="198"/>
        <v>5.1700000000000008</v>
      </c>
      <c r="BB231" s="116">
        <f t="shared" si="198"/>
        <v>0</v>
      </c>
    </row>
    <row r="232" spans="1:54" ht="14.1" customHeight="1" x14ac:dyDescent="0.2">
      <c r="A232" s="108">
        <v>48</v>
      </c>
      <c r="B232" s="105">
        <v>2489</v>
      </c>
      <c r="C232" s="106">
        <v>600080188</v>
      </c>
      <c r="D232" s="105">
        <v>64040402</v>
      </c>
      <c r="E232" s="107" t="s">
        <v>669</v>
      </c>
      <c r="F232" s="108">
        <v>3141</v>
      </c>
      <c r="G232" s="107" t="s">
        <v>319</v>
      </c>
      <c r="H232" s="109" t="s">
        <v>282</v>
      </c>
      <c r="I232" s="110">
        <v>2370388</v>
      </c>
      <c r="J232" s="30">
        <v>1719161</v>
      </c>
      <c r="K232" s="30">
        <v>10000</v>
      </c>
      <c r="L232" s="111">
        <v>584456</v>
      </c>
      <c r="M232" s="111">
        <v>34383</v>
      </c>
      <c r="N232" s="30">
        <v>22388</v>
      </c>
      <c r="O232" s="288">
        <v>5.84</v>
      </c>
      <c r="P232" s="447">
        <v>0</v>
      </c>
      <c r="Q232" s="914">
        <v>5.84</v>
      </c>
      <c r="R232" s="351">
        <v>0</v>
      </c>
      <c r="S232" s="113">
        <v>0</v>
      </c>
      <c r="T232" s="113">
        <v>106566</v>
      </c>
      <c r="U232" s="113">
        <v>0</v>
      </c>
      <c r="V232" s="113">
        <v>0</v>
      </c>
      <c r="W232" s="113">
        <f t="shared" si="177"/>
        <v>106566</v>
      </c>
      <c r="X232" s="113">
        <v>0</v>
      </c>
      <c r="Y232" s="113">
        <v>0</v>
      </c>
      <c r="Z232" s="113">
        <v>0</v>
      </c>
      <c r="AA232" s="113">
        <f t="shared" si="178"/>
        <v>0</v>
      </c>
      <c r="AB232" s="113">
        <f t="shared" si="179"/>
        <v>106566</v>
      </c>
      <c r="AC232" s="114">
        <f t="shared" si="180"/>
        <v>36019</v>
      </c>
      <c r="AD232" s="114">
        <f t="shared" si="181"/>
        <v>2131</v>
      </c>
      <c r="AE232" s="113">
        <v>0</v>
      </c>
      <c r="AF232" s="113">
        <v>0</v>
      </c>
      <c r="AG232" s="113">
        <f t="shared" si="182"/>
        <v>0</v>
      </c>
      <c r="AH232" s="113">
        <f t="shared" si="183"/>
        <v>144716</v>
      </c>
      <c r="AI232" s="115">
        <v>0</v>
      </c>
      <c r="AJ232" s="115">
        <v>0</v>
      </c>
      <c r="AK232" s="115">
        <v>0</v>
      </c>
      <c r="AL232" s="115">
        <v>0</v>
      </c>
      <c r="AM232" s="115">
        <v>0.36</v>
      </c>
      <c r="AN232" s="115">
        <v>0</v>
      </c>
      <c r="AO232" s="115">
        <v>0</v>
      </c>
      <c r="AP232" s="115">
        <v>0</v>
      </c>
      <c r="AQ232" s="115">
        <f t="shared" si="184"/>
        <v>0</v>
      </c>
      <c r="AR232" s="115">
        <f t="shared" si="185"/>
        <v>0.36</v>
      </c>
      <c r="AS232" s="377">
        <f t="shared" si="186"/>
        <v>0.36</v>
      </c>
      <c r="AT232" s="112">
        <f>I232+AH232</f>
        <v>2515104</v>
      </c>
      <c r="AU232" s="113">
        <f>J232+W232</f>
        <v>1825727</v>
      </c>
      <c r="AV232" s="113">
        <f>K232+AA232</f>
        <v>10000</v>
      </c>
      <c r="AW232" s="113">
        <f t="shared" si="197"/>
        <v>620475</v>
      </c>
      <c r="AX232" s="113">
        <f t="shared" si="197"/>
        <v>36514</v>
      </c>
      <c r="AY232" s="113">
        <f>N232+AG232</f>
        <v>22388</v>
      </c>
      <c r="AZ232" s="115">
        <f>O232+AS232</f>
        <v>6.2</v>
      </c>
      <c r="BA232" s="115">
        <f t="shared" si="198"/>
        <v>0</v>
      </c>
      <c r="BB232" s="116">
        <f t="shared" si="198"/>
        <v>6.2</v>
      </c>
    </row>
    <row r="233" spans="1:54" ht="14.1" customHeight="1" x14ac:dyDescent="0.2">
      <c r="A233" s="108">
        <v>48</v>
      </c>
      <c r="B233" s="105">
        <v>2489</v>
      </c>
      <c r="C233" s="106">
        <v>600080188</v>
      </c>
      <c r="D233" s="105">
        <v>64040402</v>
      </c>
      <c r="E233" s="107" t="s">
        <v>669</v>
      </c>
      <c r="F233" s="108">
        <v>3143</v>
      </c>
      <c r="G233" s="126" t="s">
        <v>633</v>
      </c>
      <c r="H233" s="109" t="s">
        <v>281</v>
      </c>
      <c r="I233" s="110">
        <v>2519208</v>
      </c>
      <c r="J233" s="433">
        <v>1835381</v>
      </c>
      <c r="K233" s="433">
        <v>20000</v>
      </c>
      <c r="L233" s="111">
        <v>627119</v>
      </c>
      <c r="M233" s="111">
        <v>36708</v>
      </c>
      <c r="N233" s="343">
        <v>0</v>
      </c>
      <c r="O233" s="288">
        <v>3.9166000000000003</v>
      </c>
      <c r="P233" s="436">
        <v>3.9166000000000003</v>
      </c>
      <c r="Q233" s="910">
        <v>0</v>
      </c>
      <c r="R233" s="351"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f t="shared" si="177"/>
        <v>0</v>
      </c>
      <c r="X233" s="113">
        <v>0</v>
      </c>
      <c r="Y233" s="113">
        <v>0</v>
      </c>
      <c r="Z233" s="113">
        <v>0</v>
      </c>
      <c r="AA233" s="113">
        <f t="shared" si="178"/>
        <v>0</v>
      </c>
      <c r="AB233" s="113">
        <f t="shared" si="179"/>
        <v>0</v>
      </c>
      <c r="AC233" s="114">
        <f t="shared" si="180"/>
        <v>0</v>
      </c>
      <c r="AD233" s="114">
        <f t="shared" si="181"/>
        <v>0</v>
      </c>
      <c r="AE233" s="113">
        <v>0</v>
      </c>
      <c r="AF233" s="113">
        <v>0</v>
      </c>
      <c r="AG233" s="113">
        <f t="shared" si="182"/>
        <v>0</v>
      </c>
      <c r="AH233" s="113">
        <f t="shared" si="183"/>
        <v>0</v>
      </c>
      <c r="AI233" s="115">
        <v>0</v>
      </c>
      <c r="AJ233" s="115">
        <v>0</v>
      </c>
      <c r="AK233" s="115"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v>0</v>
      </c>
      <c r="AQ233" s="115">
        <f t="shared" si="184"/>
        <v>0</v>
      </c>
      <c r="AR233" s="115">
        <f t="shared" si="185"/>
        <v>0</v>
      </c>
      <c r="AS233" s="377">
        <f t="shared" si="186"/>
        <v>0</v>
      </c>
      <c r="AT233" s="112">
        <f>I233+AH233</f>
        <v>2519208</v>
      </c>
      <c r="AU233" s="113">
        <f>J233+W233</f>
        <v>1835381</v>
      </c>
      <c r="AV233" s="113">
        <f>K233+AA233</f>
        <v>20000</v>
      </c>
      <c r="AW233" s="113">
        <f t="shared" si="197"/>
        <v>627119</v>
      </c>
      <c r="AX233" s="113">
        <f t="shared" si="197"/>
        <v>36708</v>
      </c>
      <c r="AY233" s="113">
        <f>N233+AG233</f>
        <v>0</v>
      </c>
      <c r="AZ233" s="115">
        <f>O233+AS233</f>
        <v>3.9166000000000003</v>
      </c>
      <c r="BA233" s="115">
        <f t="shared" si="198"/>
        <v>3.9166000000000003</v>
      </c>
      <c r="BB233" s="116">
        <f t="shared" si="198"/>
        <v>0</v>
      </c>
    </row>
    <row r="234" spans="1:54" ht="14.1" customHeight="1" x14ac:dyDescent="0.2">
      <c r="A234" s="108">
        <v>48</v>
      </c>
      <c r="B234" s="105">
        <v>2489</v>
      </c>
      <c r="C234" s="106">
        <v>600080188</v>
      </c>
      <c r="D234" s="105">
        <v>64040402</v>
      </c>
      <c r="E234" s="107" t="s">
        <v>669</v>
      </c>
      <c r="F234" s="108">
        <v>3143</v>
      </c>
      <c r="G234" s="126" t="s">
        <v>634</v>
      </c>
      <c r="H234" s="109" t="s">
        <v>282</v>
      </c>
      <c r="I234" s="110">
        <v>95500</v>
      </c>
      <c r="J234" s="445">
        <v>67320</v>
      </c>
      <c r="K234" s="445">
        <v>0</v>
      </c>
      <c r="L234" s="111">
        <v>22754</v>
      </c>
      <c r="M234" s="111">
        <v>1346</v>
      </c>
      <c r="N234" s="445">
        <v>4080</v>
      </c>
      <c r="O234" s="288">
        <v>0.28000000000000003</v>
      </c>
      <c r="P234" s="446">
        <v>0</v>
      </c>
      <c r="Q234" s="914">
        <v>0.28000000000000003</v>
      </c>
      <c r="R234" s="351"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f t="shared" si="177"/>
        <v>0</v>
      </c>
      <c r="X234" s="113">
        <v>0</v>
      </c>
      <c r="Y234" s="113">
        <v>0</v>
      </c>
      <c r="Z234" s="113">
        <v>0</v>
      </c>
      <c r="AA234" s="113">
        <f t="shared" si="178"/>
        <v>0</v>
      </c>
      <c r="AB234" s="113">
        <f t="shared" si="179"/>
        <v>0</v>
      </c>
      <c r="AC234" s="114">
        <f t="shared" si="180"/>
        <v>0</v>
      </c>
      <c r="AD234" s="114">
        <f t="shared" si="181"/>
        <v>0</v>
      </c>
      <c r="AE234" s="113">
        <v>0</v>
      </c>
      <c r="AF234" s="113">
        <v>0</v>
      </c>
      <c r="AG234" s="113">
        <f t="shared" si="182"/>
        <v>0</v>
      </c>
      <c r="AH234" s="113">
        <f t="shared" si="183"/>
        <v>0</v>
      </c>
      <c r="AI234" s="115">
        <v>0</v>
      </c>
      <c r="AJ234" s="115">
        <v>0</v>
      </c>
      <c r="AK234" s="115">
        <v>0</v>
      </c>
      <c r="AL234" s="115">
        <v>0</v>
      </c>
      <c r="AM234" s="115">
        <v>0</v>
      </c>
      <c r="AN234" s="115">
        <v>0</v>
      </c>
      <c r="AO234" s="115">
        <v>0</v>
      </c>
      <c r="AP234" s="115">
        <v>0</v>
      </c>
      <c r="AQ234" s="115">
        <f t="shared" si="184"/>
        <v>0</v>
      </c>
      <c r="AR234" s="115">
        <f t="shared" si="185"/>
        <v>0</v>
      </c>
      <c r="AS234" s="377">
        <f t="shared" si="186"/>
        <v>0</v>
      </c>
      <c r="AT234" s="112">
        <f>I234+AH234</f>
        <v>95500</v>
      </c>
      <c r="AU234" s="113">
        <f>J234+W234</f>
        <v>67320</v>
      </c>
      <c r="AV234" s="113">
        <f>K234+AA234</f>
        <v>0</v>
      </c>
      <c r="AW234" s="113">
        <f t="shared" si="197"/>
        <v>22754</v>
      </c>
      <c r="AX234" s="113">
        <f t="shared" si="197"/>
        <v>1346</v>
      </c>
      <c r="AY234" s="113">
        <f>N234+AG234</f>
        <v>4080</v>
      </c>
      <c r="AZ234" s="115">
        <f>O234+AS234</f>
        <v>0.28000000000000003</v>
      </c>
      <c r="BA234" s="115">
        <f t="shared" si="198"/>
        <v>0</v>
      </c>
      <c r="BB234" s="116">
        <f t="shared" si="198"/>
        <v>0.28000000000000003</v>
      </c>
    </row>
    <row r="235" spans="1:54" ht="14.1" customHeight="1" x14ac:dyDescent="0.2">
      <c r="A235" s="120">
        <v>48</v>
      </c>
      <c r="B235" s="117">
        <v>2489</v>
      </c>
      <c r="C235" s="118">
        <v>600080188</v>
      </c>
      <c r="D235" s="117">
        <v>64040402</v>
      </c>
      <c r="E235" s="119" t="s">
        <v>670</v>
      </c>
      <c r="F235" s="120"/>
      <c r="G235" s="119"/>
      <c r="H235" s="121"/>
      <c r="I235" s="122">
        <v>37185956</v>
      </c>
      <c r="J235" s="123">
        <v>26741671</v>
      </c>
      <c r="K235" s="123">
        <v>120000</v>
      </c>
      <c r="L235" s="123">
        <v>9079244</v>
      </c>
      <c r="M235" s="123">
        <v>534833</v>
      </c>
      <c r="N235" s="123">
        <v>710208</v>
      </c>
      <c r="O235" s="124">
        <v>54.828100000000006</v>
      </c>
      <c r="P235" s="124">
        <v>39.618700000000004</v>
      </c>
      <c r="Q235" s="125">
        <v>15.2094</v>
      </c>
      <c r="R235" s="856">
        <f t="shared" ref="R235:BB235" si="199">SUM(R230:R234)</f>
        <v>0</v>
      </c>
      <c r="S235" s="856">
        <f t="shared" si="199"/>
        <v>11568</v>
      </c>
      <c r="T235" s="856">
        <f t="shared" si="199"/>
        <v>106566</v>
      </c>
      <c r="U235" s="856">
        <f t="shared" si="199"/>
        <v>0</v>
      </c>
      <c r="V235" s="856">
        <f t="shared" si="199"/>
        <v>0</v>
      </c>
      <c r="W235" s="856">
        <f t="shared" si="199"/>
        <v>118134</v>
      </c>
      <c r="X235" s="856">
        <f t="shared" si="199"/>
        <v>0</v>
      </c>
      <c r="Y235" s="856">
        <f t="shared" si="199"/>
        <v>0</v>
      </c>
      <c r="Z235" s="856">
        <f t="shared" si="199"/>
        <v>0</v>
      </c>
      <c r="AA235" s="856">
        <f t="shared" si="199"/>
        <v>0</v>
      </c>
      <c r="AB235" s="856">
        <f t="shared" si="199"/>
        <v>118134</v>
      </c>
      <c r="AC235" s="856">
        <f t="shared" si="199"/>
        <v>39929</v>
      </c>
      <c r="AD235" s="856">
        <f t="shared" si="199"/>
        <v>2362</v>
      </c>
      <c r="AE235" s="856">
        <f t="shared" si="199"/>
        <v>0</v>
      </c>
      <c r="AF235" s="856">
        <f t="shared" si="199"/>
        <v>0</v>
      </c>
      <c r="AG235" s="856">
        <f t="shared" si="199"/>
        <v>0</v>
      </c>
      <c r="AH235" s="856">
        <f t="shared" si="199"/>
        <v>160425</v>
      </c>
      <c r="AI235" s="904">
        <f t="shared" si="199"/>
        <v>0</v>
      </c>
      <c r="AJ235" s="904">
        <f t="shared" si="199"/>
        <v>0</v>
      </c>
      <c r="AK235" s="904">
        <f t="shared" si="199"/>
        <v>0.03</v>
      </c>
      <c r="AL235" s="904">
        <f t="shared" si="199"/>
        <v>0</v>
      </c>
      <c r="AM235" s="904">
        <f t="shared" si="199"/>
        <v>0.36</v>
      </c>
      <c r="AN235" s="904">
        <f t="shared" si="199"/>
        <v>0</v>
      </c>
      <c r="AO235" s="904">
        <f t="shared" si="199"/>
        <v>0</v>
      </c>
      <c r="AP235" s="904">
        <f t="shared" si="199"/>
        <v>0</v>
      </c>
      <c r="AQ235" s="904">
        <f t="shared" si="199"/>
        <v>0.03</v>
      </c>
      <c r="AR235" s="904">
        <f t="shared" si="199"/>
        <v>0.36</v>
      </c>
      <c r="AS235" s="939">
        <f t="shared" si="199"/>
        <v>0.39</v>
      </c>
      <c r="AT235" s="122">
        <f t="shared" si="199"/>
        <v>37346381</v>
      </c>
      <c r="AU235" s="123">
        <f t="shared" si="199"/>
        <v>26859805</v>
      </c>
      <c r="AV235" s="123">
        <f t="shared" si="199"/>
        <v>120000</v>
      </c>
      <c r="AW235" s="123">
        <f t="shared" si="199"/>
        <v>9119173</v>
      </c>
      <c r="AX235" s="123">
        <f t="shared" si="199"/>
        <v>537195</v>
      </c>
      <c r="AY235" s="123">
        <f t="shared" si="199"/>
        <v>710208</v>
      </c>
      <c r="AZ235" s="124">
        <f t="shared" si="199"/>
        <v>55.218100000000007</v>
      </c>
      <c r="BA235" s="124">
        <f t="shared" si="199"/>
        <v>39.648699999999998</v>
      </c>
      <c r="BB235" s="125">
        <f t="shared" si="199"/>
        <v>15.5694</v>
      </c>
    </row>
    <row r="236" spans="1:54" ht="14.1" customHeight="1" x14ac:dyDescent="0.2">
      <c r="A236" s="108">
        <v>49</v>
      </c>
      <c r="B236" s="105">
        <v>2473</v>
      </c>
      <c r="C236" s="106">
        <v>600080285</v>
      </c>
      <c r="D236" s="105">
        <v>65642376</v>
      </c>
      <c r="E236" s="107" t="s">
        <v>671</v>
      </c>
      <c r="F236" s="108">
        <v>3113</v>
      </c>
      <c r="G236" s="107" t="s">
        <v>318</v>
      </c>
      <c r="H236" s="109" t="s">
        <v>281</v>
      </c>
      <c r="I236" s="110">
        <v>37688653</v>
      </c>
      <c r="J236" s="111">
        <v>27097948</v>
      </c>
      <c r="K236" s="111">
        <v>30000</v>
      </c>
      <c r="L236" s="111">
        <v>9169246</v>
      </c>
      <c r="M236" s="111">
        <v>541959</v>
      </c>
      <c r="N236" s="111">
        <v>849500</v>
      </c>
      <c r="O236" s="288">
        <v>52.318799999999996</v>
      </c>
      <c r="P236" s="288">
        <v>41.78</v>
      </c>
      <c r="Q236" s="913">
        <v>10.5388</v>
      </c>
      <c r="R236" s="351"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f t="shared" si="177"/>
        <v>0</v>
      </c>
      <c r="X236" s="113">
        <v>0</v>
      </c>
      <c r="Y236" s="113">
        <v>0</v>
      </c>
      <c r="Z236" s="113">
        <v>0</v>
      </c>
      <c r="AA236" s="113">
        <f t="shared" si="178"/>
        <v>0</v>
      </c>
      <c r="AB236" s="113">
        <f t="shared" si="179"/>
        <v>0</v>
      </c>
      <c r="AC236" s="114">
        <f t="shared" si="180"/>
        <v>0</v>
      </c>
      <c r="AD236" s="114">
        <f t="shared" si="181"/>
        <v>0</v>
      </c>
      <c r="AE236" s="113">
        <v>0</v>
      </c>
      <c r="AF236" s="113">
        <v>0</v>
      </c>
      <c r="AG236" s="113">
        <f t="shared" si="182"/>
        <v>0</v>
      </c>
      <c r="AH236" s="113">
        <f t="shared" si="183"/>
        <v>0</v>
      </c>
      <c r="AI236" s="115">
        <v>0</v>
      </c>
      <c r="AJ236" s="115">
        <v>0</v>
      </c>
      <c r="AK236" s="115">
        <v>0</v>
      </c>
      <c r="AL236" s="115">
        <v>0</v>
      </c>
      <c r="AM236" s="115">
        <v>0</v>
      </c>
      <c r="AN236" s="115">
        <v>0</v>
      </c>
      <c r="AO236" s="115">
        <v>0</v>
      </c>
      <c r="AP236" s="115">
        <v>0</v>
      </c>
      <c r="AQ236" s="115">
        <f t="shared" si="184"/>
        <v>0</v>
      </c>
      <c r="AR236" s="115">
        <f t="shared" si="185"/>
        <v>0</v>
      </c>
      <c r="AS236" s="377">
        <f t="shared" si="186"/>
        <v>0</v>
      </c>
      <c r="AT236" s="112">
        <f>I236+AH236</f>
        <v>37688653</v>
      </c>
      <c r="AU236" s="113">
        <f>J236+W236</f>
        <v>27097948</v>
      </c>
      <c r="AV236" s="113">
        <f>K236+AA236</f>
        <v>30000</v>
      </c>
      <c r="AW236" s="113">
        <f t="shared" ref="AW236:AX240" si="200">L236+AC236</f>
        <v>9169246</v>
      </c>
      <c r="AX236" s="113">
        <f t="shared" si="200"/>
        <v>541959</v>
      </c>
      <c r="AY236" s="113">
        <f>N236+AG236</f>
        <v>849500</v>
      </c>
      <c r="AZ236" s="115">
        <f>O236+AS236</f>
        <v>52.318799999999996</v>
      </c>
      <c r="BA236" s="115">
        <f t="shared" ref="BA236:BB240" si="201">P236+AQ236</f>
        <v>41.78</v>
      </c>
      <c r="BB236" s="116">
        <f t="shared" si="201"/>
        <v>10.5388</v>
      </c>
    </row>
    <row r="237" spans="1:54" ht="14.1" customHeight="1" x14ac:dyDescent="0.2">
      <c r="A237" s="108">
        <v>49</v>
      </c>
      <c r="B237" s="105">
        <v>2473</v>
      </c>
      <c r="C237" s="106">
        <v>600080285</v>
      </c>
      <c r="D237" s="105">
        <v>65642376</v>
      </c>
      <c r="E237" s="107" t="s">
        <v>671</v>
      </c>
      <c r="F237" s="108">
        <v>3113</v>
      </c>
      <c r="G237" s="126" t="s">
        <v>316</v>
      </c>
      <c r="H237" s="109" t="s">
        <v>282</v>
      </c>
      <c r="I237" s="110">
        <v>8602561</v>
      </c>
      <c r="J237" s="28">
        <v>6326628</v>
      </c>
      <c r="K237" s="28">
        <v>0</v>
      </c>
      <c r="L237" s="111">
        <v>2138400</v>
      </c>
      <c r="M237" s="111">
        <v>126533</v>
      </c>
      <c r="N237" s="28">
        <v>11000</v>
      </c>
      <c r="O237" s="288">
        <v>17.64</v>
      </c>
      <c r="P237" s="275">
        <v>17.64</v>
      </c>
      <c r="Q237" s="910">
        <v>0</v>
      </c>
      <c r="R237" s="351"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f t="shared" si="177"/>
        <v>0</v>
      </c>
      <c r="X237" s="113">
        <v>0</v>
      </c>
      <c r="Y237" s="113">
        <v>0</v>
      </c>
      <c r="Z237" s="113">
        <v>0</v>
      </c>
      <c r="AA237" s="113">
        <f t="shared" si="178"/>
        <v>0</v>
      </c>
      <c r="AB237" s="113">
        <f t="shared" si="179"/>
        <v>0</v>
      </c>
      <c r="AC237" s="114">
        <f t="shared" si="180"/>
        <v>0</v>
      </c>
      <c r="AD237" s="114">
        <f t="shared" si="181"/>
        <v>0</v>
      </c>
      <c r="AE237" s="113">
        <v>0</v>
      </c>
      <c r="AF237" s="113">
        <v>0</v>
      </c>
      <c r="AG237" s="113">
        <f t="shared" si="182"/>
        <v>0</v>
      </c>
      <c r="AH237" s="113">
        <f t="shared" si="183"/>
        <v>0</v>
      </c>
      <c r="AI237" s="115">
        <v>0</v>
      </c>
      <c r="AJ237" s="115">
        <v>0</v>
      </c>
      <c r="AK237" s="115">
        <v>0</v>
      </c>
      <c r="AL237" s="115">
        <v>0</v>
      </c>
      <c r="AM237" s="115">
        <v>0</v>
      </c>
      <c r="AN237" s="115">
        <v>0</v>
      </c>
      <c r="AO237" s="115">
        <v>0</v>
      </c>
      <c r="AP237" s="115">
        <v>0</v>
      </c>
      <c r="AQ237" s="115">
        <f t="shared" si="184"/>
        <v>0</v>
      </c>
      <c r="AR237" s="115">
        <f t="shared" si="185"/>
        <v>0</v>
      </c>
      <c r="AS237" s="377">
        <f t="shared" si="186"/>
        <v>0</v>
      </c>
      <c r="AT237" s="112">
        <f>I237+AH237</f>
        <v>8602561</v>
      </c>
      <c r="AU237" s="113">
        <f>J237+W237</f>
        <v>6326628</v>
      </c>
      <c r="AV237" s="113">
        <f>K237+AA237</f>
        <v>0</v>
      </c>
      <c r="AW237" s="113">
        <f t="shared" si="200"/>
        <v>2138400</v>
      </c>
      <c r="AX237" s="113">
        <f t="shared" si="200"/>
        <v>126533</v>
      </c>
      <c r="AY237" s="113">
        <f>N237+AG237</f>
        <v>11000</v>
      </c>
      <c r="AZ237" s="115">
        <f>O237+AS237</f>
        <v>17.64</v>
      </c>
      <c r="BA237" s="115">
        <f t="shared" si="201"/>
        <v>17.64</v>
      </c>
      <c r="BB237" s="116">
        <f t="shared" si="201"/>
        <v>0</v>
      </c>
    </row>
    <row r="238" spans="1:54" ht="14.1" customHeight="1" x14ac:dyDescent="0.2">
      <c r="A238" s="108">
        <v>49</v>
      </c>
      <c r="B238" s="105">
        <v>2473</v>
      </c>
      <c r="C238" s="106">
        <v>600080285</v>
      </c>
      <c r="D238" s="105">
        <v>65642376</v>
      </c>
      <c r="E238" s="107" t="s">
        <v>671</v>
      </c>
      <c r="F238" s="108">
        <v>3141</v>
      </c>
      <c r="G238" s="107" t="s">
        <v>319</v>
      </c>
      <c r="H238" s="109" t="s">
        <v>282</v>
      </c>
      <c r="I238" s="110">
        <v>1136791</v>
      </c>
      <c r="J238" s="30">
        <v>823675</v>
      </c>
      <c r="K238" s="30">
        <v>0</v>
      </c>
      <c r="L238" s="111">
        <v>278402</v>
      </c>
      <c r="M238" s="111">
        <v>16474</v>
      </c>
      <c r="N238" s="30">
        <v>18240</v>
      </c>
      <c r="O238" s="288">
        <v>2.8</v>
      </c>
      <c r="P238" s="447">
        <v>0</v>
      </c>
      <c r="Q238" s="914">
        <v>2.8</v>
      </c>
      <c r="R238" s="351">
        <v>0</v>
      </c>
      <c r="S238" s="113">
        <v>0</v>
      </c>
      <c r="T238" s="113">
        <v>39253</v>
      </c>
      <c r="U238" s="113">
        <v>0</v>
      </c>
      <c r="V238" s="113">
        <v>0</v>
      </c>
      <c r="W238" s="113">
        <f t="shared" si="177"/>
        <v>39253</v>
      </c>
      <c r="X238" s="113">
        <v>0</v>
      </c>
      <c r="Y238" s="113">
        <v>0</v>
      </c>
      <c r="Z238" s="113">
        <v>0</v>
      </c>
      <c r="AA238" s="113">
        <f t="shared" si="178"/>
        <v>0</v>
      </c>
      <c r="AB238" s="113">
        <f t="shared" si="179"/>
        <v>39253</v>
      </c>
      <c r="AC238" s="114">
        <f t="shared" si="180"/>
        <v>13268</v>
      </c>
      <c r="AD238" s="114">
        <f t="shared" si="181"/>
        <v>785</v>
      </c>
      <c r="AE238" s="113">
        <v>0</v>
      </c>
      <c r="AF238" s="113">
        <v>0</v>
      </c>
      <c r="AG238" s="113">
        <f t="shared" si="182"/>
        <v>0</v>
      </c>
      <c r="AH238" s="113">
        <f t="shared" si="183"/>
        <v>53306</v>
      </c>
      <c r="AI238" s="115">
        <v>0</v>
      </c>
      <c r="AJ238" s="115">
        <v>0</v>
      </c>
      <c r="AK238" s="115">
        <v>0</v>
      </c>
      <c r="AL238" s="115">
        <v>0</v>
      </c>
      <c r="AM238" s="115">
        <v>0.14000000000000001</v>
      </c>
      <c r="AN238" s="115">
        <v>0</v>
      </c>
      <c r="AO238" s="115">
        <v>0</v>
      </c>
      <c r="AP238" s="115">
        <v>0</v>
      </c>
      <c r="AQ238" s="115">
        <f t="shared" si="184"/>
        <v>0</v>
      </c>
      <c r="AR238" s="115">
        <f t="shared" si="185"/>
        <v>0.14000000000000001</v>
      </c>
      <c r="AS238" s="377">
        <f t="shared" si="186"/>
        <v>0.14000000000000001</v>
      </c>
      <c r="AT238" s="112">
        <f>I238+AH238</f>
        <v>1190097</v>
      </c>
      <c r="AU238" s="113">
        <f>J238+W238</f>
        <v>862928</v>
      </c>
      <c r="AV238" s="113">
        <f>K238+AA238</f>
        <v>0</v>
      </c>
      <c r="AW238" s="113">
        <f t="shared" si="200"/>
        <v>291670</v>
      </c>
      <c r="AX238" s="113">
        <f t="shared" si="200"/>
        <v>17259</v>
      </c>
      <c r="AY238" s="113">
        <f>N238+AG238</f>
        <v>18240</v>
      </c>
      <c r="AZ238" s="115">
        <f>O238+AS238</f>
        <v>2.94</v>
      </c>
      <c r="BA238" s="115">
        <f t="shared" si="201"/>
        <v>0</v>
      </c>
      <c r="BB238" s="116">
        <f t="shared" si="201"/>
        <v>2.94</v>
      </c>
    </row>
    <row r="239" spans="1:54" ht="14.1" customHeight="1" x14ac:dyDescent="0.2">
      <c r="A239" s="108">
        <v>49</v>
      </c>
      <c r="B239" s="105">
        <v>2473</v>
      </c>
      <c r="C239" s="106">
        <v>600080285</v>
      </c>
      <c r="D239" s="105">
        <v>65642376</v>
      </c>
      <c r="E239" s="107" t="s">
        <v>671</v>
      </c>
      <c r="F239" s="108">
        <v>3143</v>
      </c>
      <c r="G239" s="126" t="s">
        <v>633</v>
      </c>
      <c r="H239" s="109" t="s">
        <v>281</v>
      </c>
      <c r="I239" s="110">
        <v>3593673</v>
      </c>
      <c r="J239" s="433">
        <v>2646298</v>
      </c>
      <c r="K239" s="433">
        <v>0</v>
      </c>
      <c r="L239" s="111">
        <v>894449</v>
      </c>
      <c r="M239" s="111">
        <v>52926</v>
      </c>
      <c r="N239" s="343">
        <v>0</v>
      </c>
      <c r="O239" s="288">
        <v>5.7629999999999999</v>
      </c>
      <c r="P239" s="436">
        <v>5.7629999999999999</v>
      </c>
      <c r="Q239" s="910">
        <v>0</v>
      </c>
      <c r="R239" s="351">
        <v>0</v>
      </c>
      <c r="S239" s="113">
        <v>0</v>
      </c>
      <c r="T239" s="113">
        <v>0</v>
      </c>
      <c r="U239" s="113">
        <v>0</v>
      </c>
      <c r="V239" s="113">
        <v>0</v>
      </c>
      <c r="W239" s="113">
        <f t="shared" si="177"/>
        <v>0</v>
      </c>
      <c r="X239" s="113">
        <v>0</v>
      </c>
      <c r="Y239" s="113">
        <v>0</v>
      </c>
      <c r="Z239" s="113">
        <v>0</v>
      </c>
      <c r="AA239" s="113">
        <f t="shared" si="178"/>
        <v>0</v>
      </c>
      <c r="AB239" s="113">
        <f t="shared" si="179"/>
        <v>0</v>
      </c>
      <c r="AC239" s="114">
        <f t="shared" si="180"/>
        <v>0</v>
      </c>
      <c r="AD239" s="114">
        <f t="shared" si="181"/>
        <v>0</v>
      </c>
      <c r="AE239" s="113">
        <v>0</v>
      </c>
      <c r="AF239" s="113">
        <v>0</v>
      </c>
      <c r="AG239" s="113">
        <f t="shared" si="182"/>
        <v>0</v>
      </c>
      <c r="AH239" s="113">
        <f t="shared" si="183"/>
        <v>0</v>
      </c>
      <c r="AI239" s="115">
        <v>0</v>
      </c>
      <c r="AJ239" s="115">
        <v>0</v>
      </c>
      <c r="AK239" s="115">
        <v>0</v>
      </c>
      <c r="AL239" s="115">
        <v>0</v>
      </c>
      <c r="AM239" s="115">
        <v>0</v>
      </c>
      <c r="AN239" s="115">
        <v>0</v>
      </c>
      <c r="AO239" s="115">
        <v>0</v>
      </c>
      <c r="AP239" s="115">
        <v>0</v>
      </c>
      <c r="AQ239" s="115">
        <f t="shared" si="184"/>
        <v>0</v>
      </c>
      <c r="AR239" s="115">
        <f t="shared" si="185"/>
        <v>0</v>
      </c>
      <c r="AS239" s="377">
        <f t="shared" si="186"/>
        <v>0</v>
      </c>
      <c r="AT239" s="112">
        <f>I239+AH239</f>
        <v>3593673</v>
      </c>
      <c r="AU239" s="113">
        <f>J239+W239</f>
        <v>2646298</v>
      </c>
      <c r="AV239" s="113">
        <f>K239+AA239</f>
        <v>0</v>
      </c>
      <c r="AW239" s="113">
        <f t="shared" si="200"/>
        <v>894449</v>
      </c>
      <c r="AX239" s="113">
        <f t="shared" si="200"/>
        <v>52926</v>
      </c>
      <c r="AY239" s="113">
        <f>N239+AG239</f>
        <v>0</v>
      </c>
      <c r="AZ239" s="115">
        <f>O239+AS239</f>
        <v>5.7629999999999999</v>
      </c>
      <c r="BA239" s="115">
        <f t="shared" si="201"/>
        <v>5.7629999999999999</v>
      </c>
      <c r="BB239" s="116">
        <f t="shared" si="201"/>
        <v>0</v>
      </c>
    </row>
    <row r="240" spans="1:54" ht="14.1" customHeight="1" x14ac:dyDescent="0.2">
      <c r="A240" s="108">
        <v>49</v>
      </c>
      <c r="B240" s="105">
        <v>2473</v>
      </c>
      <c r="C240" s="106">
        <v>600080285</v>
      </c>
      <c r="D240" s="105">
        <v>65642376</v>
      </c>
      <c r="E240" s="107" t="s">
        <v>671</v>
      </c>
      <c r="F240" s="108">
        <v>3143</v>
      </c>
      <c r="G240" s="126" t="s">
        <v>634</v>
      </c>
      <c r="H240" s="109" t="s">
        <v>282</v>
      </c>
      <c r="I240" s="110">
        <v>143954</v>
      </c>
      <c r="J240" s="445">
        <v>101475</v>
      </c>
      <c r="K240" s="445">
        <v>0</v>
      </c>
      <c r="L240" s="111">
        <v>34299</v>
      </c>
      <c r="M240" s="111">
        <v>2030</v>
      </c>
      <c r="N240" s="445">
        <v>6150</v>
      </c>
      <c r="O240" s="288">
        <v>0.43</v>
      </c>
      <c r="P240" s="446">
        <v>0</v>
      </c>
      <c r="Q240" s="914">
        <v>0.43</v>
      </c>
      <c r="R240" s="351"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f t="shared" si="177"/>
        <v>0</v>
      </c>
      <c r="X240" s="113">
        <v>0</v>
      </c>
      <c r="Y240" s="113">
        <v>0</v>
      </c>
      <c r="Z240" s="113">
        <v>0</v>
      </c>
      <c r="AA240" s="113">
        <f t="shared" si="178"/>
        <v>0</v>
      </c>
      <c r="AB240" s="113">
        <f t="shared" si="179"/>
        <v>0</v>
      </c>
      <c r="AC240" s="114">
        <f t="shared" si="180"/>
        <v>0</v>
      </c>
      <c r="AD240" s="114">
        <f t="shared" si="181"/>
        <v>0</v>
      </c>
      <c r="AE240" s="113">
        <v>0</v>
      </c>
      <c r="AF240" s="113">
        <v>0</v>
      </c>
      <c r="AG240" s="113">
        <f t="shared" si="182"/>
        <v>0</v>
      </c>
      <c r="AH240" s="113">
        <f t="shared" si="183"/>
        <v>0</v>
      </c>
      <c r="AI240" s="115">
        <v>0</v>
      </c>
      <c r="AJ240" s="115">
        <v>0</v>
      </c>
      <c r="AK240" s="115">
        <v>0</v>
      </c>
      <c r="AL240" s="115">
        <v>0</v>
      </c>
      <c r="AM240" s="115">
        <v>0</v>
      </c>
      <c r="AN240" s="115">
        <v>0</v>
      </c>
      <c r="AO240" s="115">
        <v>0</v>
      </c>
      <c r="AP240" s="115">
        <v>0</v>
      </c>
      <c r="AQ240" s="115">
        <f t="shared" si="184"/>
        <v>0</v>
      </c>
      <c r="AR240" s="115">
        <f t="shared" si="185"/>
        <v>0</v>
      </c>
      <c r="AS240" s="377">
        <f t="shared" si="186"/>
        <v>0</v>
      </c>
      <c r="AT240" s="112">
        <f>I240+AH240</f>
        <v>143954</v>
      </c>
      <c r="AU240" s="113">
        <f>J240+W240</f>
        <v>101475</v>
      </c>
      <c r="AV240" s="113">
        <f>K240+AA240</f>
        <v>0</v>
      </c>
      <c r="AW240" s="113">
        <f t="shared" si="200"/>
        <v>34299</v>
      </c>
      <c r="AX240" s="113">
        <f t="shared" si="200"/>
        <v>2030</v>
      </c>
      <c r="AY240" s="113">
        <f>N240+AG240</f>
        <v>6150</v>
      </c>
      <c r="AZ240" s="115">
        <f>O240+AS240</f>
        <v>0.43</v>
      </c>
      <c r="BA240" s="115">
        <f t="shared" si="201"/>
        <v>0</v>
      </c>
      <c r="BB240" s="116">
        <f t="shared" si="201"/>
        <v>0.43</v>
      </c>
    </row>
    <row r="241" spans="1:54" ht="14.1" customHeight="1" x14ac:dyDescent="0.2">
      <c r="A241" s="120">
        <v>49</v>
      </c>
      <c r="B241" s="117">
        <v>2473</v>
      </c>
      <c r="C241" s="118">
        <v>600080285</v>
      </c>
      <c r="D241" s="117">
        <v>65642376</v>
      </c>
      <c r="E241" s="119" t="s">
        <v>672</v>
      </c>
      <c r="F241" s="120"/>
      <c r="G241" s="119"/>
      <c r="H241" s="121"/>
      <c r="I241" s="122">
        <v>51165632</v>
      </c>
      <c r="J241" s="123">
        <v>36996024</v>
      </c>
      <c r="K241" s="123">
        <v>30000</v>
      </c>
      <c r="L241" s="123">
        <v>12514796</v>
      </c>
      <c r="M241" s="123">
        <v>739922</v>
      </c>
      <c r="N241" s="123">
        <v>884890</v>
      </c>
      <c r="O241" s="124">
        <v>78.951800000000006</v>
      </c>
      <c r="P241" s="124">
        <v>65.183000000000007</v>
      </c>
      <c r="Q241" s="125">
        <v>13.768799999999999</v>
      </c>
      <c r="R241" s="856">
        <f t="shared" ref="R241:BB241" si="202">SUM(R236:R240)</f>
        <v>0</v>
      </c>
      <c r="S241" s="856">
        <f t="shared" si="202"/>
        <v>0</v>
      </c>
      <c r="T241" s="856">
        <f t="shared" si="202"/>
        <v>39253</v>
      </c>
      <c r="U241" s="856">
        <f t="shared" si="202"/>
        <v>0</v>
      </c>
      <c r="V241" s="856">
        <f t="shared" si="202"/>
        <v>0</v>
      </c>
      <c r="W241" s="856">
        <f t="shared" si="202"/>
        <v>39253</v>
      </c>
      <c r="X241" s="856">
        <f t="shared" si="202"/>
        <v>0</v>
      </c>
      <c r="Y241" s="856">
        <f t="shared" si="202"/>
        <v>0</v>
      </c>
      <c r="Z241" s="856">
        <f t="shared" si="202"/>
        <v>0</v>
      </c>
      <c r="AA241" s="856">
        <f t="shared" si="202"/>
        <v>0</v>
      </c>
      <c r="AB241" s="856">
        <f t="shared" si="202"/>
        <v>39253</v>
      </c>
      <c r="AC241" s="856">
        <f t="shared" si="202"/>
        <v>13268</v>
      </c>
      <c r="AD241" s="856">
        <f t="shared" si="202"/>
        <v>785</v>
      </c>
      <c r="AE241" s="856">
        <f t="shared" si="202"/>
        <v>0</v>
      </c>
      <c r="AF241" s="856">
        <f t="shared" si="202"/>
        <v>0</v>
      </c>
      <c r="AG241" s="856">
        <f t="shared" si="202"/>
        <v>0</v>
      </c>
      <c r="AH241" s="856">
        <f t="shared" si="202"/>
        <v>53306</v>
      </c>
      <c r="AI241" s="904">
        <f t="shared" si="202"/>
        <v>0</v>
      </c>
      <c r="AJ241" s="904">
        <f t="shared" si="202"/>
        <v>0</v>
      </c>
      <c r="AK241" s="904">
        <f t="shared" si="202"/>
        <v>0</v>
      </c>
      <c r="AL241" s="904">
        <f t="shared" si="202"/>
        <v>0</v>
      </c>
      <c r="AM241" s="904">
        <f t="shared" si="202"/>
        <v>0.14000000000000001</v>
      </c>
      <c r="AN241" s="904">
        <f t="shared" si="202"/>
        <v>0</v>
      </c>
      <c r="AO241" s="904">
        <f t="shared" si="202"/>
        <v>0</v>
      </c>
      <c r="AP241" s="904">
        <f t="shared" si="202"/>
        <v>0</v>
      </c>
      <c r="AQ241" s="904">
        <f t="shared" si="202"/>
        <v>0</v>
      </c>
      <c r="AR241" s="904">
        <f t="shared" si="202"/>
        <v>0.14000000000000001</v>
      </c>
      <c r="AS241" s="939">
        <f t="shared" si="202"/>
        <v>0.14000000000000001</v>
      </c>
      <c r="AT241" s="122">
        <f t="shared" si="202"/>
        <v>51218938</v>
      </c>
      <c r="AU241" s="123">
        <f t="shared" si="202"/>
        <v>37035277</v>
      </c>
      <c r="AV241" s="123">
        <f t="shared" si="202"/>
        <v>30000</v>
      </c>
      <c r="AW241" s="123">
        <f t="shared" si="202"/>
        <v>12528064</v>
      </c>
      <c r="AX241" s="123">
        <f t="shared" si="202"/>
        <v>740707</v>
      </c>
      <c r="AY241" s="123">
        <f t="shared" si="202"/>
        <v>884890</v>
      </c>
      <c r="AZ241" s="124">
        <f t="shared" si="202"/>
        <v>79.091800000000006</v>
      </c>
      <c r="BA241" s="124">
        <f t="shared" si="202"/>
        <v>65.183000000000007</v>
      </c>
      <c r="BB241" s="125">
        <f t="shared" si="202"/>
        <v>13.908799999999999</v>
      </c>
    </row>
    <row r="242" spans="1:54" ht="14.1" customHeight="1" x14ac:dyDescent="0.2">
      <c r="A242" s="108">
        <v>50</v>
      </c>
      <c r="B242" s="105">
        <v>2490</v>
      </c>
      <c r="C242" s="106">
        <v>600080005</v>
      </c>
      <c r="D242" s="105">
        <v>46746757</v>
      </c>
      <c r="E242" s="107" t="s">
        <v>673</v>
      </c>
      <c r="F242" s="108">
        <v>3113</v>
      </c>
      <c r="G242" s="107" t="s">
        <v>318</v>
      </c>
      <c r="H242" s="109" t="s">
        <v>281</v>
      </c>
      <c r="I242" s="110">
        <v>24135494</v>
      </c>
      <c r="J242" s="111">
        <v>17316336</v>
      </c>
      <c r="K242" s="111">
        <v>100000</v>
      </c>
      <c r="L242" s="111">
        <v>5886721</v>
      </c>
      <c r="M242" s="111">
        <v>346327</v>
      </c>
      <c r="N242" s="111">
        <v>486110</v>
      </c>
      <c r="O242" s="288">
        <v>32.179000000000002</v>
      </c>
      <c r="P242" s="288">
        <v>25.2224</v>
      </c>
      <c r="Q242" s="913">
        <v>6.9565999999999999</v>
      </c>
      <c r="R242" s="351">
        <v>0</v>
      </c>
      <c r="S242" s="113">
        <v>0</v>
      </c>
      <c r="T242" s="113">
        <v>0</v>
      </c>
      <c r="U242" s="113">
        <v>0</v>
      </c>
      <c r="V242" s="113">
        <v>0</v>
      </c>
      <c r="W242" s="113">
        <f t="shared" si="177"/>
        <v>0</v>
      </c>
      <c r="X242" s="113">
        <v>0</v>
      </c>
      <c r="Y242" s="113">
        <v>0</v>
      </c>
      <c r="Z242" s="113">
        <v>0</v>
      </c>
      <c r="AA242" s="113">
        <f t="shared" si="178"/>
        <v>0</v>
      </c>
      <c r="AB242" s="113">
        <f t="shared" si="179"/>
        <v>0</v>
      </c>
      <c r="AC242" s="114">
        <f t="shared" si="180"/>
        <v>0</v>
      </c>
      <c r="AD242" s="114">
        <f t="shared" si="181"/>
        <v>0</v>
      </c>
      <c r="AE242" s="113">
        <v>0</v>
      </c>
      <c r="AF242" s="113">
        <v>0</v>
      </c>
      <c r="AG242" s="113">
        <f t="shared" si="182"/>
        <v>0</v>
      </c>
      <c r="AH242" s="113">
        <f t="shared" si="183"/>
        <v>0</v>
      </c>
      <c r="AI242" s="115">
        <v>0</v>
      </c>
      <c r="AJ242" s="115">
        <v>0</v>
      </c>
      <c r="AK242" s="115">
        <v>0</v>
      </c>
      <c r="AL242" s="115">
        <v>0</v>
      </c>
      <c r="AM242" s="115">
        <v>0</v>
      </c>
      <c r="AN242" s="115">
        <v>0</v>
      </c>
      <c r="AO242" s="115">
        <v>0</v>
      </c>
      <c r="AP242" s="115">
        <v>0</v>
      </c>
      <c r="AQ242" s="115">
        <f t="shared" si="184"/>
        <v>0</v>
      </c>
      <c r="AR242" s="115">
        <f t="shared" si="185"/>
        <v>0</v>
      </c>
      <c r="AS242" s="377">
        <f t="shared" si="186"/>
        <v>0</v>
      </c>
      <c r="AT242" s="112">
        <f>I242+AH242</f>
        <v>24135494</v>
      </c>
      <c r="AU242" s="113">
        <f>J242+W242</f>
        <v>17316336</v>
      </c>
      <c r="AV242" s="113">
        <f>K242+AA242</f>
        <v>100000</v>
      </c>
      <c r="AW242" s="113">
        <f t="shared" ref="AW242:AX246" si="203">L242+AC242</f>
        <v>5886721</v>
      </c>
      <c r="AX242" s="113">
        <f t="shared" si="203"/>
        <v>346327</v>
      </c>
      <c r="AY242" s="113">
        <f>N242+AG242</f>
        <v>486110</v>
      </c>
      <c r="AZ242" s="115">
        <f>O242+AS242</f>
        <v>32.179000000000002</v>
      </c>
      <c r="BA242" s="115">
        <f t="shared" ref="BA242:BB246" si="204">P242+AQ242</f>
        <v>25.2224</v>
      </c>
      <c r="BB242" s="116">
        <f t="shared" si="204"/>
        <v>6.9565999999999999</v>
      </c>
    </row>
    <row r="243" spans="1:54" ht="14.1" customHeight="1" x14ac:dyDescent="0.2">
      <c r="A243" s="108">
        <v>50</v>
      </c>
      <c r="B243" s="105">
        <v>2490</v>
      </c>
      <c r="C243" s="106">
        <v>600080005</v>
      </c>
      <c r="D243" s="105">
        <v>46746757</v>
      </c>
      <c r="E243" s="107" t="s">
        <v>673</v>
      </c>
      <c r="F243" s="108">
        <v>3113</v>
      </c>
      <c r="G243" s="126" t="s">
        <v>316</v>
      </c>
      <c r="H243" s="109" t="s">
        <v>282</v>
      </c>
      <c r="I243" s="110">
        <v>1605583</v>
      </c>
      <c r="J243" s="28">
        <v>1180473</v>
      </c>
      <c r="K243" s="28">
        <v>0</v>
      </c>
      <c r="L243" s="111">
        <v>399000</v>
      </c>
      <c r="M243" s="111">
        <v>23610</v>
      </c>
      <c r="N243" s="28">
        <v>2500</v>
      </c>
      <c r="O243" s="288">
        <v>3.18</v>
      </c>
      <c r="P243" s="275">
        <v>3.18</v>
      </c>
      <c r="Q243" s="910">
        <v>0</v>
      </c>
      <c r="R243" s="351">
        <v>0</v>
      </c>
      <c r="S243" s="113">
        <v>0</v>
      </c>
      <c r="T243" s="113">
        <v>0</v>
      </c>
      <c r="U243" s="113">
        <v>0</v>
      </c>
      <c r="V243" s="113">
        <v>0</v>
      </c>
      <c r="W243" s="113">
        <f t="shared" si="177"/>
        <v>0</v>
      </c>
      <c r="X243" s="113">
        <v>0</v>
      </c>
      <c r="Y243" s="113">
        <v>0</v>
      </c>
      <c r="Z243" s="113">
        <v>0</v>
      </c>
      <c r="AA243" s="113">
        <f t="shared" si="178"/>
        <v>0</v>
      </c>
      <c r="AB243" s="113">
        <f t="shared" si="179"/>
        <v>0</v>
      </c>
      <c r="AC243" s="114">
        <f t="shared" si="180"/>
        <v>0</v>
      </c>
      <c r="AD243" s="114">
        <f t="shared" si="181"/>
        <v>0</v>
      </c>
      <c r="AE243" s="113">
        <v>0</v>
      </c>
      <c r="AF243" s="113">
        <v>0</v>
      </c>
      <c r="AG243" s="113">
        <f t="shared" si="182"/>
        <v>0</v>
      </c>
      <c r="AH243" s="113">
        <f t="shared" si="183"/>
        <v>0</v>
      </c>
      <c r="AI243" s="115">
        <v>0</v>
      </c>
      <c r="AJ243" s="115">
        <v>0</v>
      </c>
      <c r="AK243" s="115">
        <v>0</v>
      </c>
      <c r="AL243" s="115">
        <v>0</v>
      </c>
      <c r="AM243" s="115">
        <v>0</v>
      </c>
      <c r="AN243" s="115">
        <v>0</v>
      </c>
      <c r="AO243" s="115">
        <v>0</v>
      </c>
      <c r="AP243" s="115">
        <v>0</v>
      </c>
      <c r="AQ243" s="115">
        <f t="shared" si="184"/>
        <v>0</v>
      </c>
      <c r="AR243" s="115">
        <f t="shared" si="185"/>
        <v>0</v>
      </c>
      <c r="AS243" s="377">
        <f t="shared" si="186"/>
        <v>0</v>
      </c>
      <c r="AT243" s="112">
        <f>I243+AH243</f>
        <v>1605583</v>
      </c>
      <c r="AU243" s="113">
        <f>J243+W243</f>
        <v>1180473</v>
      </c>
      <c r="AV243" s="113">
        <f>K243+AA243</f>
        <v>0</v>
      </c>
      <c r="AW243" s="113">
        <f t="shared" si="203"/>
        <v>399000</v>
      </c>
      <c r="AX243" s="113">
        <f t="shared" si="203"/>
        <v>23610</v>
      </c>
      <c r="AY243" s="113">
        <f>N243+AG243</f>
        <v>2500</v>
      </c>
      <c r="AZ243" s="115">
        <f>O243+AS243</f>
        <v>3.18</v>
      </c>
      <c r="BA243" s="115">
        <f t="shared" si="204"/>
        <v>3.18</v>
      </c>
      <c r="BB243" s="116">
        <f t="shared" si="204"/>
        <v>0</v>
      </c>
    </row>
    <row r="244" spans="1:54" ht="14.1" customHeight="1" x14ac:dyDescent="0.2">
      <c r="A244" s="108">
        <v>50</v>
      </c>
      <c r="B244" s="105">
        <v>2490</v>
      </c>
      <c r="C244" s="106">
        <v>600080005</v>
      </c>
      <c r="D244" s="105">
        <v>46746757</v>
      </c>
      <c r="E244" s="107" t="s">
        <v>673</v>
      </c>
      <c r="F244" s="108">
        <v>3141</v>
      </c>
      <c r="G244" s="107" t="s">
        <v>319</v>
      </c>
      <c r="H244" s="109" t="s">
        <v>282</v>
      </c>
      <c r="I244" s="110">
        <v>1859366</v>
      </c>
      <c r="J244" s="30">
        <v>1352096</v>
      </c>
      <c r="K244" s="30">
        <v>5000</v>
      </c>
      <c r="L244" s="111">
        <v>458698</v>
      </c>
      <c r="M244" s="111">
        <v>27042</v>
      </c>
      <c r="N244" s="30">
        <v>16530</v>
      </c>
      <c r="O244" s="288">
        <v>4.62</v>
      </c>
      <c r="P244" s="447">
        <v>0</v>
      </c>
      <c r="Q244" s="914">
        <v>4.62</v>
      </c>
      <c r="R244" s="351">
        <v>0</v>
      </c>
      <c r="S244" s="113">
        <v>0</v>
      </c>
      <c r="T244" s="113">
        <v>47482</v>
      </c>
      <c r="U244" s="113">
        <v>0</v>
      </c>
      <c r="V244" s="113">
        <v>0</v>
      </c>
      <c r="W244" s="113">
        <f t="shared" si="177"/>
        <v>47482</v>
      </c>
      <c r="X244" s="113">
        <v>0</v>
      </c>
      <c r="Y244" s="113">
        <v>0</v>
      </c>
      <c r="Z244" s="113">
        <v>0</v>
      </c>
      <c r="AA244" s="113">
        <f t="shared" si="178"/>
        <v>0</v>
      </c>
      <c r="AB244" s="113">
        <f t="shared" si="179"/>
        <v>47482</v>
      </c>
      <c r="AC244" s="114">
        <f t="shared" si="180"/>
        <v>16049</v>
      </c>
      <c r="AD244" s="114">
        <f t="shared" si="181"/>
        <v>950</v>
      </c>
      <c r="AE244" s="113">
        <v>0</v>
      </c>
      <c r="AF244" s="113">
        <v>0</v>
      </c>
      <c r="AG244" s="113">
        <f t="shared" si="182"/>
        <v>0</v>
      </c>
      <c r="AH244" s="113">
        <f t="shared" si="183"/>
        <v>64481</v>
      </c>
      <c r="AI244" s="115">
        <v>0</v>
      </c>
      <c r="AJ244" s="115">
        <v>0</v>
      </c>
      <c r="AK244" s="115">
        <v>0</v>
      </c>
      <c r="AL244" s="115">
        <v>0</v>
      </c>
      <c r="AM244" s="115">
        <v>0.16</v>
      </c>
      <c r="AN244" s="115">
        <v>0</v>
      </c>
      <c r="AO244" s="115">
        <v>0</v>
      </c>
      <c r="AP244" s="115">
        <v>0</v>
      </c>
      <c r="AQ244" s="115">
        <f t="shared" si="184"/>
        <v>0</v>
      </c>
      <c r="AR244" s="115">
        <f t="shared" si="185"/>
        <v>0.16</v>
      </c>
      <c r="AS244" s="377">
        <f t="shared" si="186"/>
        <v>0.16</v>
      </c>
      <c r="AT244" s="112">
        <f>I244+AH244</f>
        <v>1923847</v>
      </c>
      <c r="AU244" s="113">
        <f>J244+W244</f>
        <v>1399578</v>
      </c>
      <c r="AV244" s="113">
        <f>K244+AA244</f>
        <v>5000</v>
      </c>
      <c r="AW244" s="113">
        <f t="shared" si="203"/>
        <v>474747</v>
      </c>
      <c r="AX244" s="113">
        <f t="shared" si="203"/>
        <v>27992</v>
      </c>
      <c r="AY244" s="113">
        <f>N244+AG244</f>
        <v>16530</v>
      </c>
      <c r="AZ244" s="115">
        <f>O244+AS244</f>
        <v>4.78</v>
      </c>
      <c r="BA244" s="115">
        <f t="shared" si="204"/>
        <v>0</v>
      </c>
      <c r="BB244" s="116">
        <f t="shared" si="204"/>
        <v>4.78</v>
      </c>
    </row>
    <row r="245" spans="1:54" ht="14.1" customHeight="1" x14ac:dyDescent="0.2">
      <c r="A245" s="108">
        <v>50</v>
      </c>
      <c r="B245" s="105">
        <v>2490</v>
      </c>
      <c r="C245" s="106">
        <v>600080005</v>
      </c>
      <c r="D245" s="105">
        <v>46746757</v>
      </c>
      <c r="E245" s="107" t="s">
        <v>673</v>
      </c>
      <c r="F245" s="108">
        <v>3143</v>
      </c>
      <c r="G245" s="126" t="s">
        <v>633</v>
      </c>
      <c r="H245" s="109" t="s">
        <v>281</v>
      </c>
      <c r="I245" s="110">
        <v>2204672</v>
      </c>
      <c r="J245" s="433">
        <v>1618543</v>
      </c>
      <c r="K245" s="433">
        <v>5000</v>
      </c>
      <c r="L245" s="111">
        <v>548758</v>
      </c>
      <c r="M245" s="111">
        <v>32371</v>
      </c>
      <c r="N245" s="343">
        <v>0</v>
      </c>
      <c r="O245" s="288">
        <v>3.65</v>
      </c>
      <c r="P245" s="436">
        <v>3.65</v>
      </c>
      <c r="Q245" s="910">
        <v>0</v>
      </c>
      <c r="R245" s="351">
        <v>0</v>
      </c>
      <c r="S245" s="113">
        <v>0</v>
      </c>
      <c r="T245" s="113">
        <v>0</v>
      </c>
      <c r="U245" s="113">
        <v>0</v>
      </c>
      <c r="V245" s="113">
        <v>0</v>
      </c>
      <c r="W245" s="113">
        <f t="shared" si="177"/>
        <v>0</v>
      </c>
      <c r="X245" s="113">
        <v>0</v>
      </c>
      <c r="Y245" s="113">
        <v>0</v>
      </c>
      <c r="Z245" s="113">
        <v>0</v>
      </c>
      <c r="AA245" s="113">
        <f t="shared" si="178"/>
        <v>0</v>
      </c>
      <c r="AB245" s="113">
        <f t="shared" si="179"/>
        <v>0</v>
      </c>
      <c r="AC245" s="114">
        <f t="shared" si="180"/>
        <v>0</v>
      </c>
      <c r="AD245" s="114">
        <f t="shared" si="181"/>
        <v>0</v>
      </c>
      <c r="AE245" s="113">
        <v>0</v>
      </c>
      <c r="AF245" s="113">
        <v>0</v>
      </c>
      <c r="AG245" s="113">
        <f t="shared" si="182"/>
        <v>0</v>
      </c>
      <c r="AH245" s="113">
        <f t="shared" si="183"/>
        <v>0</v>
      </c>
      <c r="AI245" s="115">
        <v>0</v>
      </c>
      <c r="AJ245" s="115">
        <v>0</v>
      </c>
      <c r="AK245" s="115">
        <v>0</v>
      </c>
      <c r="AL245" s="115">
        <v>0</v>
      </c>
      <c r="AM245" s="115">
        <v>0</v>
      </c>
      <c r="AN245" s="115">
        <v>0</v>
      </c>
      <c r="AO245" s="115">
        <v>0</v>
      </c>
      <c r="AP245" s="115">
        <v>0</v>
      </c>
      <c r="AQ245" s="115">
        <f t="shared" si="184"/>
        <v>0</v>
      </c>
      <c r="AR245" s="115">
        <f t="shared" si="185"/>
        <v>0</v>
      </c>
      <c r="AS245" s="377">
        <f t="shared" si="186"/>
        <v>0</v>
      </c>
      <c r="AT245" s="112">
        <f>I245+AH245</f>
        <v>2204672</v>
      </c>
      <c r="AU245" s="113">
        <f>J245+W245</f>
        <v>1618543</v>
      </c>
      <c r="AV245" s="113">
        <f>K245+AA245</f>
        <v>5000</v>
      </c>
      <c r="AW245" s="113">
        <f t="shared" si="203"/>
        <v>548758</v>
      </c>
      <c r="AX245" s="113">
        <f t="shared" si="203"/>
        <v>32371</v>
      </c>
      <c r="AY245" s="113">
        <f>N245+AG245</f>
        <v>0</v>
      </c>
      <c r="AZ245" s="115">
        <f>O245+AS245</f>
        <v>3.65</v>
      </c>
      <c r="BA245" s="115">
        <f t="shared" si="204"/>
        <v>3.65</v>
      </c>
      <c r="BB245" s="116">
        <f t="shared" si="204"/>
        <v>0</v>
      </c>
    </row>
    <row r="246" spans="1:54" ht="14.1" customHeight="1" x14ac:dyDescent="0.2">
      <c r="A246" s="108">
        <v>50</v>
      </c>
      <c r="B246" s="105">
        <v>2490</v>
      </c>
      <c r="C246" s="106">
        <v>600080005</v>
      </c>
      <c r="D246" s="105">
        <v>46746757</v>
      </c>
      <c r="E246" s="107" t="s">
        <v>673</v>
      </c>
      <c r="F246" s="108">
        <v>3143</v>
      </c>
      <c r="G246" s="126" t="s">
        <v>634</v>
      </c>
      <c r="H246" s="109" t="s">
        <v>282</v>
      </c>
      <c r="I246" s="110">
        <v>57581</v>
      </c>
      <c r="J246" s="445">
        <v>40590</v>
      </c>
      <c r="K246" s="445">
        <v>0</v>
      </c>
      <c r="L246" s="111">
        <v>13719</v>
      </c>
      <c r="M246" s="111">
        <v>812</v>
      </c>
      <c r="N246" s="445">
        <v>2460</v>
      </c>
      <c r="O246" s="288">
        <v>0.17</v>
      </c>
      <c r="P246" s="446">
        <v>0</v>
      </c>
      <c r="Q246" s="914">
        <v>0.17</v>
      </c>
      <c r="R246" s="351"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f t="shared" si="177"/>
        <v>0</v>
      </c>
      <c r="X246" s="113">
        <v>0</v>
      </c>
      <c r="Y246" s="113">
        <v>0</v>
      </c>
      <c r="Z246" s="113">
        <v>0</v>
      </c>
      <c r="AA246" s="113">
        <f t="shared" si="178"/>
        <v>0</v>
      </c>
      <c r="AB246" s="113">
        <f t="shared" si="179"/>
        <v>0</v>
      </c>
      <c r="AC246" s="114">
        <f t="shared" si="180"/>
        <v>0</v>
      </c>
      <c r="AD246" s="114">
        <f t="shared" si="181"/>
        <v>0</v>
      </c>
      <c r="AE246" s="113">
        <v>0</v>
      </c>
      <c r="AF246" s="113">
        <v>0</v>
      </c>
      <c r="AG246" s="113">
        <f t="shared" si="182"/>
        <v>0</v>
      </c>
      <c r="AH246" s="113">
        <f t="shared" si="183"/>
        <v>0</v>
      </c>
      <c r="AI246" s="115">
        <v>0</v>
      </c>
      <c r="AJ246" s="115">
        <v>0</v>
      </c>
      <c r="AK246" s="115">
        <v>0</v>
      </c>
      <c r="AL246" s="115">
        <v>0</v>
      </c>
      <c r="AM246" s="115">
        <v>0</v>
      </c>
      <c r="AN246" s="115">
        <v>0</v>
      </c>
      <c r="AO246" s="115">
        <v>0</v>
      </c>
      <c r="AP246" s="115">
        <v>0</v>
      </c>
      <c r="AQ246" s="115">
        <f t="shared" si="184"/>
        <v>0</v>
      </c>
      <c r="AR246" s="115">
        <f t="shared" si="185"/>
        <v>0</v>
      </c>
      <c r="AS246" s="377">
        <f t="shared" si="186"/>
        <v>0</v>
      </c>
      <c r="AT246" s="112">
        <f>I246+AH246</f>
        <v>57581</v>
      </c>
      <c r="AU246" s="113">
        <f>J246+W246</f>
        <v>40590</v>
      </c>
      <c r="AV246" s="113">
        <f>K246+AA246</f>
        <v>0</v>
      </c>
      <c r="AW246" s="113">
        <f t="shared" si="203"/>
        <v>13719</v>
      </c>
      <c r="AX246" s="113">
        <f t="shared" si="203"/>
        <v>812</v>
      </c>
      <c r="AY246" s="113">
        <f>N246+AG246</f>
        <v>2460</v>
      </c>
      <c r="AZ246" s="115">
        <f>O246+AS246</f>
        <v>0.17</v>
      </c>
      <c r="BA246" s="115">
        <f t="shared" si="204"/>
        <v>0</v>
      </c>
      <c r="BB246" s="116">
        <f t="shared" si="204"/>
        <v>0.17</v>
      </c>
    </row>
    <row r="247" spans="1:54" ht="14.1" customHeight="1" x14ac:dyDescent="0.2">
      <c r="A247" s="120">
        <v>50</v>
      </c>
      <c r="B247" s="117">
        <v>2490</v>
      </c>
      <c r="C247" s="118">
        <v>600080005</v>
      </c>
      <c r="D247" s="117">
        <v>46746757</v>
      </c>
      <c r="E247" s="119" t="s">
        <v>674</v>
      </c>
      <c r="F247" s="120"/>
      <c r="G247" s="119"/>
      <c r="H247" s="121"/>
      <c r="I247" s="122">
        <v>29862696</v>
      </c>
      <c r="J247" s="123">
        <v>21508038</v>
      </c>
      <c r="K247" s="123">
        <v>110000</v>
      </c>
      <c r="L247" s="123">
        <v>7306896</v>
      </c>
      <c r="M247" s="123">
        <v>430162</v>
      </c>
      <c r="N247" s="123">
        <v>507600</v>
      </c>
      <c r="O247" s="124">
        <v>43.798999999999999</v>
      </c>
      <c r="P247" s="124">
        <v>32.052399999999999</v>
      </c>
      <c r="Q247" s="125">
        <v>11.746599999999999</v>
      </c>
      <c r="R247" s="856">
        <f t="shared" ref="R247:BB247" si="205">SUM(R242:R246)</f>
        <v>0</v>
      </c>
      <c r="S247" s="856">
        <f t="shared" si="205"/>
        <v>0</v>
      </c>
      <c r="T247" s="856">
        <f t="shared" si="205"/>
        <v>47482</v>
      </c>
      <c r="U247" s="856">
        <f t="shared" si="205"/>
        <v>0</v>
      </c>
      <c r="V247" s="856">
        <f t="shared" si="205"/>
        <v>0</v>
      </c>
      <c r="W247" s="856">
        <f t="shared" si="205"/>
        <v>47482</v>
      </c>
      <c r="X247" s="856">
        <f t="shared" si="205"/>
        <v>0</v>
      </c>
      <c r="Y247" s="856">
        <f t="shared" si="205"/>
        <v>0</v>
      </c>
      <c r="Z247" s="856">
        <f t="shared" si="205"/>
        <v>0</v>
      </c>
      <c r="AA247" s="856">
        <f t="shared" si="205"/>
        <v>0</v>
      </c>
      <c r="AB247" s="856">
        <f t="shared" si="205"/>
        <v>47482</v>
      </c>
      <c r="AC247" s="856">
        <f t="shared" si="205"/>
        <v>16049</v>
      </c>
      <c r="AD247" s="856">
        <f t="shared" si="205"/>
        <v>950</v>
      </c>
      <c r="AE247" s="856">
        <f t="shared" si="205"/>
        <v>0</v>
      </c>
      <c r="AF247" s="856">
        <f t="shared" si="205"/>
        <v>0</v>
      </c>
      <c r="AG247" s="856">
        <f t="shared" si="205"/>
        <v>0</v>
      </c>
      <c r="AH247" s="856">
        <f t="shared" si="205"/>
        <v>64481</v>
      </c>
      <c r="AI247" s="904">
        <f t="shared" si="205"/>
        <v>0</v>
      </c>
      <c r="AJ247" s="904">
        <f t="shared" si="205"/>
        <v>0</v>
      </c>
      <c r="AK247" s="904">
        <f t="shared" si="205"/>
        <v>0</v>
      </c>
      <c r="AL247" s="904">
        <f t="shared" si="205"/>
        <v>0</v>
      </c>
      <c r="AM247" s="904">
        <f t="shared" si="205"/>
        <v>0.16</v>
      </c>
      <c r="AN247" s="904">
        <f t="shared" si="205"/>
        <v>0</v>
      </c>
      <c r="AO247" s="904">
        <f t="shared" si="205"/>
        <v>0</v>
      </c>
      <c r="AP247" s="904">
        <f t="shared" si="205"/>
        <v>0</v>
      </c>
      <c r="AQ247" s="904">
        <f t="shared" si="205"/>
        <v>0</v>
      </c>
      <c r="AR247" s="904">
        <f t="shared" si="205"/>
        <v>0.16</v>
      </c>
      <c r="AS247" s="939">
        <f t="shared" si="205"/>
        <v>0.16</v>
      </c>
      <c r="AT247" s="122">
        <f t="shared" si="205"/>
        <v>29927177</v>
      </c>
      <c r="AU247" s="123">
        <f t="shared" si="205"/>
        <v>21555520</v>
      </c>
      <c r="AV247" s="123">
        <f t="shared" si="205"/>
        <v>110000</v>
      </c>
      <c r="AW247" s="123">
        <f t="shared" si="205"/>
        <v>7322945</v>
      </c>
      <c r="AX247" s="123">
        <f t="shared" si="205"/>
        <v>431112</v>
      </c>
      <c r="AY247" s="123">
        <f t="shared" si="205"/>
        <v>507600</v>
      </c>
      <c r="AZ247" s="124">
        <f t="shared" si="205"/>
        <v>43.959000000000003</v>
      </c>
      <c r="BA247" s="124">
        <f t="shared" si="205"/>
        <v>32.052399999999999</v>
      </c>
      <c r="BB247" s="125">
        <f t="shared" si="205"/>
        <v>11.906599999999999</v>
      </c>
    </row>
    <row r="248" spans="1:54" ht="14.1" customHeight="1" x14ac:dyDescent="0.2">
      <c r="A248" s="108">
        <v>51</v>
      </c>
      <c r="B248" s="105">
        <v>2310</v>
      </c>
      <c r="C248" s="106">
        <v>600080412</v>
      </c>
      <c r="D248" s="105">
        <v>72742038</v>
      </c>
      <c r="E248" s="107" t="s">
        <v>675</v>
      </c>
      <c r="F248" s="108">
        <v>3114</v>
      </c>
      <c r="G248" s="247" t="s">
        <v>563</v>
      </c>
      <c r="H248" s="109" t="s">
        <v>281</v>
      </c>
      <c r="I248" s="110">
        <v>25472012</v>
      </c>
      <c r="J248" s="111">
        <v>18507623</v>
      </c>
      <c r="K248" s="111">
        <v>20000</v>
      </c>
      <c r="L248" s="111">
        <v>6262337</v>
      </c>
      <c r="M248" s="111">
        <v>370152</v>
      </c>
      <c r="N248" s="111">
        <v>311900</v>
      </c>
      <c r="O248" s="288">
        <v>33.152099999999997</v>
      </c>
      <c r="P248" s="288">
        <v>24.7727</v>
      </c>
      <c r="Q248" s="913">
        <v>8.3794000000000004</v>
      </c>
      <c r="R248" s="351"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f t="shared" si="177"/>
        <v>0</v>
      </c>
      <c r="X248" s="113">
        <v>0</v>
      </c>
      <c r="Y248" s="113">
        <v>0</v>
      </c>
      <c r="Z248" s="113">
        <v>0</v>
      </c>
      <c r="AA248" s="113">
        <f t="shared" si="178"/>
        <v>0</v>
      </c>
      <c r="AB248" s="113">
        <f t="shared" si="179"/>
        <v>0</v>
      </c>
      <c r="AC248" s="114">
        <f t="shared" si="180"/>
        <v>0</v>
      </c>
      <c r="AD248" s="114">
        <f t="shared" si="181"/>
        <v>0</v>
      </c>
      <c r="AE248" s="113">
        <v>0</v>
      </c>
      <c r="AF248" s="113">
        <v>0</v>
      </c>
      <c r="AG248" s="113">
        <f t="shared" si="182"/>
        <v>0</v>
      </c>
      <c r="AH248" s="113">
        <f t="shared" si="183"/>
        <v>0</v>
      </c>
      <c r="AI248" s="115">
        <v>0</v>
      </c>
      <c r="AJ248" s="115">
        <v>0</v>
      </c>
      <c r="AK248" s="115">
        <v>0</v>
      </c>
      <c r="AL248" s="115">
        <v>0</v>
      </c>
      <c r="AM248" s="115">
        <v>0</v>
      </c>
      <c r="AN248" s="115">
        <v>0</v>
      </c>
      <c r="AO248" s="115">
        <v>0</v>
      </c>
      <c r="AP248" s="115">
        <v>0</v>
      </c>
      <c r="AQ248" s="115">
        <f t="shared" si="184"/>
        <v>0</v>
      </c>
      <c r="AR248" s="115">
        <f t="shared" si="185"/>
        <v>0</v>
      </c>
      <c r="AS248" s="377">
        <f t="shared" si="186"/>
        <v>0</v>
      </c>
      <c r="AT248" s="112">
        <f t="shared" ref="AT248:AT253" si="206">I248+AH248</f>
        <v>25472012</v>
      </c>
      <c r="AU248" s="113">
        <f t="shared" ref="AU248:AU253" si="207">J248+W248</f>
        <v>18507623</v>
      </c>
      <c r="AV248" s="113">
        <f t="shared" ref="AV248:AV253" si="208">K248+AA248</f>
        <v>20000</v>
      </c>
      <c r="AW248" s="113">
        <f t="shared" ref="AW248:AX253" si="209">L248+AC248</f>
        <v>6262337</v>
      </c>
      <c r="AX248" s="113">
        <f t="shared" si="209"/>
        <v>370152</v>
      </c>
      <c r="AY248" s="113">
        <f t="shared" ref="AY248:AY253" si="210">N248+AG248</f>
        <v>311900</v>
      </c>
      <c r="AZ248" s="115">
        <f t="shared" ref="AZ248:AZ253" si="211">O248+AS248</f>
        <v>33.152099999999997</v>
      </c>
      <c r="BA248" s="115">
        <f t="shared" ref="BA248:BB253" si="212">P248+AQ248</f>
        <v>24.7727</v>
      </c>
      <c r="BB248" s="116">
        <f t="shared" si="212"/>
        <v>8.3794000000000004</v>
      </c>
    </row>
    <row r="249" spans="1:54" ht="14.1" customHeight="1" x14ac:dyDescent="0.2">
      <c r="A249" s="108">
        <v>51</v>
      </c>
      <c r="B249" s="105">
        <v>2310</v>
      </c>
      <c r="C249" s="106">
        <v>600080412</v>
      </c>
      <c r="D249" s="105">
        <v>72742038</v>
      </c>
      <c r="E249" s="107" t="s">
        <v>675</v>
      </c>
      <c r="F249" s="108">
        <v>3114</v>
      </c>
      <c r="G249" s="82" t="s">
        <v>317</v>
      </c>
      <c r="H249" s="109" t="s">
        <v>281</v>
      </c>
      <c r="I249" s="110">
        <v>9070146</v>
      </c>
      <c r="J249" s="433">
        <v>6679047</v>
      </c>
      <c r="K249" s="433">
        <v>0</v>
      </c>
      <c r="L249" s="111">
        <v>2257518</v>
      </c>
      <c r="M249" s="111">
        <v>133581</v>
      </c>
      <c r="N249" s="343">
        <v>0</v>
      </c>
      <c r="O249" s="288">
        <v>17.6114</v>
      </c>
      <c r="P249" s="436">
        <v>17.6114</v>
      </c>
      <c r="Q249" s="910">
        <v>0</v>
      </c>
      <c r="R249" s="351"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f t="shared" si="177"/>
        <v>0</v>
      </c>
      <c r="X249" s="113">
        <v>0</v>
      </c>
      <c r="Y249" s="113">
        <v>0</v>
      </c>
      <c r="Z249" s="113">
        <v>0</v>
      </c>
      <c r="AA249" s="113">
        <f t="shared" si="178"/>
        <v>0</v>
      </c>
      <c r="AB249" s="113">
        <f t="shared" si="179"/>
        <v>0</v>
      </c>
      <c r="AC249" s="114">
        <f t="shared" si="180"/>
        <v>0</v>
      </c>
      <c r="AD249" s="114">
        <f t="shared" si="181"/>
        <v>0</v>
      </c>
      <c r="AE249" s="113">
        <v>0</v>
      </c>
      <c r="AF249" s="113">
        <v>0</v>
      </c>
      <c r="AG249" s="113">
        <f t="shared" si="182"/>
        <v>0</v>
      </c>
      <c r="AH249" s="113">
        <f t="shared" si="183"/>
        <v>0</v>
      </c>
      <c r="AI249" s="115">
        <v>0</v>
      </c>
      <c r="AJ249" s="115">
        <v>0</v>
      </c>
      <c r="AK249" s="115">
        <v>0</v>
      </c>
      <c r="AL249" s="115">
        <v>0</v>
      </c>
      <c r="AM249" s="115">
        <v>0</v>
      </c>
      <c r="AN249" s="115">
        <v>0</v>
      </c>
      <c r="AO249" s="115">
        <v>0</v>
      </c>
      <c r="AP249" s="115">
        <v>0</v>
      </c>
      <c r="AQ249" s="115">
        <f t="shared" si="184"/>
        <v>0</v>
      </c>
      <c r="AR249" s="115">
        <f t="shared" si="185"/>
        <v>0</v>
      </c>
      <c r="AS249" s="377">
        <f t="shared" si="186"/>
        <v>0</v>
      </c>
      <c r="AT249" s="112">
        <f t="shared" si="206"/>
        <v>9070146</v>
      </c>
      <c r="AU249" s="113">
        <f t="shared" si="207"/>
        <v>6679047</v>
      </c>
      <c r="AV249" s="113">
        <f t="shared" si="208"/>
        <v>0</v>
      </c>
      <c r="AW249" s="113">
        <f t="shared" si="209"/>
        <v>2257518</v>
      </c>
      <c r="AX249" s="113">
        <f t="shared" si="209"/>
        <v>133581</v>
      </c>
      <c r="AY249" s="113">
        <f t="shared" si="210"/>
        <v>0</v>
      </c>
      <c r="AZ249" s="115">
        <f t="shared" si="211"/>
        <v>17.6114</v>
      </c>
      <c r="BA249" s="115">
        <f t="shared" si="212"/>
        <v>17.6114</v>
      </c>
      <c r="BB249" s="116">
        <f t="shared" si="212"/>
        <v>0</v>
      </c>
    </row>
    <row r="250" spans="1:54" ht="14.1" customHeight="1" x14ac:dyDescent="0.2">
      <c r="A250" s="108">
        <v>51</v>
      </c>
      <c r="B250" s="105">
        <v>2310</v>
      </c>
      <c r="C250" s="106">
        <v>600080412</v>
      </c>
      <c r="D250" s="105">
        <v>72742038</v>
      </c>
      <c r="E250" s="107" t="s">
        <v>675</v>
      </c>
      <c r="F250" s="108">
        <v>3114</v>
      </c>
      <c r="G250" s="126" t="s">
        <v>316</v>
      </c>
      <c r="H250" s="109" t="s">
        <v>282</v>
      </c>
      <c r="I250" s="110">
        <v>0</v>
      </c>
      <c r="J250" s="28">
        <v>0</v>
      </c>
      <c r="K250" s="28">
        <v>0</v>
      </c>
      <c r="L250" s="111">
        <v>0</v>
      </c>
      <c r="M250" s="111">
        <v>0</v>
      </c>
      <c r="N250" s="28">
        <v>0</v>
      </c>
      <c r="O250" s="288">
        <v>0</v>
      </c>
      <c r="P250" s="275">
        <v>0</v>
      </c>
      <c r="Q250" s="910">
        <v>0</v>
      </c>
      <c r="R250" s="351">
        <v>0</v>
      </c>
      <c r="S250" s="113">
        <v>0</v>
      </c>
      <c r="T250" s="113">
        <v>0</v>
      </c>
      <c r="U250" s="113">
        <v>0</v>
      </c>
      <c r="V250" s="113">
        <v>0</v>
      </c>
      <c r="W250" s="113">
        <f t="shared" si="177"/>
        <v>0</v>
      </c>
      <c r="X250" s="113">
        <v>0</v>
      </c>
      <c r="Y250" s="113">
        <v>0</v>
      </c>
      <c r="Z250" s="113">
        <v>0</v>
      </c>
      <c r="AA250" s="113">
        <f t="shared" si="178"/>
        <v>0</v>
      </c>
      <c r="AB250" s="113">
        <f t="shared" si="179"/>
        <v>0</v>
      </c>
      <c r="AC250" s="114">
        <f t="shared" si="180"/>
        <v>0</v>
      </c>
      <c r="AD250" s="114">
        <f t="shared" si="181"/>
        <v>0</v>
      </c>
      <c r="AE250" s="113">
        <v>0</v>
      </c>
      <c r="AF250" s="113">
        <v>0</v>
      </c>
      <c r="AG250" s="113">
        <f t="shared" si="182"/>
        <v>0</v>
      </c>
      <c r="AH250" s="113">
        <f t="shared" si="183"/>
        <v>0</v>
      </c>
      <c r="AI250" s="115">
        <v>0</v>
      </c>
      <c r="AJ250" s="115">
        <v>0</v>
      </c>
      <c r="AK250" s="115">
        <v>0</v>
      </c>
      <c r="AL250" s="115">
        <v>0</v>
      </c>
      <c r="AM250" s="115">
        <v>0</v>
      </c>
      <c r="AN250" s="115">
        <v>0</v>
      </c>
      <c r="AO250" s="115">
        <v>0</v>
      </c>
      <c r="AP250" s="115">
        <v>0</v>
      </c>
      <c r="AQ250" s="115">
        <f t="shared" si="184"/>
        <v>0</v>
      </c>
      <c r="AR250" s="115">
        <f t="shared" si="185"/>
        <v>0</v>
      </c>
      <c r="AS250" s="377">
        <f t="shared" si="186"/>
        <v>0</v>
      </c>
      <c r="AT250" s="112">
        <f t="shared" si="206"/>
        <v>0</v>
      </c>
      <c r="AU250" s="113">
        <f t="shared" si="207"/>
        <v>0</v>
      </c>
      <c r="AV250" s="113">
        <f t="shared" si="208"/>
        <v>0</v>
      </c>
      <c r="AW250" s="113">
        <f t="shared" si="209"/>
        <v>0</v>
      </c>
      <c r="AX250" s="113">
        <f t="shared" si="209"/>
        <v>0</v>
      </c>
      <c r="AY250" s="113">
        <f t="shared" si="210"/>
        <v>0</v>
      </c>
      <c r="AZ250" s="115">
        <f t="shared" si="211"/>
        <v>0</v>
      </c>
      <c r="BA250" s="115">
        <f t="shared" si="212"/>
        <v>0</v>
      </c>
      <c r="BB250" s="116">
        <f t="shared" si="212"/>
        <v>0</v>
      </c>
    </row>
    <row r="251" spans="1:54" ht="14.1" customHeight="1" x14ac:dyDescent="0.2">
      <c r="A251" s="108">
        <v>51</v>
      </c>
      <c r="B251" s="105">
        <v>2310</v>
      </c>
      <c r="C251" s="106">
        <v>600080412</v>
      </c>
      <c r="D251" s="105">
        <v>72742038</v>
      </c>
      <c r="E251" s="107" t="s">
        <v>675</v>
      </c>
      <c r="F251" s="108">
        <v>3141</v>
      </c>
      <c r="G251" s="107" t="s">
        <v>319</v>
      </c>
      <c r="H251" s="109" t="s">
        <v>282</v>
      </c>
      <c r="I251" s="110">
        <v>94519</v>
      </c>
      <c r="J251" s="30">
        <v>69014</v>
      </c>
      <c r="K251" s="30">
        <v>0</v>
      </c>
      <c r="L251" s="111">
        <v>23327</v>
      </c>
      <c r="M251" s="111">
        <v>1380</v>
      </c>
      <c r="N251" s="30">
        <v>798</v>
      </c>
      <c r="O251" s="288">
        <v>0.23</v>
      </c>
      <c r="P251" s="447">
        <v>0</v>
      </c>
      <c r="Q251" s="914">
        <v>0.23</v>
      </c>
      <c r="R251" s="351">
        <v>0</v>
      </c>
      <c r="S251" s="113">
        <v>0</v>
      </c>
      <c r="T251" s="113">
        <v>-5478</v>
      </c>
      <c r="U251" s="113">
        <v>0</v>
      </c>
      <c r="V251" s="113">
        <v>0</v>
      </c>
      <c r="W251" s="113">
        <f t="shared" si="177"/>
        <v>-5478</v>
      </c>
      <c r="X251" s="113">
        <v>0</v>
      </c>
      <c r="Y251" s="113">
        <v>0</v>
      </c>
      <c r="Z251" s="113">
        <v>0</v>
      </c>
      <c r="AA251" s="113">
        <f t="shared" si="178"/>
        <v>0</v>
      </c>
      <c r="AB251" s="113">
        <f t="shared" si="179"/>
        <v>-5478</v>
      </c>
      <c r="AC251" s="114">
        <f t="shared" si="180"/>
        <v>-1852</v>
      </c>
      <c r="AD251" s="114">
        <f t="shared" si="181"/>
        <v>-110</v>
      </c>
      <c r="AE251" s="113">
        <v>0</v>
      </c>
      <c r="AF251" s="113">
        <v>0</v>
      </c>
      <c r="AG251" s="113">
        <f t="shared" si="182"/>
        <v>0</v>
      </c>
      <c r="AH251" s="113">
        <f t="shared" si="183"/>
        <v>-7440</v>
      </c>
      <c r="AI251" s="115">
        <v>0</v>
      </c>
      <c r="AJ251" s="115">
        <v>0</v>
      </c>
      <c r="AK251" s="115">
        <v>0</v>
      </c>
      <c r="AL251" s="115">
        <v>0</v>
      </c>
      <c r="AM251" s="115">
        <v>-0.02</v>
      </c>
      <c r="AN251" s="115">
        <v>0</v>
      </c>
      <c r="AO251" s="115">
        <v>0</v>
      </c>
      <c r="AP251" s="115">
        <v>0</v>
      </c>
      <c r="AQ251" s="115">
        <f t="shared" si="184"/>
        <v>0</v>
      </c>
      <c r="AR251" s="115">
        <f t="shared" si="185"/>
        <v>-0.02</v>
      </c>
      <c r="AS251" s="377">
        <f t="shared" si="186"/>
        <v>-0.02</v>
      </c>
      <c r="AT251" s="112">
        <f t="shared" si="206"/>
        <v>87079</v>
      </c>
      <c r="AU251" s="113">
        <f t="shared" si="207"/>
        <v>63536</v>
      </c>
      <c r="AV251" s="113">
        <f t="shared" si="208"/>
        <v>0</v>
      </c>
      <c r="AW251" s="113">
        <f t="shared" si="209"/>
        <v>21475</v>
      </c>
      <c r="AX251" s="113">
        <f t="shared" si="209"/>
        <v>1270</v>
      </c>
      <c r="AY251" s="113">
        <f t="shared" si="210"/>
        <v>798</v>
      </c>
      <c r="AZ251" s="115">
        <f t="shared" si="211"/>
        <v>0.21000000000000002</v>
      </c>
      <c r="BA251" s="115">
        <f t="shared" si="212"/>
        <v>0</v>
      </c>
      <c r="BB251" s="116">
        <f t="shared" si="212"/>
        <v>0.21000000000000002</v>
      </c>
    </row>
    <row r="252" spans="1:54" ht="14.1" customHeight="1" x14ac:dyDescent="0.2">
      <c r="A252" s="108">
        <v>51</v>
      </c>
      <c r="B252" s="105">
        <v>2310</v>
      </c>
      <c r="C252" s="106">
        <v>600080412</v>
      </c>
      <c r="D252" s="105">
        <v>72742038</v>
      </c>
      <c r="E252" s="107" t="s">
        <v>675</v>
      </c>
      <c r="F252" s="108">
        <v>3143</v>
      </c>
      <c r="G252" s="126" t="s">
        <v>633</v>
      </c>
      <c r="H252" s="109" t="s">
        <v>281</v>
      </c>
      <c r="I252" s="110">
        <v>1521150</v>
      </c>
      <c r="J252" s="433">
        <v>1120140</v>
      </c>
      <c r="K252" s="433">
        <v>0</v>
      </c>
      <c r="L252" s="111">
        <v>378607</v>
      </c>
      <c r="M252" s="111">
        <v>22403</v>
      </c>
      <c r="N252" s="343">
        <v>0</v>
      </c>
      <c r="O252" s="288">
        <v>2.5</v>
      </c>
      <c r="P252" s="436">
        <v>2.5</v>
      </c>
      <c r="Q252" s="910">
        <v>0</v>
      </c>
      <c r="R252" s="351"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f t="shared" si="177"/>
        <v>0</v>
      </c>
      <c r="X252" s="113">
        <v>0</v>
      </c>
      <c r="Y252" s="113">
        <v>0</v>
      </c>
      <c r="Z252" s="113">
        <v>0</v>
      </c>
      <c r="AA252" s="113">
        <f t="shared" si="178"/>
        <v>0</v>
      </c>
      <c r="AB252" s="113">
        <f t="shared" si="179"/>
        <v>0</v>
      </c>
      <c r="AC252" s="114">
        <f t="shared" si="180"/>
        <v>0</v>
      </c>
      <c r="AD252" s="114">
        <f t="shared" si="181"/>
        <v>0</v>
      </c>
      <c r="AE252" s="113">
        <v>0</v>
      </c>
      <c r="AF252" s="113">
        <v>0</v>
      </c>
      <c r="AG252" s="113">
        <f t="shared" si="182"/>
        <v>0</v>
      </c>
      <c r="AH252" s="113">
        <f t="shared" si="183"/>
        <v>0</v>
      </c>
      <c r="AI252" s="115">
        <v>0</v>
      </c>
      <c r="AJ252" s="115">
        <v>0</v>
      </c>
      <c r="AK252" s="115">
        <v>0</v>
      </c>
      <c r="AL252" s="115">
        <v>0</v>
      </c>
      <c r="AM252" s="115">
        <v>0</v>
      </c>
      <c r="AN252" s="115">
        <v>0</v>
      </c>
      <c r="AO252" s="115">
        <v>0</v>
      </c>
      <c r="AP252" s="115">
        <v>0</v>
      </c>
      <c r="AQ252" s="115">
        <f t="shared" si="184"/>
        <v>0</v>
      </c>
      <c r="AR252" s="115">
        <f t="shared" si="185"/>
        <v>0</v>
      </c>
      <c r="AS252" s="377">
        <f t="shared" si="186"/>
        <v>0</v>
      </c>
      <c r="AT252" s="112">
        <f t="shared" si="206"/>
        <v>1521150</v>
      </c>
      <c r="AU252" s="113">
        <f t="shared" si="207"/>
        <v>1120140</v>
      </c>
      <c r="AV252" s="113">
        <f t="shared" si="208"/>
        <v>0</v>
      </c>
      <c r="AW252" s="113">
        <f t="shared" si="209"/>
        <v>378607</v>
      </c>
      <c r="AX252" s="113">
        <f t="shared" si="209"/>
        <v>22403</v>
      </c>
      <c r="AY252" s="113">
        <f t="shared" si="210"/>
        <v>0</v>
      </c>
      <c r="AZ252" s="115">
        <f t="shared" si="211"/>
        <v>2.5</v>
      </c>
      <c r="BA252" s="115">
        <f t="shared" si="212"/>
        <v>2.5</v>
      </c>
      <c r="BB252" s="116">
        <f t="shared" si="212"/>
        <v>0</v>
      </c>
    </row>
    <row r="253" spans="1:54" ht="14.1" customHeight="1" x14ac:dyDescent="0.2">
      <c r="A253" s="108">
        <v>51</v>
      </c>
      <c r="B253" s="105">
        <v>2310</v>
      </c>
      <c r="C253" s="106">
        <v>600080412</v>
      </c>
      <c r="D253" s="105">
        <v>72742038</v>
      </c>
      <c r="E253" s="107" t="s">
        <v>675</v>
      </c>
      <c r="F253" s="108">
        <v>3143</v>
      </c>
      <c r="G253" s="126" t="s">
        <v>634</v>
      </c>
      <c r="H253" s="109" t="s">
        <v>282</v>
      </c>
      <c r="I253" s="110">
        <v>28088</v>
      </c>
      <c r="J253" s="445">
        <v>19800</v>
      </c>
      <c r="K253" s="445">
        <v>0</v>
      </c>
      <c r="L253" s="111">
        <v>6692</v>
      </c>
      <c r="M253" s="111">
        <v>396</v>
      </c>
      <c r="N253" s="445">
        <v>1200</v>
      </c>
      <c r="O253" s="288">
        <v>0.08</v>
      </c>
      <c r="P253" s="446">
        <v>0</v>
      </c>
      <c r="Q253" s="914">
        <v>0.08</v>
      </c>
      <c r="R253" s="351">
        <v>0</v>
      </c>
      <c r="S253" s="113">
        <v>0</v>
      </c>
      <c r="T253" s="113">
        <v>0</v>
      </c>
      <c r="U253" s="113">
        <v>0</v>
      </c>
      <c r="V253" s="113">
        <v>0</v>
      </c>
      <c r="W253" s="113">
        <f t="shared" si="177"/>
        <v>0</v>
      </c>
      <c r="X253" s="113">
        <v>0</v>
      </c>
      <c r="Y253" s="113">
        <v>0</v>
      </c>
      <c r="Z253" s="113">
        <v>0</v>
      </c>
      <c r="AA253" s="113">
        <f t="shared" si="178"/>
        <v>0</v>
      </c>
      <c r="AB253" s="113">
        <f t="shared" si="179"/>
        <v>0</v>
      </c>
      <c r="AC253" s="114">
        <f t="shared" si="180"/>
        <v>0</v>
      </c>
      <c r="AD253" s="114">
        <f t="shared" si="181"/>
        <v>0</v>
      </c>
      <c r="AE253" s="113">
        <v>0</v>
      </c>
      <c r="AF253" s="113">
        <v>0</v>
      </c>
      <c r="AG253" s="113">
        <f t="shared" si="182"/>
        <v>0</v>
      </c>
      <c r="AH253" s="113">
        <f t="shared" si="183"/>
        <v>0</v>
      </c>
      <c r="AI253" s="115">
        <v>0</v>
      </c>
      <c r="AJ253" s="115">
        <v>0</v>
      </c>
      <c r="AK253" s="115">
        <v>0</v>
      </c>
      <c r="AL253" s="115">
        <v>0</v>
      </c>
      <c r="AM253" s="115">
        <v>0</v>
      </c>
      <c r="AN253" s="115">
        <v>0</v>
      </c>
      <c r="AO253" s="115">
        <v>0</v>
      </c>
      <c r="AP253" s="115">
        <v>0</v>
      </c>
      <c r="AQ253" s="115">
        <f t="shared" si="184"/>
        <v>0</v>
      </c>
      <c r="AR253" s="115">
        <f t="shared" si="185"/>
        <v>0</v>
      </c>
      <c r="AS253" s="377">
        <f t="shared" si="186"/>
        <v>0</v>
      </c>
      <c r="AT253" s="112">
        <f t="shared" si="206"/>
        <v>28088</v>
      </c>
      <c r="AU253" s="113">
        <f t="shared" si="207"/>
        <v>19800</v>
      </c>
      <c r="AV253" s="113">
        <f t="shared" si="208"/>
        <v>0</v>
      </c>
      <c r="AW253" s="113">
        <f t="shared" si="209"/>
        <v>6692</v>
      </c>
      <c r="AX253" s="113">
        <f t="shared" si="209"/>
        <v>396</v>
      </c>
      <c r="AY253" s="113">
        <f t="shared" si="210"/>
        <v>1200</v>
      </c>
      <c r="AZ253" s="115">
        <f t="shared" si="211"/>
        <v>0.08</v>
      </c>
      <c r="BA253" s="115">
        <f t="shared" si="212"/>
        <v>0</v>
      </c>
      <c r="BB253" s="116">
        <f t="shared" si="212"/>
        <v>0.08</v>
      </c>
    </row>
    <row r="254" spans="1:54" ht="14.1" customHeight="1" x14ac:dyDescent="0.2">
      <c r="A254" s="120">
        <v>51</v>
      </c>
      <c r="B254" s="117">
        <v>2310</v>
      </c>
      <c r="C254" s="118">
        <v>600080412</v>
      </c>
      <c r="D254" s="117">
        <v>72742038</v>
      </c>
      <c r="E254" s="119" t="s">
        <v>676</v>
      </c>
      <c r="F254" s="120"/>
      <c r="G254" s="119"/>
      <c r="H254" s="121"/>
      <c r="I254" s="122">
        <v>36185915</v>
      </c>
      <c r="J254" s="123">
        <v>26395624</v>
      </c>
      <c r="K254" s="123">
        <v>20000</v>
      </c>
      <c r="L254" s="123">
        <v>8928481</v>
      </c>
      <c r="M254" s="123">
        <v>527912</v>
      </c>
      <c r="N254" s="123">
        <v>313898</v>
      </c>
      <c r="O254" s="124">
        <v>53.573499999999989</v>
      </c>
      <c r="P254" s="124">
        <v>44.884100000000004</v>
      </c>
      <c r="Q254" s="125">
        <v>8.6894000000000009</v>
      </c>
      <c r="R254" s="856">
        <f t="shared" ref="R254:BB254" si="213">SUM(R248:R253)</f>
        <v>0</v>
      </c>
      <c r="S254" s="856">
        <f t="shared" si="213"/>
        <v>0</v>
      </c>
      <c r="T254" s="856">
        <f t="shared" si="213"/>
        <v>-5478</v>
      </c>
      <c r="U254" s="856">
        <f t="shared" si="213"/>
        <v>0</v>
      </c>
      <c r="V254" s="856">
        <f t="shared" si="213"/>
        <v>0</v>
      </c>
      <c r="W254" s="856">
        <f t="shared" si="213"/>
        <v>-5478</v>
      </c>
      <c r="X254" s="856">
        <f t="shared" si="213"/>
        <v>0</v>
      </c>
      <c r="Y254" s="856">
        <f t="shared" si="213"/>
        <v>0</v>
      </c>
      <c r="Z254" s="856">
        <f t="shared" si="213"/>
        <v>0</v>
      </c>
      <c r="AA254" s="856">
        <f t="shared" si="213"/>
        <v>0</v>
      </c>
      <c r="AB254" s="856">
        <f t="shared" si="213"/>
        <v>-5478</v>
      </c>
      <c r="AC254" s="856">
        <f t="shared" si="213"/>
        <v>-1852</v>
      </c>
      <c r="AD254" s="856">
        <f t="shared" si="213"/>
        <v>-110</v>
      </c>
      <c r="AE254" s="856">
        <f t="shared" si="213"/>
        <v>0</v>
      </c>
      <c r="AF254" s="856">
        <f t="shared" si="213"/>
        <v>0</v>
      </c>
      <c r="AG254" s="856">
        <f t="shared" si="213"/>
        <v>0</v>
      </c>
      <c r="AH254" s="856">
        <f t="shared" si="213"/>
        <v>-7440</v>
      </c>
      <c r="AI254" s="904">
        <f t="shared" si="213"/>
        <v>0</v>
      </c>
      <c r="AJ254" s="904">
        <f t="shared" si="213"/>
        <v>0</v>
      </c>
      <c r="AK254" s="904">
        <f t="shared" si="213"/>
        <v>0</v>
      </c>
      <c r="AL254" s="904">
        <f t="shared" si="213"/>
        <v>0</v>
      </c>
      <c r="AM254" s="904">
        <f t="shared" si="213"/>
        <v>-0.02</v>
      </c>
      <c r="AN254" s="904">
        <f t="shared" si="213"/>
        <v>0</v>
      </c>
      <c r="AO254" s="904">
        <f t="shared" si="213"/>
        <v>0</v>
      </c>
      <c r="AP254" s="904">
        <f t="shared" si="213"/>
        <v>0</v>
      </c>
      <c r="AQ254" s="904">
        <f t="shared" si="213"/>
        <v>0</v>
      </c>
      <c r="AR254" s="904">
        <f t="shared" si="213"/>
        <v>-0.02</v>
      </c>
      <c r="AS254" s="939">
        <f t="shared" si="213"/>
        <v>-0.02</v>
      </c>
      <c r="AT254" s="122">
        <f t="shared" si="213"/>
        <v>36178475</v>
      </c>
      <c r="AU254" s="123">
        <f t="shared" si="213"/>
        <v>26390146</v>
      </c>
      <c r="AV254" s="123">
        <f t="shared" si="213"/>
        <v>20000</v>
      </c>
      <c r="AW254" s="123">
        <f t="shared" si="213"/>
        <v>8926629</v>
      </c>
      <c r="AX254" s="123">
        <f t="shared" si="213"/>
        <v>527802</v>
      </c>
      <c r="AY254" s="123">
        <f t="shared" si="213"/>
        <v>313898</v>
      </c>
      <c r="AZ254" s="124">
        <f t="shared" si="213"/>
        <v>53.553499999999993</v>
      </c>
      <c r="BA254" s="124">
        <f t="shared" si="213"/>
        <v>44.884100000000004</v>
      </c>
      <c r="BB254" s="125">
        <f t="shared" si="213"/>
        <v>8.6694000000000013</v>
      </c>
    </row>
    <row r="255" spans="1:54" ht="14.1" customHeight="1" x14ac:dyDescent="0.2">
      <c r="A255" s="108">
        <v>52</v>
      </c>
      <c r="B255" s="105">
        <v>2313</v>
      </c>
      <c r="C255" s="106">
        <v>600080323</v>
      </c>
      <c r="D255" s="105">
        <v>64040445</v>
      </c>
      <c r="E255" s="107" t="s">
        <v>677</v>
      </c>
      <c r="F255" s="108">
        <v>3231</v>
      </c>
      <c r="G255" s="107" t="s">
        <v>320</v>
      </c>
      <c r="H255" s="109" t="s">
        <v>281</v>
      </c>
      <c r="I255" s="110">
        <v>50084049</v>
      </c>
      <c r="J255" s="343">
        <v>36658232</v>
      </c>
      <c r="K255" s="343">
        <v>100000</v>
      </c>
      <c r="L255" s="111">
        <v>12424282</v>
      </c>
      <c r="M255" s="111">
        <v>733165</v>
      </c>
      <c r="N255" s="343">
        <v>168370</v>
      </c>
      <c r="O255" s="288">
        <v>70.944099999999992</v>
      </c>
      <c r="P255" s="275">
        <v>63.073399999999999</v>
      </c>
      <c r="Q255" s="910">
        <v>7.8707000000000003</v>
      </c>
      <c r="R255" s="351">
        <v>0</v>
      </c>
      <c r="S255" s="113">
        <v>0</v>
      </c>
      <c r="T255" s="113">
        <v>0</v>
      </c>
      <c r="U255" s="113">
        <v>0</v>
      </c>
      <c r="V255" s="113">
        <v>0</v>
      </c>
      <c r="W255" s="113">
        <f t="shared" si="177"/>
        <v>0</v>
      </c>
      <c r="X255" s="113">
        <v>0</v>
      </c>
      <c r="Y255" s="113">
        <v>0</v>
      </c>
      <c r="Z255" s="113">
        <v>0</v>
      </c>
      <c r="AA255" s="113">
        <f t="shared" si="178"/>
        <v>0</v>
      </c>
      <c r="AB255" s="113">
        <f t="shared" si="179"/>
        <v>0</v>
      </c>
      <c r="AC255" s="114">
        <f t="shared" si="180"/>
        <v>0</v>
      </c>
      <c r="AD255" s="114">
        <f t="shared" si="181"/>
        <v>0</v>
      </c>
      <c r="AE255" s="113">
        <v>0</v>
      </c>
      <c r="AF255" s="113">
        <v>0</v>
      </c>
      <c r="AG255" s="113">
        <f t="shared" si="182"/>
        <v>0</v>
      </c>
      <c r="AH255" s="113">
        <f t="shared" si="183"/>
        <v>0</v>
      </c>
      <c r="AI255" s="115">
        <v>0</v>
      </c>
      <c r="AJ255" s="115">
        <v>0</v>
      </c>
      <c r="AK255" s="115">
        <v>0</v>
      </c>
      <c r="AL255" s="115">
        <v>0</v>
      </c>
      <c r="AM255" s="115">
        <v>0</v>
      </c>
      <c r="AN255" s="115">
        <v>0</v>
      </c>
      <c r="AO255" s="115">
        <v>0</v>
      </c>
      <c r="AP255" s="115">
        <v>0</v>
      </c>
      <c r="AQ255" s="115">
        <f t="shared" si="184"/>
        <v>0</v>
      </c>
      <c r="AR255" s="115">
        <f t="shared" si="185"/>
        <v>0</v>
      </c>
      <c r="AS255" s="377">
        <f t="shared" si="186"/>
        <v>0</v>
      </c>
      <c r="AT255" s="112">
        <f>I255+AH255</f>
        <v>50084049</v>
      </c>
      <c r="AU255" s="113">
        <f>J255+W255</f>
        <v>36658232</v>
      </c>
      <c r="AV255" s="113">
        <f>K255+AA255</f>
        <v>100000</v>
      </c>
      <c r="AW255" s="113">
        <f>L255+AC255</f>
        <v>12424282</v>
      </c>
      <c r="AX255" s="113">
        <f>M255+AD255</f>
        <v>733165</v>
      </c>
      <c r="AY255" s="113">
        <f>N255+AG255</f>
        <v>168370</v>
      </c>
      <c r="AZ255" s="115">
        <f>O255+AS255</f>
        <v>70.944099999999992</v>
      </c>
      <c r="BA255" s="115">
        <f>P255+AQ255</f>
        <v>63.073399999999999</v>
      </c>
      <c r="BB255" s="116">
        <f>Q255+AR255</f>
        <v>7.8707000000000003</v>
      </c>
    </row>
    <row r="256" spans="1:54" ht="14.1" customHeight="1" x14ac:dyDescent="0.2">
      <c r="A256" s="120">
        <v>52</v>
      </c>
      <c r="B256" s="117">
        <v>2313</v>
      </c>
      <c r="C256" s="118">
        <v>600080323</v>
      </c>
      <c r="D256" s="117">
        <v>64040445</v>
      </c>
      <c r="E256" s="119" t="s">
        <v>678</v>
      </c>
      <c r="F256" s="120"/>
      <c r="G256" s="119"/>
      <c r="H256" s="121"/>
      <c r="I256" s="127">
        <v>50084049</v>
      </c>
      <c r="J256" s="128">
        <v>36658232</v>
      </c>
      <c r="K256" s="128">
        <v>100000</v>
      </c>
      <c r="L256" s="128">
        <v>12424282</v>
      </c>
      <c r="M256" s="128">
        <v>733165</v>
      </c>
      <c r="N256" s="128">
        <v>168370</v>
      </c>
      <c r="O256" s="129">
        <v>70.944099999999992</v>
      </c>
      <c r="P256" s="129">
        <v>63.073399999999999</v>
      </c>
      <c r="Q256" s="130">
        <v>7.8707000000000003</v>
      </c>
      <c r="R256" s="857">
        <f t="shared" ref="R256:BB256" si="214">SUM(R255)</f>
        <v>0</v>
      </c>
      <c r="S256" s="857">
        <f t="shared" si="214"/>
        <v>0</v>
      </c>
      <c r="T256" s="857">
        <f t="shared" si="214"/>
        <v>0</v>
      </c>
      <c r="U256" s="857">
        <f t="shared" si="214"/>
        <v>0</v>
      </c>
      <c r="V256" s="857">
        <f t="shared" si="214"/>
        <v>0</v>
      </c>
      <c r="W256" s="857">
        <f t="shared" si="214"/>
        <v>0</v>
      </c>
      <c r="X256" s="857">
        <f t="shared" si="214"/>
        <v>0</v>
      </c>
      <c r="Y256" s="857">
        <f t="shared" si="214"/>
        <v>0</v>
      </c>
      <c r="Z256" s="857">
        <f t="shared" si="214"/>
        <v>0</v>
      </c>
      <c r="AA256" s="857">
        <f t="shared" si="214"/>
        <v>0</v>
      </c>
      <c r="AB256" s="857">
        <f t="shared" si="214"/>
        <v>0</v>
      </c>
      <c r="AC256" s="857">
        <f t="shared" si="214"/>
        <v>0</v>
      </c>
      <c r="AD256" s="857">
        <f t="shared" si="214"/>
        <v>0</v>
      </c>
      <c r="AE256" s="857">
        <f t="shared" si="214"/>
        <v>0</v>
      </c>
      <c r="AF256" s="857">
        <f t="shared" si="214"/>
        <v>0</v>
      </c>
      <c r="AG256" s="857">
        <f t="shared" si="214"/>
        <v>0</v>
      </c>
      <c r="AH256" s="857">
        <f t="shared" si="214"/>
        <v>0</v>
      </c>
      <c r="AI256" s="942">
        <f t="shared" si="214"/>
        <v>0</v>
      </c>
      <c r="AJ256" s="942">
        <f t="shared" si="214"/>
        <v>0</v>
      </c>
      <c r="AK256" s="942">
        <f t="shared" si="214"/>
        <v>0</v>
      </c>
      <c r="AL256" s="942">
        <f t="shared" si="214"/>
        <v>0</v>
      </c>
      <c r="AM256" s="942">
        <f t="shared" si="214"/>
        <v>0</v>
      </c>
      <c r="AN256" s="942">
        <f t="shared" si="214"/>
        <v>0</v>
      </c>
      <c r="AO256" s="942">
        <f t="shared" si="214"/>
        <v>0</v>
      </c>
      <c r="AP256" s="942">
        <f t="shared" si="214"/>
        <v>0</v>
      </c>
      <c r="AQ256" s="942">
        <f t="shared" si="214"/>
        <v>0</v>
      </c>
      <c r="AR256" s="942">
        <f t="shared" si="214"/>
        <v>0</v>
      </c>
      <c r="AS256" s="943">
        <f t="shared" si="214"/>
        <v>0</v>
      </c>
      <c r="AT256" s="127">
        <f t="shared" si="214"/>
        <v>50084049</v>
      </c>
      <c r="AU256" s="128">
        <f t="shared" si="214"/>
        <v>36658232</v>
      </c>
      <c r="AV256" s="128">
        <f t="shared" si="214"/>
        <v>100000</v>
      </c>
      <c r="AW256" s="128">
        <f t="shared" si="214"/>
        <v>12424282</v>
      </c>
      <c r="AX256" s="128">
        <f t="shared" si="214"/>
        <v>733165</v>
      </c>
      <c r="AY256" s="128">
        <f t="shared" si="214"/>
        <v>168370</v>
      </c>
      <c r="AZ256" s="129">
        <f t="shared" si="214"/>
        <v>70.944099999999992</v>
      </c>
      <c r="BA256" s="129">
        <f t="shared" si="214"/>
        <v>63.073399999999999</v>
      </c>
      <c r="BB256" s="130">
        <f t="shared" si="214"/>
        <v>7.8707000000000003</v>
      </c>
    </row>
    <row r="257" spans="1:54" ht="14.1" customHeight="1" x14ac:dyDescent="0.2">
      <c r="A257" s="108">
        <v>53</v>
      </c>
      <c r="B257" s="105">
        <v>2431</v>
      </c>
      <c r="C257" s="106">
        <v>600079228</v>
      </c>
      <c r="D257" s="105">
        <v>46746234</v>
      </c>
      <c r="E257" s="107" t="s">
        <v>679</v>
      </c>
      <c r="F257" s="108">
        <v>3111</v>
      </c>
      <c r="G257" s="107" t="s">
        <v>315</v>
      </c>
      <c r="H257" s="109" t="s">
        <v>281</v>
      </c>
      <c r="I257" s="110">
        <v>6942811</v>
      </c>
      <c r="J257" s="111">
        <v>4994377</v>
      </c>
      <c r="K257" s="111">
        <v>62516</v>
      </c>
      <c r="L257" s="111">
        <v>1709230</v>
      </c>
      <c r="M257" s="111">
        <v>99888</v>
      </c>
      <c r="N257" s="111">
        <v>76800</v>
      </c>
      <c r="O257" s="288">
        <v>11.049699999999998</v>
      </c>
      <c r="P257" s="288">
        <v>8.3914999999999988</v>
      </c>
      <c r="Q257" s="913">
        <v>2.6581999999999999</v>
      </c>
      <c r="R257" s="351">
        <v>0</v>
      </c>
      <c r="S257" s="113">
        <v>0</v>
      </c>
      <c r="T257" s="113">
        <v>0</v>
      </c>
      <c r="U257" s="113">
        <v>0</v>
      </c>
      <c r="V257" s="113">
        <v>0</v>
      </c>
      <c r="W257" s="113">
        <f t="shared" si="177"/>
        <v>0</v>
      </c>
      <c r="X257" s="113">
        <v>0</v>
      </c>
      <c r="Y257" s="113">
        <v>0</v>
      </c>
      <c r="Z257" s="113">
        <v>0</v>
      </c>
      <c r="AA257" s="113">
        <f t="shared" si="178"/>
        <v>0</v>
      </c>
      <c r="AB257" s="113">
        <f t="shared" si="179"/>
        <v>0</v>
      </c>
      <c r="AC257" s="114">
        <f t="shared" si="180"/>
        <v>0</v>
      </c>
      <c r="AD257" s="114">
        <f t="shared" si="181"/>
        <v>0</v>
      </c>
      <c r="AE257" s="113">
        <v>0</v>
      </c>
      <c r="AF257" s="113">
        <v>0</v>
      </c>
      <c r="AG257" s="113">
        <f t="shared" si="182"/>
        <v>0</v>
      </c>
      <c r="AH257" s="113">
        <f t="shared" si="183"/>
        <v>0</v>
      </c>
      <c r="AI257" s="115">
        <v>0</v>
      </c>
      <c r="AJ257" s="115">
        <v>0</v>
      </c>
      <c r="AK257" s="115">
        <v>0</v>
      </c>
      <c r="AL257" s="115">
        <v>0</v>
      </c>
      <c r="AM257" s="115">
        <v>0</v>
      </c>
      <c r="AN257" s="115">
        <v>0</v>
      </c>
      <c r="AO257" s="115">
        <v>0</v>
      </c>
      <c r="AP257" s="115">
        <v>0</v>
      </c>
      <c r="AQ257" s="115">
        <f t="shared" si="184"/>
        <v>0</v>
      </c>
      <c r="AR257" s="115">
        <f t="shared" si="185"/>
        <v>0</v>
      </c>
      <c r="AS257" s="377">
        <f t="shared" si="186"/>
        <v>0</v>
      </c>
      <c r="AT257" s="112">
        <f>I257+AH257</f>
        <v>6942811</v>
      </c>
      <c r="AU257" s="113">
        <f>J257+W257</f>
        <v>4994377</v>
      </c>
      <c r="AV257" s="113">
        <f>K257+AA257</f>
        <v>62516</v>
      </c>
      <c r="AW257" s="113">
        <f t="shared" ref="AW257:AX259" si="215">L257+AC257</f>
        <v>1709230</v>
      </c>
      <c r="AX257" s="113">
        <f t="shared" si="215"/>
        <v>99888</v>
      </c>
      <c r="AY257" s="113">
        <f>N257+AG257</f>
        <v>76800</v>
      </c>
      <c r="AZ257" s="115">
        <f>O257+AS257</f>
        <v>11.049699999999998</v>
      </c>
      <c r="BA257" s="115">
        <f t="shared" ref="BA257:BB259" si="216">P257+AQ257</f>
        <v>8.3914999999999988</v>
      </c>
      <c r="BB257" s="116">
        <f t="shared" si="216"/>
        <v>2.6581999999999999</v>
      </c>
    </row>
    <row r="258" spans="1:54" ht="14.1" customHeight="1" x14ac:dyDescent="0.2">
      <c r="A258" s="108">
        <v>53</v>
      </c>
      <c r="B258" s="105">
        <v>2431</v>
      </c>
      <c r="C258" s="106">
        <v>600079228</v>
      </c>
      <c r="D258" s="105">
        <v>46746234</v>
      </c>
      <c r="E258" s="107" t="s">
        <v>679</v>
      </c>
      <c r="F258" s="108">
        <v>3111</v>
      </c>
      <c r="G258" s="126" t="s">
        <v>316</v>
      </c>
      <c r="H258" s="109" t="s">
        <v>282</v>
      </c>
      <c r="I258" s="110">
        <v>31419</v>
      </c>
      <c r="J258" s="28">
        <v>23136</v>
      </c>
      <c r="K258" s="28">
        <v>0</v>
      </c>
      <c r="L258" s="111">
        <v>7820</v>
      </c>
      <c r="M258" s="111">
        <v>463</v>
      </c>
      <c r="N258" s="28">
        <v>0</v>
      </c>
      <c r="O258" s="288">
        <v>0.05</v>
      </c>
      <c r="P258" s="275">
        <v>0.05</v>
      </c>
      <c r="Q258" s="910">
        <v>0</v>
      </c>
      <c r="R258" s="351"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f t="shared" si="177"/>
        <v>0</v>
      </c>
      <c r="X258" s="113">
        <v>0</v>
      </c>
      <c r="Y258" s="113">
        <v>0</v>
      </c>
      <c r="Z258" s="113">
        <v>0</v>
      </c>
      <c r="AA258" s="113">
        <f t="shared" si="178"/>
        <v>0</v>
      </c>
      <c r="AB258" s="113">
        <f t="shared" si="179"/>
        <v>0</v>
      </c>
      <c r="AC258" s="114">
        <f t="shared" si="180"/>
        <v>0</v>
      </c>
      <c r="AD258" s="114">
        <f t="shared" si="181"/>
        <v>0</v>
      </c>
      <c r="AE258" s="113">
        <v>0</v>
      </c>
      <c r="AF258" s="113">
        <v>0</v>
      </c>
      <c r="AG258" s="113">
        <f t="shared" si="182"/>
        <v>0</v>
      </c>
      <c r="AH258" s="113">
        <f t="shared" si="183"/>
        <v>0</v>
      </c>
      <c r="AI258" s="115">
        <v>0</v>
      </c>
      <c r="AJ258" s="115">
        <v>0</v>
      </c>
      <c r="AK258" s="115">
        <v>0</v>
      </c>
      <c r="AL258" s="115">
        <v>0</v>
      </c>
      <c r="AM258" s="115">
        <v>0</v>
      </c>
      <c r="AN258" s="115">
        <v>0</v>
      </c>
      <c r="AO258" s="115">
        <v>0</v>
      </c>
      <c r="AP258" s="115">
        <v>0</v>
      </c>
      <c r="AQ258" s="115">
        <f t="shared" si="184"/>
        <v>0</v>
      </c>
      <c r="AR258" s="115">
        <f t="shared" si="185"/>
        <v>0</v>
      </c>
      <c r="AS258" s="377">
        <f t="shared" si="186"/>
        <v>0</v>
      </c>
      <c r="AT258" s="112">
        <f>I258+AH258</f>
        <v>31419</v>
      </c>
      <c r="AU258" s="113">
        <f>J258+W258</f>
        <v>23136</v>
      </c>
      <c r="AV258" s="113">
        <f>K258+AA258</f>
        <v>0</v>
      </c>
      <c r="AW258" s="113">
        <f t="shared" si="215"/>
        <v>7820</v>
      </c>
      <c r="AX258" s="113">
        <f t="shared" si="215"/>
        <v>463</v>
      </c>
      <c r="AY258" s="113">
        <f>N258+AG258</f>
        <v>0</v>
      </c>
      <c r="AZ258" s="115">
        <f>O258+AS258</f>
        <v>0.05</v>
      </c>
      <c r="BA258" s="115">
        <f t="shared" si="216"/>
        <v>0.05</v>
      </c>
      <c r="BB258" s="116">
        <f t="shared" si="216"/>
        <v>0</v>
      </c>
    </row>
    <row r="259" spans="1:54" ht="14.1" customHeight="1" x14ac:dyDescent="0.2">
      <c r="A259" s="108">
        <v>53</v>
      </c>
      <c r="B259" s="105">
        <v>2431</v>
      </c>
      <c r="C259" s="106">
        <v>600079228</v>
      </c>
      <c r="D259" s="105">
        <v>46746234</v>
      </c>
      <c r="E259" s="107" t="s">
        <v>679</v>
      </c>
      <c r="F259" s="108">
        <v>3141</v>
      </c>
      <c r="G259" s="107" t="s">
        <v>319</v>
      </c>
      <c r="H259" s="109" t="s">
        <v>282</v>
      </c>
      <c r="I259" s="110">
        <v>1054107</v>
      </c>
      <c r="J259" s="30">
        <v>771778</v>
      </c>
      <c r="K259" s="30">
        <v>0</v>
      </c>
      <c r="L259" s="111">
        <v>260861</v>
      </c>
      <c r="M259" s="111">
        <v>15436</v>
      </c>
      <c r="N259" s="30">
        <v>6032</v>
      </c>
      <c r="O259" s="288">
        <v>2.63</v>
      </c>
      <c r="P259" s="447">
        <v>0</v>
      </c>
      <c r="Q259" s="914">
        <v>2.63</v>
      </c>
      <c r="R259" s="351">
        <v>0</v>
      </c>
      <c r="S259" s="113">
        <v>0</v>
      </c>
      <c r="T259" s="113">
        <v>-7250</v>
      </c>
      <c r="U259" s="113">
        <v>0</v>
      </c>
      <c r="V259" s="113">
        <v>0</v>
      </c>
      <c r="W259" s="113">
        <f t="shared" si="177"/>
        <v>-7250</v>
      </c>
      <c r="X259" s="113">
        <v>0</v>
      </c>
      <c r="Y259" s="113">
        <v>0</v>
      </c>
      <c r="Z259" s="113">
        <v>0</v>
      </c>
      <c r="AA259" s="113">
        <f t="shared" si="178"/>
        <v>0</v>
      </c>
      <c r="AB259" s="113">
        <f t="shared" si="179"/>
        <v>-7250</v>
      </c>
      <c r="AC259" s="114">
        <f t="shared" si="180"/>
        <v>-2451</v>
      </c>
      <c r="AD259" s="114">
        <f t="shared" si="181"/>
        <v>-145</v>
      </c>
      <c r="AE259" s="113">
        <v>0</v>
      </c>
      <c r="AF259" s="113">
        <v>0</v>
      </c>
      <c r="AG259" s="113">
        <f t="shared" si="182"/>
        <v>0</v>
      </c>
      <c r="AH259" s="113">
        <f t="shared" si="183"/>
        <v>-9846</v>
      </c>
      <c r="AI259" s="115">
        <v>0</v>
      </c>
      <c r="AJ259" s="115">
        <v>0</v>
      </c>
      <c r="AK259" s="115">
        <v>0</v>
      </c>
      <c r="AL259" s="115">
        <v>0</v>
      </c>
      <c r="AM259" s="115">
        <v>-0.03</v>
      </c>
      <c r="AN259" s="115">
        <v>0</v>
      </c>
      <c r="AO259" s="115">
        <v>0</v>
      </c>
      <c r="AP259" s="115">
        <v>0</v>
      </c>
      <c r="AQ259" s="115">
        <f t="shared" si="184"/>
        <v>0</v>
      </c>
      <c r="AR259" s="115">
        <f t="shared" si="185"/>
        <v>-0.03</v>
      </c>
      <c r="AS259" s="377">
        <f t="shared" si="186"/>
        <v>-0.03</v>
      </c>
      <c r="AT259" s="112">
        <f>I259+AH259</f>
        <v>1044261</v>
      </c>
      <c r="AU259" s="113">
        <f>J259+W259</f>
        <v>764528</v>
      </c>
      <c r="AV259" s="113">
        <f>K259+AA259</f>
        <v>0</v>
      </c>
      <c r="AW259" s="113">
        <f t="shared" si="215"/>
        <v>258410</v>
      </c>
      <c r="AX259" s="113">
        <f t="shared" si="215"/>
        <v>15291</v>
      </c>
      <c r="AY259" s="113">
        <f>N259+AG259</f>
        <v>6032</v>
      </c>
      <c r="AZ259" s="115">
        <f>O259+AS259</f>
        <v>2.6</v>
      </c>
      <c r="BA259" s="115">
        <f t="shared" si="216"/>
        <v>0</v>
      </c>
      <c r="BB259" s="116">
        <f t="shared" si="216"/>
        <v>2.6</v>
      </c>
    </row>
    <row r="260" spans="1:54" ht="14.1" customHeight="1" x14ac:dyDescent="0.2">
      <c r="A260" s="120">
        <v>53</v>
      </c>
      <c r="B260" s="117">
        <v>2431</v>
      </c>
      <c r="C260" s="118">
        <v>600079228</v>
      </c>
      <c r="D260" s="117">
        <v>46746234</v>
      </c>
      <c r="E260" s="119" t="s">
        <v>680</v>
      </c>
      <c r="F260" s="120"/>
      <c r="G260" s="119"/>
      <c r="H260" s="121"/>
      <c r="I260" s="122">
        <v>8028337</v>
      </c>
      <c r="J260" s="123">
        <v>5789291</v>
      </c>
      <c r="K260" s="123">
        <v>62516</v>
      </c>
      <c r="L260" s="123">
        <v>1977911</v>
      </c>
      <c r="M260" s="123">
        <v>115787</v>
      </c>
      <c r="N260" s="123">
        <v>82832</v>
      </c>
      <c r="O260" s="124">
        <v>13.729699999999998</v>
      </c>
      <c r="P260" s="124">
        <v>8.4414999999999996</v>
      </c>
      <c r="Q260" s="125">
        <v>5.2881999999999998</v>
      </c>
      <c r="R260" s="856">
        <f t="shared" ref="R260:BB260" si="217">SUM(R257:R259)</f>
        <v>0</v>
      </c>
      <c r="S260" s="856">
        <f t="shared" si="217"/>
        <v>0</v>
      </c>
      <c r="T260" s="856">
        <f t="shared" si="217"/>
        <v>-7250</v>
      </c>
      <c r="U260" s="856">
        <f t="shared" si="217"/>
        <v>0</v>
      </c>
      <c r="V260" s="856">
        <f t="shared" si="217"/>
        <v>0</v>
      </c>
      <c r="W260" s="856">
        <f t="shared" si="217"/>
        <v>-7250</v>
      </c>
      <c r="X260" s="856">
        <f t="shared" si="217"/>
        <v>0</v>
      </c>
      <c r="Y260" s="856">
        <f t="shared" si="217"/>
        <v>0</v>
      </c>
      <c r="Z260" s="856">
        <f t="shared" si="217"/>
        <v>0</v>
      </c>
      <c r="AA260" s="856">
        <f t="shared" si="217"/>
        <v>0</v>
      </c>
      <c r="AB260" s="856">
        <f t="shared" si="217"/>
        <v>-7250</v>
      </c>
      <c r="AC260" s="856">
        <f t="shared" si="217"/>
        <v>-2451</v>
      </c>
      <c r="AD260" s="856">
        <f t="shared" si="217"/>
        <v>-145</v>
      </c>
      <c r="AE260" s="856">
        <f t="shared" si="217"/>
        <v>0</v>
      </c>
      <c r="AF260" s="856">
        <f t="shared" si="217"/>
        <v>0</v>
      </c>
      <c r="AG260" s="856">
        <f t="shared" si="217"/>
        <v>0</v>
      </c>
      <c r="AH260" s="856">
        <f t="shared" si="217"/>
        <v>-9846</v>
      </c>
      <c r="AI260" s="904">
        <f t="shared" si="217"/>
        <v>0</v>
      </c>
      <c r="AJ260" s="904">
        <f t="shared" si="217"/>
        <v>0</v>
      </c>
      <c r="AK260" s="904">
        <f t="shared" si="217"/>
        <v>0</v>
      </c>
      <c r="AL260" s="904">
        <f t="shared" si="217"/>
        <v>0</v>
      </c>
      <c r="AM260" s="904">
        <f t="shared" si="217"/>
        <v>-0.03</v>
      </c>
      <c r="AN260" s="904">
        <f t="shared" si="217"/>
        <v>0</v>
      </c>
      <c r="AO260" s="904">
        <f t="shared" si="217"/>
        <v>0</v>
      </c>
      <c r="AP260" s="904">
        <f t="shared" si="217"/>
        <v>0</v>
      </c>
      <c r="AQ260" s="904">
        <f t="shared" si="217"/>
        <v>0</v>
      </c>
      <c r="AR260" s="904">
        <f t="shared" si="217"/>
        <v>-0.03</v>
      </c>
      <c r="AS260" s="939">
        <f t="shared" si="217"/>
        <v>-0.03</v>
      </c>
      <c r="AT260" s="122">
        <f t="shared" si="217"/>
        <v>8018491</v>
      </c>
      <c r="AU260" s="123">
        <f t="shared" si="217"/>
        <v>5782041</v>
      </c>
      <c r="AV260" s="123">
        <f t="shared" si="217"/>
        <v>62516</v>
      </c>
      <c r="AW260" s="123">
        <f t="shared" si="217"/>
        <v>1975460</v>
      </c>
      <c r="AX260" s="123">
        <f t="shared" si="217"/>
        <v>115642</v>
      </c>
      <c r="AY260" s="123">
        <f t="shared" si="217"/>
        <v>82832</v>
      </c>
      <c r="AZ260" s="124">
        <f t="shared" si="217"/>
        <v>13.699699999999998</v>
      </c>
      <c r="BA260" s="124">
        <f t="shared" si="217"/>
        <v>8.4414999999999996</v>
      </c>
      <c r="BB260" s="125">
        <f t="shared" si="217"/>
        <v>5.2582000000000004</v>
      </c>
    </row>
    <row r="261" spans="1:54" ht="14.1" customHeight="1" x14ac:dyDescent="0.2">
      <c r="A261" s="108">
        <v>54</v>
      </c>
      <c r="B261" s="105">
        <v>2434</v>
      </c>
      <c r="C261" s="106">
        <v>600079317</v>
      </c>
      <c r="D261" s="105">
        <v>46746480</v>
      </c>
      <c r="E261" s="107" t="s">
        <v>681</v>
      </c>
      <c r="F261" s="108">
        <v>3111</v>
      </c>
      <c r="G261" s="107" t="s">
        <v>315</v>
      </c>
      <c r="H261" s="109" t="s">
        <v>281</v>
      </c>
      <c r="I261" s="110">
        <v>13250008</v>
      </c>
      <c r="J261" s="111">
        <v>9694041</v>
      </c>
      <c r="K261" s="111">
        <v>0</v>
      </c>
      <c r="L261" s="111">
        <v>3276586</v>
      </c>
      <c r="M261" s="111">
        <v>193881</v>
      </c>
      <c r="N261" s="111">
        <v>85500</v>
      </c>
      <c r="O261" s="288">
        <v>22.6496</v>
      </c>
      <c r="P261" s="288">
        <v>16</v>
      </c>
      <c r="Q261" s="913">
        <v>6.6495999999999995</v>
      </c>
      <c r="R261" s="351">
        <v>0</v>
      </c>
      <c r="S261" s="113">
        <v>0</v>
      </c>
      <c r="T261" s="113">
        <v>0</v>
      </c>
      <c r="U261" s="113">
        <v>0</v>
      </c>
      <c r="V261" s="113">
        <v>0</v>
      </c>
      <c r="W261" s="113">
        <f t="shared" si="177"/>
        <v>0</v>
      </c>
      <c r="X261" s="113">
        <v>0</v>
      </c>
      <c r="Y261" s="113">
        <v>0</v>
      </c>
      <c r="Z261" s="113">
        <v>0</v>
      </c>
      <c r="AA261" s="113">
        <f t="shared" si="178"/>
        <v>0</v>
      </c>
      <c r="AB261" s="113">
        <f t="shared" si="179"/>
        <v>0</v>
      </c>
      <c r="AC261" s="114">
        <f t="shared" si="180"/>
        <v>0</v>
      </c>
      <c r="AD261" s="114">
        <f t="shared" si="181"/>
        <v>0</v>
      </c>
      <c r="AE261" s="113">
        <v>0</v>
      </c>
      <c r="AF261" s="113">
        <v>0</v>
      </c>
      <c r="AG261" s="113">
        <f t="shared" si="182"/>
        <v>0</v>
      </c>
      <c r="AH261" s="113">
        <f t="shared" si="183"/>
        <v>0</v>
      </c>
      <c r="AI261" s="115">
        <v>0</v>
      </c>
      <c r="AJ261" s="115">
        <v>0</v>
      </c>
      <c r="AK261" s="115">
        <v>0</v>
      </c>
      <c r="AL261" s="115">
        <v>0</v>
      </c>
      <c r="AM261" s="115">
        <v>0</v>
      </c>
      <c r="AN261" s="115">
        <v>0</v>
      </c>
      <c r="AO261" s="115">
        <v>0</v>
      </c>
      <c r="AP261" s="115">
        <v>0</v>
      </c>
      <c r="AQ261" s="115">
        <f t="shared" si="184"/>
        <v>0</v>
      </c>
      <c r="AR261" s="115">
        <f t="shared" si="185"/>
        <v>0</v>
      </c>
      <c r="AS261" s="377">
        <f t="shared" si="186"/>
        <v>0</v>
      </c>
      <c r="AT261" s="112">
        <f>I261+AH261</f>
        <v>13250008</v>
      </c>
      <c r="AU261" s="113">
        <f>J261+W261</f>
        <v>9694041</v>
      </c>
      <c r="AV261" s="113">
        <f>K261+AA261</f>
        <v>0</v>
      </c>
      <c r="AW261" s="113">
        <f t="shared" ref="AW261:AX263" si="218">L261+AC261</f>
        <v>3276586</v>
      </c>
      <c r="AX261" s="113">
        <f t="shared" si="218"/>
        <v>193881</v>
      </c>
      <c r="AY261" s="113">
        <f>N261+AG261</f>
        <v>85500</v>
      </c>
      <c r="AZ261" s="115">
        <f>O261+AS261</f>
        <v>22.6496</v>
      </c>
      <c r="BA261" s="115">
        <f t="shared" ref="BA261:BB263" si="219">P261+AQ261</f>
        <v>16</v>
      </c>
      <c r="BB261" s="116">
        <f t="shared" si="219"/>
        <v>6.6495999999999995</v>
      </c>
    </row>
    <row r="262" spans="1:54" ht="14.1" customHeight="1" x14ac:dyDescent="0.2">
      <c r="A262" s="108">
        <v>54</v>
      </c>
      <c r="B262" s="105">
        <v>2434</v>
      </c>
      <c r="C262" s="106">
        <v>600079317</v>
      </c>
      <c r="D262" s="105">
        <v>46746480</v>
      </c>
      <c r="E262" s="107" t="s">
        <v>681</v>
      </c>
      <c r="F262" s="108">
        <v>3111</v>
      </c>
      <c r="G262" s="126" t="s">
        <v>316</v>
      </c>
      <c r="H262" s="109" t="s">
        <v>282</v>
      </c>
      <c r="I262" s="110">
        <v>744790</v>
      </c>
      <c r="J262" s="28">
        <v>546605</v>
      </c>
      <c r="K262" s="28">
        <v>0</v>
      </c>
      <c r="L262" s="111">
        <v>184753</v>
      </c>
      <c r="M262" s="111">
        <v>10932</v>
      </c>
      <c r="N262" s="28">
        <v>2500</v>
      </c>
      <c r="O262" s="288">
        <v>1.66</v>
      </c>
      <c r="P262" s="275">
        <v>1.66</v>
      </c>
      <c r="Q262" s="910">
        <v>0</v>
      </c>
      <c r="R262" s="351">
        <v>0</v>
      </c>
      <c r="S262" s="113">
        <v>0</v>
      </c>
      <c r="T262" s="113">
        <v>0</v>
      </c>
      <c r="U262" s="113">
        <v>0</v>
      </c>
      <c r="V262" s="113">
        <v>0</v>
      </c>
      <c r="W262" s="113">
        <f t="shared" si="177"/>
        <v>0</v>
      </c>
      <c r="X262" s="113">
        <v>0</v>
      </c>
      <c r="Y262" s="113">
        <v>0</v>
      </c>
      <c r="Z262" s="113">
        <v>0</v>
      </c>
      <c r="AA262" s="113">
        <f t="shared" si="178"/>
        <v>0</v>
      </c>
      <c r="AB262" s="113">
        <f t="shared" si="179"/>
        <v>0</v>
      </c>
      <c r="AC262" s="114">
        <f t="shared" si="180"/>
        <v>0</v>
      </c>
      <c r="AD262" s="114">
        <f t="shared" si="181"/>
        <v>0</v>
      </c>
      <c r="AE262" s="113">
        <v>0</v>
      </c>
      <c r="AF262" s="113">
        <v>0</v>
      </c>
      <c r="AG262" s="113">
        <f t="shared" si="182"/>
        <v>0</v>
      </c>
      <c r="AH262" s="113">
        <f t="shared" si="183"/>
        <v>0</v>
      </c>
      <c r="AI262" s="115">
        <v>0</v>
      </c>
      <c r="AJ262" s="115">
        <v>0</v>
      </c>
      <c r="AK262" s="115">
        <v>0</v>
      </c>
      <c r="AL262" s="115">
        <v>0</v>
      </c>
      <c r="AM262" s="115">
        <v>0</v>
      </c>
      <c r="AN262" s="115">
        <v>0</v>
      </c>
      <c r="AO262" s="115">
        <v>0</v>
      </c>
      <c r="AP262" s="115">
        <v>0</v>
      </c>
      <c r="AQ262" s="115">
        <f t="shared" si="184"/>
        <v>0</v>
      </c>
      <c r="AR262" s="115">
        <f t="shared" si="185"/>
        <v>0</v>
      </c>
      <c r="AS262" s="377">
        <f t="shared" si="186"/>
        <v>0</v>
      </c>
      <c r="AT262" s="112">
        <f>I262+AH262</f>
        <v>744790</v>
      </c>
      <c r="AU262" s="113">
        <f>J262+W262</f>
        <v>546605</v>
      </c>
      <c r="AV262" s="113">
        <f>K262+AA262</f>
        <v>0</v>
      </c>
      <c r="AW262" s="113">
        <f t="shared" si="218"/>
        <v>184753</v>
      </c>
      <c r="AX262" s="113">
        <f t="shared" si="218"/>
        <v>10932</v>
      </c>
      <c r="AY262" s="113">
        <f>N262+AG262</f>
        <v>2500</v>
      </c>
      <c r="AZ262" s="115">
        <f>O262+AS262</f>
        <v>1.66</v>
      </c>
      <c r="BA262" s="115">
        <f t="shared" si="219"/>
        <v>1.66</v>
      </c>
      <c r="BB262" s="116">
        <f t="shared" si="219"/>
        <v>0</v>
      </c>
    </row>
    <row r="263" spans="1:54" ht="14.1" customHeight="1" x14ac:dyDescent="0.2">
      <c r="A263" s="108">
        <v>54</v>
      </c>
      <c r="B263" s="105">
        <v>2434</v>
      </c>
      <c r="C263" s="106">
        <v>600079317</v>
      </c>
      <c r="D263" s="105">
        <v>46746480</v>
      </c>
      <c r="E263" s="107" t="s">
        <v>681</v>
      </c>
      <c r="F263" s="108">
        <v>3141</v>
      </c>
      <c r="G263" s="107" t="s">
        <v>319</v>
      </c>
      <c r="H263" s="109" t="s">
        <v>282</v>
      </c>
      <c r="I263" s="110">
        <v>2060239</v>
      </c>
      <c r="J263" s="30">
        <v>1509661</v>
      </c>
      <c r="K263" s="30">
        <v>0</v>
      </c>
      <c r="L263" s="111">
        <v>510265</v>
      </c>
      <c r="M263" s="111">
        <v>30193</v>
      </c>
      <c r="N263" s="30">
        <v>10120</v>
      </c>
      <c r="O263" s="288">
        <v>5.14</v>
      </c>
      <c r="P263" s="447">
        <v>0</v>
      </c>
      <c r="Q263" s="898">
        <v>5.14</v>
      </c>
      <c r="R263" s="351">
        <v>0</v>
      </c>
      <c r="S263" s="113">
        <v>0</v>
      </c>
      <c r="T263" s="113">
        <v>2740</v>
      </c>
      <c r="U263" s="113">
        <v>0</v>
      </c>
      <c r="V263" s="113">
        <v>0</v>
      </c>
      <c r="W263" s="113">
        <f t="shared" si="177"/>
        <v>2740</v>
      </c>
      <c r="X263" s="113">
        <v>0</v>
      </c>
      <c r="Y263" s="113">
        <v>0</v>
      </c>
      <c r="Z263" s="113">
        <v>0</v>
      </c>
      <c r="AA263" s="113">
        <f t="shared" si="178"/>
        <v>0</v>
      </c>
      <c r="AB263" s="113">
        <f t="shared" si="179"/>
        <v>2740</v>
      </c>
      <c r="AC263" s="114">
        <f t="shared" si="180"/>
        <v>926</v>
      </c>
      <c r="AD263" s="114">
        <f t="shared" si="181"/>
        <v>55</v>
      </c>
      <c r="AE263" s="113">
        <v>0</v>
      </c>
      <c r="AF263" s="113">
        <v>0</v>
      </c>
      <c r="AG263" s="113">
        <f t="shared" si="182"/>
        <v>0</v>
      </c>
      <c r="AH263" s="113">
        <f t="shared" si="183"/>
        <v>3721</v>
      </c>
      <c r="AI263" s="115">
        <v>0</v>
      </c>
      <c r="AJ263" s="115">
        <v>0</v>
      </c>
      <c r="AK263" s="115">
        <v>0</v>
      </c>
      <c r="AL263" s="115">
        <v>0</v>
      </c>
      <c r="AM263" s="115">
        <v>0.01</v>
      </c>
      <c r="AN263" s="115">
        <v>0</v>
      </c>
      <c r="AO263" s="115">
        <v>0</v>
      </c>
      <c r="AP263" s="115">
        <v>0</v>
      </c>
      <c r="AQ263" s="115">
        <f t="shared" si="184"/>
        <v>0</v>
      </c>
      <c r="AR263" s="115">
        <f t="shared" si="185"/>
        <v>0.01</v>
      </c>
      <c r="AS263" s="377">
        <f t="shared" si="186"/>
        <v>0.01</v>
      </c>
      <c r="AT263" s="112">
        <f>I263+AH263</f>
        <v>2063960</v>
      </c>
      <c r="AU263" s="113">
        <f>J263+W263</f>
        <v>1512401</v>
      </c>
      <c r="AV263" s="113">
        <f>K263+AA263</f>
        <v>0</v>
      </c>
      <c r="AW263" s="113">
        <f t="shared" si="218"/>
        <v>511191</v>
      </c>
      <c r="AX263" s="113">
        <f t="shared" si="218"/>
        <v>30248</v>
      </c>
      <c r="AY263" s="113">
        <f>N263+AG263</f>
        <v>10120</v>
      </c>
      <c r="AZ263" s="115">
        <f>O263+AS263</f>
        <v>5.1499999999999995</v>
      </c>
      <c r="BA263" s="115">
        <f t="shared" si="219"/>
        <v>0</v>
      </c>
      <c r="BB263" s="116">
        <f t="shared" si="219"/>
        <v>5.1499999999999995</v>
      </c>
    </row>
    <row r="264" spans="1:54" ht="14.1" customHeight="1" x14ac:dyDescent="0.2">
      <c r="A264" s="120">
        <v>54</v>
      </c>
      <c r="B264" s="117">
        <v>2434</v>
      </c>
      <c r="C264" s="118">
        <v>600079317</v>
      </c>
      <c r="D264" s="117">
        <v>46746480</v>
      </c>
      <c r="E264" s="119" t="s">
        <v>682</v>
      </c>
      <c r="F264" s="120"/>
      <c r="G264" s="119"/>
      <c r="H264" s="121"/>
      <c r="I264" s="122">
        <v>16055037</v>
      </c>
      <c r="J264" s="123">
        <v>11750307</v>
      </c>
      <c r="K264" s="123">
        <v>0</v>
      </c>
      <c r="L264" s="123">
        <v>3971604</v>
      </c>
      <c r="M264" s="123">
        <v>235006</v>
      </c>
      <c r="N264" s="123">
        <v>98120</v>
      </c>
      <c r="O264" s="124">
        <v>29.4496</v>
      </c>
      <c r="P264" s="124">
        <v>17.66</v>
      </c>
      <c r="Q264" s="125">
        <v>11.7896</v>
      </c>
      <c r="R264" s="856">
        <f t="shared" ref="R264:BB264" si="220">SUM(R261:R263)</f>
        <v>0</v>
      </c>
      <c r="S264" s="856">
        <f t="shared" si="220"/>
        <v>0</v>
      </c>
      <c r="T264" s="856">
        <f t="shared" si="220"/>
        <v>2740</v>
      </c>
      <c r="U264" s="856">
        <f t="shared" si="220"/>
        <v>0</v>
      </c>
      <c r="V264" s="856">
        <f t="shared" si="220"/>
        <v>0</v>
      </c>
      <c r="W264" s="856">
        <f t="shared" si="220"/>
        <v>2740</v>
      </c>
      <c r="X264" s="856">
        <f t="shared" si="220"/>
        <v>0</v>
      </c>
      <c r="Y264" s="856">
        <f t="shared" si="220"/>
        <v>0</v>
      </c>
      <c r="Z264" s="856">
        <f t="shared" si="220"/>
        <v>0</v>
      </c>
      <c r="AA264" s="856">
        <f t="shared" si="220"/>
        <v>0</v>
      </c>
      <c r="AB264" s="856">
        <f t="shared" si="220"/>
        <v>2740</v>
      </c>
      <c r="AC264" s="856">
        <f t="shared" si="220"/>
        <v>926</v>
      </c>
      <c r="AD264" s="856">
        <f t="shared" si="220"/>
        <v>55</v>
      </c>
      <c r="AE264" s="856">
        <f t="shared" si="220"/>
        <v>0</v>
      </c>
      <c r="AF264" s="856">
        <f t="shared" si="220"/>
        <v>0</v>
      </c>
      <c r="AG264" s="856">
        <f t="shared" si="220"/>
        <v>0</v>
      </c>
      <c r="AH264" s="856">
        <f t="shared" si="220"/>
        <v>3721</v>
      </c>
      <c r="AI264" s="904">
        <f t="shared" si="220"/>
        <v>0</v>
      </c>
      <c r="AJ264" s="904">
        <f t="shared" si="220"/>
        <v>0</v>
      </c>
      <c r="AK264" s="904">
        <f t="shared" si="220"/>
        <v>0</v>
      </c>
      <c r="AL264" s="904">
        <f t="shared" si="220"/>
        <v>0</v>
      </c>
      <c r="AM264" s="904">
        <f t="shared" si="220"/>
        <v>0.01</v>
      </c>
      <c r="AN264" s="904">
        <f t="shared" si="220"/>
        <v>0</v>
      </c>
      <c r="AO264" s="904">
        <f t="shared" si="220"/>
        <v>0</v>
      </c>
      <c r="AP264" s="904">
        <f t="shared" si="220"/>
        <v>0</v>
      </c>
      <c r="AQ264" s="904">
        <f t="shared" si="220"/>
        <v>0</v>
      </c>
      <c r="AR264" s="904">
        <f t="shared" si="220"/>
        <v>0.01</v>
      </c>
      <c r="AS264" s="939">
        <f t="shared" si="220"/>
        <v>0.01</v>
      </c>
      <c r="AT264" s="122">
        <f t="shared" si="220"/>
        <v>16058758</v>
      </c>
      <c r="AU264" s="123">
        <f t="shared" si="220"/>
        <v>11753047</v>
      </c>
      <c r="AV264" s="123">
        <f t="shared" si="220"/>
        <v>0</v>
      </c>
      <c r="AW264" s="123">
        <f t="shared" si="220"/>
        <v>3972530</v>
      </c>
      <c r="AX264" s="123">
        <f t="shared" si="220"/>
        <v>235061</v>
      </c>
      <c r="AY264" s="123">
        <f t="shared" si="220"/>
        <v>98120</v>
      </c>
      <c r="AZ264" s="124">
        <f t="shared" si="220"/>
        <v>29.459599999999998</v>
      </c>
      <c r="BA264" s="124">
        <f t="shared" si="220"/>
        <v>17.66</v>
      </c>
      <c r="BB264" s="125">
        <f t="shared" si="220"/>
        <v>11.799599999999998</v>
      </c>
    </row>
    <row r="265" spans="1:54" ht="14.1" customHeight="1" x14ac:dyDescent="0.2">
      <c r="A265" s="108">
        <v>55</v>
      </c>
      <c r="B265" s="105">
        <v>2484</v>
      </c>
      <c r="C265" s="106">
        <v>600079864</v>
      </c>
      <c r="D265" s="105">
        <v>46746145</v>
      </c>
      <c r="E265" s="107" t="s">
        <v>683</v>
      </c>
      <c r="F265" s="108">
        <v>3113</v>
      </c>
      <c r="G265" s="107" t="s">
        <v>318</v>
      </c>
      <c r="H265" s="109" t="s">
        <v>281</v>
      </c>
      <c r="I265" s="110">
        <v>38890508</v>
      </c>
      <c r="J265" s="111">
        <v>27500286</v>
      </c>
      <c r="K265" s="111">
        <v>351240</v>
      </c>
      <c r="L265" s="111">
        <v>9413816</v>
      </c>
      <c r="M265" s="111">
        <v>550006</v>
      </c>
      <c r="N265" s="111">
        <v>1075160</v>
      </c>
      <c r="O265" s="288">
        <v>51.488399999999992</v>
      </c>
      <c r="P265" s="288">
        <v>39.895600000000002</v>
      </c>
      <c r="Q265" s="913">
        <v>11.592800000000002</v>
      </c>
      <c r="R265" s="351">
        <v>0</v>
      </c>
      <c r="S265" s="113">
        <v>0</v>
      </c>
      <c r="T265" s="113">
        <v>0</v>
      </c>
      <c r="U265" s="113">
        <v>0</v>
      </c>
      <c r="V265" s="113">
        <v>0</v>
      </c>
      <c r="W265" s="113">
        <f t="shared" si="177"/>
        <v>0</v>
      </c>
      <c r="X265" s="113">
        <v>0</v>
      </c>
      <c r="Y265" s="113">
        <v>0</v>
      </c>
      <c r="Z265" s="113">
        <v>0</v>
      </c>
      <c r="AA265" s="113">
        <f t="shared" si="178"/>
        <v>0</v>
      </c>
      <c r="AB265" s="113">
        <f t="shared" si="179"/>
        <v>0</v>
      </c>
      <c r="AC265" s="114">
        <f t="shared" si="180"/>
        <v>0</v>
      </c>
      <c r="AD265" s="114">
        <f t="shared" si="181"/>
        <v>0</v>
      </c>
      <c r="AE265" s="113">
        <v>0</v>
      </c>
      <c r="AF265" s="113">
        <v>0</v>
      </c>
      <c r="AG265" s="113">
        <f t="shared" si="182"/>
        <v>0</v>
      </c>
      <c r="AH265" s="113">
        <f t="shared" si="183"/>
        <v>0</v>
      </c>
      <c r="AI265" s="115">
        <v>0</v>
      </c>
      <c r="AJ265" s="115">
        <v>0</v>
      </c>
      <c r="AK265" s="115">
        <v>0</v>
      </c>
      <c r="AL265" s="115">
        <v>0</v>
      </c>
      <c r="AM265" s="115">
        <v>0</v>
      </c>
      <c r="AN265" s="115">
        <v>0</v>
      </c>
      <c r="AO265" s="115">
        <v>0</v>
      </c>
      <c r="AP265" s="115">
        <v>0</v>
      </c>
      <c r="AQ265" s="115">
        <f t="shared" si="184"/>
        <v>0</v>
      </c>
      <c r="AR265" s="115">
        <f t="shared" si="185"/>
        <v>0</v>
      </c>
      <c r="AS265" s="377">
        <f t="shared" si="186"/>
        <v>0</v>
      </c>
      <c r="AT265" s="112">
        <f>I265+AH265</f>
        <v>38890508</v>
      </c>
      <c r="AU265" s="113">
        <f>J265+W265</f>
        <v>27500286</v>
      </c>
      <c r="AV265" s="113">
        <f>K265+AA265</f>
        <v>351240</v>
      </c>
      <c r="AW265" s="113">
        <f t="shared" ref="AW265:AX269" si="221">L265+AC265</f>
        <v>9413816</v>
      </c>
      <c r="AX265" s="113">
        <f t="shared" si="221"/>
        <v>550006</v>
      </c>
      <c r="AY265" s="113">
        <f>N265+AG265</f>
        <v>1075160</v>
      </c>
      <c r="AZ265" s="115">
        <f>O265+AS265</f>
        <v>51.488399999999992</v>
      </c>
      <c r="BA265" s="115">
        <f t="shared" ref="BA265:BB269" si="222">P265+AQ265</f>
        <v>39.895600000000002</v>
      </c>
      <c r="BB265" s="116">
        <f t="shared" si="222"/>
        <v>11.592800000000002</v>
      </c>
    </row>
    <row r="266" spans="1:54" ht="14.1" customHeight="1" x14ac:dyDescent="0.2">
      <c r="A266" s="108">
        <v>55</v>
      </c>
      <c r="B266" s="105">
        <v>2484</v>
      </c>
      <c r="C266" s="106">
        <v>600079864</v>
      </c>
      <c r="D266" s="105">
        <v>46746145</v>
      </c>
      <c r="E266" s="107" t="s">
        <v>683</v>
      </c>
      <c r="F266" s="108">
        <v>3113</v>
      </c>
      <c r="G266" s="126" t="s">
        <v>316</v>
      </c>
      <c r="H266" s="109" t="s">
        <v>282</v>
      </c>
      <c r="I266" s="110">
        <v>2897901</v>
      </c>
      <c r="J266" s="28">
        <v>2133948</v>
      </c>
      <c r="K266" s="28">
        <v>0</v>
      </c>
      <c r="L266" s="111">
        <v>721274</v>
      </c>
      <c r="M266" s="111">
        <v>42679</v>
      </c>
      <c r="N266" s="28">
        <v>0</v>
      </c>
      <c r="O266" s="288">
        <v>6.16</v>
      </c>
      <c r="P266" s="275">
        <v>6.16</v>
      </c>
      <c r="Q266" s="910">
        <v>0</v>
      </c>
      <c r="R266" s="351">
        <v>0</v>
      </c>
      <c r="S266" s="113">
        <v>177113</v>
      </c>
      <c r="T266" s="113">
        <v>0</v>
      </c>
      <c r="U266" s="113">
        <v>0</v>
      </c>
      <c r="V266" s="113">
        <v>0</v>
      </c>
      <c r="W266" s="113">
        <f t="shared" si="177"/>
        <v>177113</v>
      </c>
      <c r="X266" s="113">
        <v>0</v>
      </c>
      <c r="Y266" s="113">
        <v>0</v>
      </c>
      <c r="Z266" s="113">
        <v>0</v>
      </c>
      <c r="AA266" s="113">
        <f t="shared" si="178"/>
        <v>0</v>
      </c>
      <c r="AB266" s="113">
        <f t="shared" si="179"/>
        <v>177113</v>
      </c>
      <c r="AC266" s="114">
        <f t="shared" si="180"/>
        <v>59864</v>
      </c>
      <c r="AD266" s="114">
        <f t="shared" si="181"/>
        <v>3542</v>
      </c>
      <c r="AE266" s="113">
        <v>8000</v>
      </c>
      <c r="AF266" s="113">
        <v>0</v>
      </c>
      <c r="AG266" s="113">
        <f t="shared" si="182"/>
        <v>8000</v>
      </c>
      <c r="AH266" s="113">
        <f t="shared" si="183"/>
        <v>248519</v>
      </c>
      <c r="AI266" s="115">
        <v>0</v>
      </c>
      <c r="AJ266" s="115">
        <v>0</v>
      </c>
      <c r="AK266" s="115">
        <v>0.5</v>
      </c>
      <c r="AL266" s="115">
        <v>0</v>
      </c>
      <c r="AM266" s="115">
        <v>0</v>
      </c>
      <c r="AN266" s="115">
        <v>0</v>
      </c>
      <c r="AO266" s="115">
        <v>0</v>
      </c>
      <c r="AP266" s="115">
        <v>0</v>
      </c>
      <c r="AQ266" s="115">
        <f t="shared" si="184"/>
        <v>0.5</v>
      </c>
      <c r="AR266" s="115">
        <f t="shared" si="185"/>
        <v>0</v>
      </c>
      <c r="AS266" s="377">
        <f t="shared" si="186"/>
        <v>0.5</v>
      </c>
      <c r="AT266" s="112">
        <f>I266+AH266</f>
        <v>3146420</v>
      </c>
      <c r="AU266" s="113">
        <f>J266+W266</f>
        <v>2311061</v>
      </c>
      <c r="AV266" s="113">
        <f>K266+AA266</f>
        <v>0</v>
      </c>
      <c r="AW266" s="113">
        <f t="shared" si="221"/>
        <v>781138</v>
      </c>
      <c r="AX266" s="113">
        <f t="shared" si="221"/>
        <v>46221</v>
      </c>
      <c r="AY266" s="113">
        <f>N266+AG266</f>
        <v>8000</v>
      </c>
      <c r="AZ266" s="115">
        <f>O266+AS266</f>
        <v>6.66</v>
      </c>
      <c r="BA266" s="115">
        <f t="shared" si="222"/>
        <v>6.66</v>
      </c>
      <c r="BB266" s="116">
        <f t="shared" si="222"/>
        <v>0</v>
      </c>
    </row>
    <row r="267" spans="1:54" ht="14.1" customHeight="1" x14ac:dyDescent="0.2">
      <c r="A267" s="108">
        <v>55</v>
      </c>
      <c r="B267" s="105">
        <v>2484</v>
      </c>
      <c r="C267" s="106">
        <v>600079864</v>
      </c>
      <c r="D267" s="105">
        <v>46746145</v>
      </c>
      <c r="E267" s="107" t="s">
        <v>683</v>
      </c>
      <c r="F267" s="108">
        <v>3141</v>
      </c>
      <c r="G267" s="107" t="s">
        <v>319</v>
      </c>
      <c r="H267" s="109" t="s">
        <v>282</v>
      </c>
      <c r="I267" s="110">
        <v>3527388</v>
      </c>
      <c r="J267" s="30">
        <v>2540894</v>
      </c>
      <c r="K267" s="30">
        <v>30000</v>
      </c>
      <c r="L267" s="111">
        <v>868962</v>
      </c>
      <c r="M267" s="111">
        <v>50818</v>
      </c>
      <c r="N267" s="30">
        <v>36714</v>
      </c>
      <c r="O267" s="288">
        <v>8.7000000000000011</v>
      </c>
      <c r="P267" s="447">
        <v>0</v>
      </c>
      <c r="Q267" s="914">
        <v>8.7000000000000011</v>
      </c>
      <c r="R267" s="351">
        <v>0</v>
      </c>
      <c r="S267" s="113">
        <v>0</v>
      </c>
      <c r="T267" s="113">
        <v>16243</v>
      </c>
      <c r="U267" s="113">
        <v>0</v>
      </c>
      <c r="V267" s="113">
        <v>0</v>
      </c>
      <c r="W267" s="113">
        <f t="shared" si="177"/>
        <v>16243</v>
      </c>
      <c r="X267" s="113">
        <v>0</v>
      </c>
      <c r="Y267" s="113">
        <v>0</v>
      </c>
      <c r="Z267" s="113">
        <v>0</v>
      </c>
      <c r="AA267" s="113">
        <f t="shared" si="178"/>
        <v>0</v>
      </c>
      <c r="AB267" s="113">
        <f t="shared" si="179"/>
        <v>16243</v>
      </c>
      <c r="AC267" s="114">
        <f t="shared" si="180"/>
        <v>5490</v>
      </c>
      <c r="AD267" s="114">
        <f t="shared" si="181"/>
        <v>325</v>
      </c>
      <c r="AE267" s="113">
        <v>0</v>
      </c>
      <c r="AF267" s="113">
        <v>0</v>
      </c>
      <c r="AG267" s="113">
        <f t="shared" si="182"/>
        <v>0</v>
      </c>
      <c r="AH267" s="113">
        <f t="shared" si="183"/>
        <v>22058</v>
      </c>
      <c r="AI267" s="115">
        <v>0</v>
      </c>
      <c r="AJ267" s="115">
        <v>0</v>
      </c>
      <c r="AK267" s="115">
        <v>0</v>
      </c>
      <c r="AL267" s="115">
        <v>0</v>
      </c>
      <c r="AM267" s="115">
        <v>0.06</v>
      </c>
      <c r="AN267" s="115">
        <v>0</v>
      </c>
      <c r="AO267" s="115">
        <v>0</v>
      </c>
      <c r="AP267" s="115">
        <v>0</v>
      </c>
      <c r="AQ267" s="115">
        <f t="shared" si="184"/>
        <v>0</v>
      </c>
      <c r="AR267" s="115">
        <f t="shared" si="185"/>
        <v>0.06</v>
      </c>
      <c r="AS267" s="377">
        <f t="shared" si="186"/>
        <v>0.06</v>
      </c>
      <c r="AT267" s="112">
        <f>I267+AH267</f>
        <v>3549446</v>
      </c>
      <c r="AU267" s="113">
        <f>J267+W267</f>
        <v>2557137</v>
      </c>
      <c r="AV267" s="113">
        <f>K267+AA267</f>
        <v>30000</v>
      </c>
      <c r="AW267" s="113">
        <f t="shared" si="221"/>
        <v>874452</v>
      </c>
      <c r="AX267" s="113">
        <f t="shared" si="221"/>
        <v>51143</v>
      </c>
      <c r="AY267" s="113">
        <f>N267+AG267</f>
        <v>36714</v>
      </c>
      <c r="AZ267" s="115">
        <f>O267+AS267</f>
        <v>8.7600000000000016</v>
      </c>
      <c r="BA267" s="115">
        <f t="shared" si="222"/>
        <v>0</v>
      </c>
      <c r="BB267" s="116">
        <f t="shared" si="222"/>
        <v>8.7600000000000016</v>
      </c>
    </row>
    <row r="268" spans="1:54" ht="14.1" customHeight="1" x14ac:dyDescent="0.2">
      <c r="A268" s="108">
        <v>55</v>
      </c>
      <c r="B268" s="105">
        <v>2484</v>
      </c>
      <c r="C268" s="106">
        <v>600079864</v>
      </c>
      <c r="D268" s="105">
        <v>46746145</v>
      </c>
      <c r="E268" s="107" t="s">
        <v>683</v>
      </c>
      <c r="F268" s="108">
        <v>3143</v>
      </c>
      <c r="G268" s="126" t="s">
        <v>633</v>
      </c>
      <c r="H268" s="109" t="s">
        <v>281</v>
      </c>
      <c r="I268" s="110">
        <v>4127330</v>
      </c>
      <c r="J268" s="433">
        <v>3009713</v>
      </c>
      <c r="K268" s="433">
        <v>30000</v>
      </c>
      <c r="L268" s="111">
        <v>1027423</v>
      </c>
      <c r="M268" s="111">
        <v>60194</v>
      </c>
      <c r="N268" s="343">
        <v>0</v>
      </c>
      <c r="O268" s="288">
        <v>6.4895000000000005</v>
      </c>
      <c r="P268" s="436">
        <v>6.4895000000000005</v>
      </c>
      <c r="Q268" s="910">
        <v>0</v>
      </c>
      <c r="R268" s="351">
        <v>0</v>
      </c>
      <c r="S268" s="113">
        <v>0</v>
      </c>
      <c r="T268" s="113">
        <v>0</v>
      </c>
      <c r="U268" s="113">
        <v>0</v>
      </c>
      <c r="V268" s="113">
        <v>0</v>
      </c>
      <c r="W268" s="113">
        <f t="shared" si="177"/>
        <v>0</v>
      </c>
      <c r="X268" s="113">
        <v>0</v>
      </c>
      <c r="Y268" s="113">
        <v>0</v>
      </c>
      <c r="Z268" s="113">
        <v>0</v>
      </c>
      <c r="AA268" s="113">
        <f t="shared" si="178"/>
        <v>0</v>
      </c>
      <c r="AB268" s="113">
        <f t="shared" si="179"/>
        <v>0</v>
      </c>
      <c r="AC268" s="114">
        <f t="shared" si="180"/>
        <v>0</v>
      </c>
      <c r="AD268" s="114">
        <f t="shared" si="181"/>
        <v>0</v>
      </c>
      <c r="AE268" s="113">
        <v>0</v>
      </c>
      <c r="AF268" s="113">
        <v>0</v>
      </c>
      <c r="AG268" s="113">
        <f t="shared" si="182"/>
        <v>0</v>
      </c>
      <c r="AH268" s="113">
        <f t="shared" si="183"/>
        <v>0</v>
      </c>
      <c r="AI268" s="115">
        <v>0</v>
      </c>
      <c r="AJ268" s="115">
        <v>0</v>
      </c>
      <c r="AK268" s="115">
        <v>0</v>
      </c>
      <c r="AL268" s="115">
        <v>0</v>
      </c>
      <c r="AM268" s="115">
        <v>0</v>
      </c>
      <c r="AN268" s="115">
        <v>0</v>
      </c>
      <c r="AO268" s="115">
        <v>0</v>
      </c>
      <c r="AP268" s="115">
        <v>0</v>
      </c>
      <c r="AQ268" s="115">
        <f t="shared" si="184"/>
        <v>0</v>
      </c>
      <c r="AR268" s="115">
        <f t="shared" si="185"/>
        <v>0</v>
      </c>
      <c r="AS268" s="377">
        <f t="shared" si="186"/>
        <v>0</v>
      </c>
      <c r="AT268" s="112">
        <f>I268+AH268</f>
        <v>4127330</v>
      </c>
      <c r="AU268" s="113">
        <f>J268+W268</f>
        <v>3009713</v>
      </c>
      <c r="AV268" s="113">
        <f>K268+AA268</f>
        <v>30000</v>
      </c>
      <c r="AW268" s="113">
        <f t="shared" si="221"/>
        <v>1027423</v>
      </c>
      <c r="AX268" s="113">
        <f t="shared" si="221"/>
        <v>60194</v>
      </c>
      <c r="AY268" s="113">
        <f>N268+AG268</f>
        <v>0</v>
      </c>
      <c r="AZ268" s="115">
        <f>O268+AS268</f>
        <v>6.4895000000000005</v>
      </c>
      <c r="BA268" s="115">
        <f t="shared" si="222"/>
        <v>6.4895000000000005</v>
      </c>
      <c r="BB268" s="116">
        <f t="shared" si="222"/>
        <v>0</v>
      </c>
    </row>
    <row r="269" spans="1:54" ht="14.1" customHeight="1" x14ac:dyDescent="0.2">
      <c r="A269" s="108">
        <v>55</v>
      </c>
      <c r="B269" s="105">
        <v>2484</v>
      </c>
      <c r="C269" s="106">
        <v>600079864</v>
      </c>
      <c r="D269" s="105">
        <v>46746145</v>
      </c>
      <c r="E269" s="107" t="s">
        <v>683</v>
      </c>
      <c r="F269" s="108">
        <v>3143</v>
      </c>
      <c r="G269" s="126" t="s">
        <v>634</v>
      </c>
      <c r="H269" s="109" t="s">
        <v>282</v>
      </c>
      <c r="I269" s="110">
        <v>128505</v>
      </c>
      <c r="J269" s="445">
        <v>90585</v>
      </c>
      <c r="K269" s="445">
        <v>0</v>
      </c>
      <c r="L269" s="111">
        <v>30618</v>
      </c>
      <c r="M269" s="111">
        <v>1812</v>
      </c>
      <c r="N269" s="445">
        <v>5490</v>
      </c>
      <c r="O269" s="288">
        <v>0.38</v>
      </c>
      <c r="P269" s="446">
        <v>0</v>
      </c>
      <c r="Q269" s="914">
        <v>0.38</v>
      </c>
      <c r="R269" s="351">
        <v>0</v>
      </c>
      <c r="S269" s="113">
        <v>0</v>
      </c>
      <c r="T269" s="113">
        <v>0</v>
      </c>
      <c r="U269" s="113">
        <v>0</v>
      </c>
      <c r="V269" s="113">
        <v>0</v>
      </c>
      <c r="W269" s="113">
        <f t="shared" si="177"/>
        <v>0</v>
      </c>
      <c r="X269" s="113">
        <v>0</v>
      </c>
      <c r="Y269" s="113">
        <v>0</v>
      </c>
      <c r="Z269" s="113">
        <v>0</v>
      </c>
      <c r="AA269" s="113">
        <f t="shared" si="178"/>
        <v>0</v>
      </c>
      <c r="AB269" s="113">
        <f t="shared" si="179"/>
        <v>0</v>
      </c>
      <c r="AC269" s="114">
        <f t="shared" si="180"/>
        <v>0</v>
      </c>
      <c r="AD269" s="114">
        <f t="shared" si="181"/>
        <v>0</v>
      </c>
      <c r="AE269" s="113">
        <v>0</v>
      </c>
      <c r="AF269" s="113">
        <v>0</v>
      </c>
      <c r="AG269" s="113">
        <f t="shared" si="182"/>
        <v>0</v>
      </c>
      <c r="AH269" s="113">
        <f t="shared" si="183"/>
        <v>0</v>
      </c>
      <c r="AI269" s="115">
        <v>0</v>
      </c>
      <c r="AJ269" s="115">
        <v>0</v>
      </c>
      <c r="AK269" s="115">
        <v>0</v>
      </c>
      <c r="AL269" s="115">
        <v>0</v>
      </c>
      <c r="AM269" s="115">
        <v>0</v>
      </c>
      <c r="AN269" s="115">
        <v>0</v>
      </c>
      <c r="AO269" s="115">
        <v>0</v>
      </c>
      <c r="AP269" s="115">
        <v>0</v>
      </c>
      <c r="AQ269" s="115">
        <f t="shared" si="184"/>
        <v>0</v>
      </c>
      <c r="AR269" s="115">
        <f t="shared" si="185"/>
        <v>0</v>
      </c>
      <c r="AS269" s="377">
        <f t="shared" si="186"/>
        <v>0</v>
      </c>
      <c r="AT269" s="112">
        <f>I269+AH269</f>
        <v>128505</v>
      </c>
      <c r="AU269" s="113">
        <f>J269+W269</f>
        <v>90585</v>
      </c>
      <c r="AV269" s="113">
        <f>K269+AA269</f>
        <v>0</v>
      </c>
      <c r="AW269" s="113">
        <f t="shared" si="221"/>
        <v>30618</v>
      </c>
      <c r="AX269" s="113">
        <f t="shared" si="221"/>
        <v>1812</v>
      </c>
      <c r="AY269" s="113">
        <f>N269+AG269</f>
        <v>5490</v>
      </c>
      <c r="AZ269" s="115">
        <f>O269+AS269</f>
        <v>0.38</v>
      </c>
      <c r="BA269" s="115">
        <f t="shared" si="222"/>
        <v>0</v>
      </c>
      <c r="BB269" s="116">
        <f t="shared" si="222"/>
        <v>0.38</v>
      </c>
    </row>
    <row r="270" spans="1:54" ht="14.1" customHeight="1" x14ac:dyDescent="0.2">
      <c r="A270" s="120">
        <v>55</v>
      </c>
      <c r="B270" s="117">
        <v>2484</v>
      </c>
      <c r="C270" s="118">
        <v>600079864</v>
      </c>
      <c r="D270" s="117">
        <v>46746145</v>
      </c>
      <c r="E270" s="119" t="s">
        <v>684</v>
      </c>
      <c r="F270" s="120"/>
      <c r="G270" s="119"/>
      <c r="H270" s="121"/>
      <c r="I270" s="122">
        <v>49571632</v>
      </c>
      <c r="J270" s="123">
        <v>35275426</v>
      </c>
      <c r="K270" s="123">
        <v>411240</v>
      </c>
      <c r="L270" s="123">
        <v>12062093</v>
      </c>
      <c r="M270" s="123">
        <v>705509</v>
      </c>
      <c r="N270" s="123">
        <v>1117364</v>
      </c>
      <c r="O270" s="124">
        <v>73.2179</v>
      </c>
      <c r="P270" s="124">
        <v>52.545099999999998</v>
      </c>
      <c r="Q270" s="125">
        <v>20.672800000000002</v>
      </c>
      <c r="R270" s="856">
        <f t="shared" ref="R270:BB270" si="223">SUM(R265:R269)</f>
        <v>0</v>
      </c>
      <c r="S270" s="856">
        <f t="shared" si="223"/>
        <v>177113</v>
      </c>
      <c r="T270" s="856">
        <f t="shared" si="223"/>
        <v>16243</v>
      </c>
      <c r="U270" s="856">
        <f t="shared" si="223"/>
        <v>0</v>
      </c>
      <c r="V270" s="856">
        <f t="shared" si="223"/>
        <v>0</v>
      </c>
      <c r="W270" s="856">
        <f t="shared" si="223"/>
        <v>193356</v>
      </c>
      <c r="X270" s="856">
        <f t="shared" si="223"/>
        <v>0</v>
      </c>
      <c r="Y270" s="856">
        <f t="shared" si="223"/>
        <v>0</v>
      </c>
      <c r="Z270" s="856">
        <f t="shared" si="223"/>
        <v>0</v>
      </c>
      <c r="AA270" s="856">
        <f t="shared" si="223"/>
        <v>0</v>
      </c>
      <c r="AB270" s="856">
        <f t="shared" si="223"/>
        <v>193356</v>
      </c>
      <c r="AC270" s="856">
        <f t="shared" si="223"/>
        <v>65354</v>
      </c>
      <c r="AD270" s="856">
        <f t="shared" si="223"/>
        <v>3867</v>
      </c>
      <c r="AE270" s="856">
        <f t="shared" si="223"/>
        <v>8000</v>
      </c>
      <c r="AF270" s="856">
        <f t="shared" si="223"/>
        <v>0</v>
      </c>
      <c r="AG270" s="856">
        <f t="shared" si="223"/>
        <v>8000</v>
      </c>
      <c r="AH270" s="856">
        <f t="shared" si="223"/>
        <v>270577</v>
      </c>
      <c r="AI270" s="904">
        <f t="shared" si="223"/>
        <v>0</v>
      </c>
      <c r="AJ270" s="904">
        <f t="shared" si="223"/>
        <v>0</v>
      </c>
      <c r="AK270" s="904">
        <f t="shared" si="223"/>
        <v>0.5</v>
      </c>
      <c r="AL270" s="904">
        <f t="shared" si="223"/>
        <v>0</v>
      </c>
      <c r="AM270" s="904">
        <f t="shared" si="223"/>
        <v>0.06</v>
      </c>
      <c r="AN270" s="904">
        <f t="shared" si="223"/>
        <v>0</v>
      </c>
      <c r="AO270" s="904">
        <f t="shared" si="223"/>
        <v>0</v>
      </c>
      <c r="AP270" s="904">
        <f t="shared" si="223"/>
        <v>0</v>
      </c>
      <c r="AQ270" s="904">
        <f t="shared" si="223"/>
        <v>0.5</v>
      </c>
      <c r="AR270" s="904">
        <f t="shared" si="223"/>
        <v>0.06</v>
      </c>
      <c r="AS270" s="939">
        <f t="shared" si="223"/>
        <v>0.56000000000000005</v>
      </c>
      <c r="AT270" s="122">
        <f t="shared" si="223"/>
        <v>49842209</v>
      </c>
      <c r="AU270" s="123">
        <f t="shared" si="223"/>
        <v>35468782</v>
      </c>
      <c r="AV270" s="123">
        <f t="shared" si="223"/>
        <v>411240</v>
      </c>
      <c r="AW270" s="123">
        <f t="shared" si="223"/>
        <v>12127447</v>
      </c>
      <c r="AX270" s="123">
        <f t="shared" si="223"/>
        <v>709376</v>
      </c>
      <c r="AY270" s="123">
        <f t="shared" si="223"/>
        <v>1125364</v>
      </c>
      <c r="AZ270" s="124">
        <f t="shared" si="223"/>
        <v>73.777900000000002</v>
      </c>
      <c r="BA270" s="124">
        <f t="shared" si="223"/>
        <v>53.045099999999998</v>
      </c>
      <c r="BB270" s="125">
        <f t="shared" si="223"/>
        <v>20.732800000000001</v>
      </c>
    </row>
    <row r="271" spans="1:54" ht="14.1" customHeight="1" x14ac:dyDescent="0.2">
      <c r="A271" s="108">
        <v>56</v>
      </c>
      <c r="B271" s="105">
        <v>2401</v>
      </c>
      <c r="C271" s="106">
        <v>600079597</v>
      </c>
      <c r="D271" s="105">
        <v>72741538</v>
      </c>
      <c r="E271" s="107" t="s">
        <v>685</v>
      </c>
      <c r="F271" s="108">
        <v>3111</v>
      </c>
      <c r="G271" s="107" t="s">
        <v>315</v>
      </c>
      <c r="H271" s="109" t="s">
        <v>281</v>
      </c>
      <c r="I271" s="110">
        <v>3250975</v>
      </c>
      <c r="J271" s="111">
        <v>2306130</v>
      </c>
      <c r="K271" s="111">
        <v>75000</v>
      </c>
      <c r="L271" s="111">
        <v>804822</v>
      </c>
      <c r="M271" s="111">
        <v>46123</v>
      </c>
      <c r="N271" s="111">
        <v>18900</v>
      </c>
      <c r="O271" s="288">
        <v>5.0897999999999994</v>
      </c>
      <c r="P271" s="288">
        <v>4</v>
      </c>
      <c r="Q271" s="913">
        <v>1.0897999999999999</v>
      </c>
      <c r="R271" s="351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f t="shared" ref="W271:W333" si="224">SUM(R271:V271)</f>
        <v>0</v>
      </c>
      <c r="X271" s="113">
        <v>0</v>
      </c>
      <c r="Y271" s="113">
        <v>0</v>
      </c>
      <c r="Z271" s="113">
        <v>0</v>
      </c>
      <c r="AA271" s="113">
        <f t="shared" ref="AA271:AA333" si="225">SUM(X271:Z271)</f>
        <v>0</v>
      </c>
      <c r="AB271" s="113">
        <f t="shared" ref="AB271:AB333" si="226">W271+AA271</f>
        <v>0</v>
      </c>
      <c r="AC271" s="114">
        <f t="shared" ref="AC271:AC333" si="227">ROUND((W271+X271+Y271)*33.8%,0)</f>
        <v>0</v>
      </c>
      <c r="AD271" s="114">
        <f t="shared" ref="AD271:AD333" si="228">ROUND(W271*2%,0)</f>
        <v>0</v>
      </c>
      <c r="AE271" s="113">
        <v>0</v>
      </c>
      <c r="AF271" s="113">
        <v>0</v>
      </c>
      <c r="AG271" s="113">
        <f t="shared" ref="AG271:AG333" si="229">SUM(AE271:AF271)</f>
        <v>0</v>
      </c>
      <c r="AH271" s="113">
        <f t="shared" ref="AH271:AH333" si="230">AB271+AC271+AD271+AG271</f>
        <v>0</v>
      </c>
      <c r="AI271" s="115">
        <v>0</v>
      </c>
      <c r="AJ271" s="115">
        <v>0</v>
      </c>
      <c r="AK271" s="115">
        <v>0</v>
      </c>
      <c r="AL271" s="115">
        <v>0</v>
      </c>
      <c r="AM271" s="115">
        <v>0</v>
      </c>
      <c r="AN271" s="115">
        <v>0</v>
      </c>
      <c r="AO271" s="115">
        <v>0</v>
      </c>
      <c r="AP271" s="115">
        <v>0</v>
      </c>
      <c r="AQ271" s="115">
        <f t="shared" ref="AQ271:AQ333" si="231">AI271+AK271+AL271+AN271+AO271</f>
        <v>0</v>
      </c>
      <c r="AR271" s="115">
        <f t="shared" ref="AR271:AR333" si="232">AJ271+AM271+AP271</f>
        <v>0</v>
      </c>
      <c r="AS271" s="377">
        <f t="shared" ref="AS271:AS333" si="233">SUM(AQ271:AR271)</f>
        <v>0</v>
      </c>
      <c r="AT271" s="112">
        <f>I271+AH271</f>
        <v>3250975</v>
      </c>
      <c r="AU271" s="113">
        <f>J271+W271</f>
        <v>2306130</v>
      </c>
      <c r="AV271" s="113">
        <f>K271+AA271</f>
        <v>75000</v>
      </c>
      <c r="AW271" s="113">
        <f t="shared" ref="AW271:AX273" si="234">L271+AC271</f>
        <v>804822</v>
      </c>
      <c r="AX271" s="113">
        <f t="shared" si="234"/>
        <v>46123</v>
      </c>
      <c r="AY271" s="113">
        <f>N271+AG271</f>
        <v>18900</v>
      </c>
      <c r="AZ271" s="115">
        <f>O271+AS271</f>
        <v>5.0897999999999994</v>
      </c>
      <c r="BA271" s="115">
        <f t="shared" ref="BA271:BB273" si="235">P271+AQ271</f>
        <v>4</v>
      </c>
      <c r="BB271" s="116">
        <f t="shared" si="235"/>
        <v>1.0897999999999999</v>
      </c>
    </row>
    <row r="272" spans="1:54" ht="14.1" customHeight="1" x14ac:dyDescent="0.2">
      <c r="A272" s="108">
        <v>56</v>
      </c>
      <c r="B272" s="105">
        <v>2401</v>
      </c>
      <c r="C272" s="106">
        <v>600079597</v>
      </c>
      <c r="D272" s="105">
        <v>72741538</v>
      </c>
      <c r="E272" s="107" t="s">
        <v>685</v>
      </c>
      <c r="F272" s="108">
        <v>3111</v>
      </c>
      <c r="G272" s="107" t="s">
        <v>316</v>
      </c>
      <c r="H272" s="109" t="s">
        <v>282</v>
      </c>
      <c r="I272" s="110">
        <v>862799</v>
      </c>
      <c r="J272" s="28">
        <v>635345</v>
      </c>
      <c r="K272" s="28">
        <v>0</v>
      </c>
      <c r="L272" s="111">
        <v>214747</v>
      </c>
      <c r="M272" s="111">
        <v>12707</v>
      </c>
      <c r="N272" s="28">
        <v>0</v>
      </c>
      <c r="O272" s="288">
        <v>1.75</v>
      </c>
      <c r="P272" s="275">
        <v>1.75</v>
      </c>
      <c r="Q272" s="910">
        <v>0</v>
      </c>
      <c r="R272" s="351">
        <v>0</v>
      </c>
      <c r="S272" s="113">
        <v>0</v>
      </c>
      <c r="T272" s="113">
        <v>0</v>
      </c>
      <c r="U272" s="113">
        <v>0</v>
      </c>
      <c r="V272" s="113">
        <v>0</v>
      </c>
      <c r="W272" s="113">
        <f t="shared" si="224"/>
        <v>0</v>
      </c>
      <c r="X272" s="113">
        <v>0</v>
      </c>
      <c r="Y272" s="113">
        <v>0</v>
      </c>
      <c r="Z272" s="113">
        <v>0</v>
      </c>
      <c r="AA272" s="113">
        <f t="shared" si="225"/>
        <v>0</v>
      </c>
      <c r="AB272" s="113">
        <f t="shared" si="226"/>
        <v>0</v>
      </c>
      <c r="AC272" s="114">
        <f t="shared" si="227"/>
        <v>0</v>
      </c>
      <c r="AD272" s="114">
        <f t="shared" si="228"/>
        <v>0</v>
      </c>
      <c r="AE272" s="113">
        <v>5500</v>
      </c>
      <c r="AF272" s="113">
        <v>0</v>
      </c>
      <c r="AG272" s="113">
        <f t="shared" si="229"/>
        <v>5500</v>
      </c>
      <c r="AH272" s="113">
        <f t="shared" si="230"/>
        <v>5500</v>
      </c>
      <c r="AI272" s="115">
        <v>0</v>
      </c>
      <c r="AJ272" s="115">
        <v>0</v>
      </c>
      <c r="AK272" s="115">
        <v>0</v>
      </c>
      <c r="AL272" s="115">
        <v>0</v>
      </c>
      <c r="AM272" s="115">
        <v>0</v>
      </c>
      <c r="AN272" s="115">
        <v>0</v>
      </c>
      <c r="AO272" s="115">
        <v>0</v>
      </c>
      <c r="AP272" s="115">
        <v>0</v>
      </c>
      <c r="AQ272" s="115">
        <f t="shared" si="231"/>
        <v>0</v>
      </c>
      <c r="AR272" s="115">
        <f t="shared" si="232"/>
        <v>0</v>
      </c>
      <c r="AS272" s="377">
        <f t="shared" si="233"/>
        <v>0</v>
      </c>
      <c r="AT272" s="112">
        <f>I272+AH272</f>
        <v>868299</v>
      </c>
      <c r="AU272" s="113">
        <f>J272+W272</f>
        <v>635345</v>
      </c>
      <c r="AV272" s="113">
        <f>K272+AA272</f>
        <v>0</v>
      </c>
      <c r="AW272" s="113">
        <f t="shared" si="234"/>
        <v>214747</v>
      </c>
      <c r="AX272" s="113">
        <f t="shared" si="234"/>
        <v>12707</v>
      </c>
      <c r="AY272" s="113">
        <f>N272+AG272</f>
        <v>5500</v>
      </c>
      <c r="AZ272" s="115">
        <f>O272+AS272</f>
        <v>1.75</v>
      </c>
      <c r="BA272" s="115">
        <f t="shared" si="235"/>
        <v>1.75</v>
      </c>
      <c r="BB272" s="116">
        <f t="shared" si="235"/>
        <v>0</v>
      </c>
    </row>
    <row r="273" spans="1:54" ht="14.1" customHeight="1" x14ac:dyDescent="0.2">
      <c r="A273" s="108">
        <v>56</v>
      </c>
      <c r="B273" s="105">
        <v>2401</v>
      </c>
      <c r="C273" s="106">
        <v>600079597</v>
      </c>
      <c r="D273" s="105">
        <v>72741538</v>
      </c>
      <c r="E273" s="107" t="s">
        <v>685</v>
      </c>
      <c r="F273" s="108">
        <v>3141</v>
      </c>
      <c r="G273" s="107" t="s">
        <v>319</v>
      </c>
      <c r="H273" s="109" t="s">
        <v>282</v>
      </c>
      <c r="I273" s="110">
        <v>564729</v>
      </c>
      <c r="J273" s="30">
        <v>414060</v>
      </c>
      <c r="K273" s="30">
        <v>0</v>
      </c>
      <c r="L273" s="111">
        <v>139952</v>
      </c>
      <c r="M273" s="111">
        <v>8281</v>
      </c>
      <c r="N273" s="30">
        <v>2436</v>
      </c>
      <c r="O273" s="288">
        <v>1.41</v>
      </c>
      <c r="P273" s="447">
        <v>0</v>
      </c>
      <c r="Q273" s="914">
        <v>1.41</v>
      </c>
      <c r="R273" s="351">
        <v>0</v>
      </c>
      <c r="S273" s="113">
        <v>0</v>
      </c>
      <c r="T273" s="113">
        <v>2279</v>
      </c>
      <c r="U273" s="113">
        <v>0</v>
      </c>
      <c r="V273" s="113">
        <v>0</v>
      </c>
      <c r="W273" s="113">
        <f t="shared" si="224"/>
        <v>2279</v>
      </c>
      <c r="X273" s="113">
        <v>0</v>
      </c>
      <c r="Y273" s="113">
        <v>0</v>
      </c>
      <c r="Z273" s="113">
        <v>0</v>
      </c>
      <c r="AA273" s="113">
        <f t="shared" si="225"/>
        <v>0</v>
      </c>
      <c r="AB273" s="113">
        <f t="shared" si="226"/>
        <v>2279</v>
      </c>
      <c r="AC273" s="114">
        <f t="shared" si="227"/>
        <v>770</v>
      </c>
      <c r="AD273" s="114">
        <f t="shared" si="228"/>
        <v>46</v>
      </c>
      <c r="AE273" s="113">
        <v>0</v>
      </c>
      <c r="AF273" s="113">
        <v>0</v>
      </c>
      <c r="AG273" s="113">
        <f t="shared" si="229"/>
        <v>0</v>
      </c>
      <c r="AH273" s="113">
        <f t="shared" si="230"/>
        <v>3095</v>
      </c>
      <c r="AI273" s="115">
        <v>0</v>
      </c>
      <c r="AJ273" s="115">
        <v>0</v>
      </c>
      <c r="AK273" s="115">
        <v>0</v>
      </c>
      <c r="AL273" s="115">
        <v>0</v>
      </c>
      <c r="AM273" s="115">
        <v>0.01</v>
      </c>
      <c r="AN273" s="115">
        <v>0</v>
      </c>
      <c r="AO273" s="115">
        <v>0</v>
      </c>
      <c r="AP273" s="115">
        <v>0</v>
      </c>
      <c r="AQ273" s="115">
        <f t="shared" si="231"/>
        <v>0</v>
      </c>
      <c r="AR273" s="115">
        <f t="shared" si="232"/>
        <v>0.01</v>
      </c>
      <c r="AS273" s="377">
        <f t="shared" si="233"/>
        <v>0.01</v>
      </c>
      <c r="AT273" s="112">
        <f>I273+AH273</f>
        <v>567824</v>
      </c>
      <c r="AU273" s="113">
        <f>J273+W273</f>
        <v>416339</v>
      </c>
      <c r="AV273" s="113">
        <f>K273+AA273</f>
        <v>0</v>
      </c>
      <c r="AW273" s="113">
        <f t="shared" si="234"/>
        <v>140722</v>
      </c>
      <c r="AX273" s="113">
        <f t="shared" si="234"/>
        <v>8327</v>
      </c>
      <c r="AY273" s="113">
        <f>N273+AG273</f>
        <v>2436</v>
      </c>
      <c r="AZ273" s="115">
        <f>O273+AS273</f>
        <v>1.42</v>
      </c>
      <c r="BA273" s="115">
        <f t="shared" si="235"/>
        <v>0</v>
      </c>
      <c r="BB273" s="116">
        <f t="shared" si="235"/>
        <v>1.42</v>
      </c>
    </row>
    <row r="274" spans="1:54" ht="14.1" customHeight="1" x14ac:dyDescent="0.2">
      <c r="A274" s="120">
        <v>56</v>
      </c>
      <c r="B274" s="117">
        <v>2401</v>
      </c>
      <c r="C274" s="118">
        <v>600079597</v>
      </c>
      <c r="D274" s="117">
        <v>72741538</v>
      </c>
      <c r="E274" s="119" t="s">
        <v>686</v>
      </c>
      <c r="F274" s="120"/>
      <c r="G274" s="119"/>
      <c r="H274" s="121"/>
      <c r="I274" s="122">
        <v>4678503</v>
      </c>
      <c r="J274" s="123">
        <v>3355535</v>
      </c>
      <c r="K274" s="123">
        <v>75000</v>
      </c>
      <c r="L274" s="123">
        <v>1159521</v>
      </c>
      <c r="M274" s="123">
        <v>67111</v>
      </c>
      <c r="N274" s="123">
        <v>21336</v>
      </c>
      <c r="O274" s="124">
        <v>8.2497999999999987</v>
      </c>
      <c r="P274" s="124">
        <v>5.75</v>
      </c>
      <c r="Q274" s="125">
        <v>2.4997999999999996</v>
      </c>
      <c r="R274" s="856">
        <f t="shared" ref="R274:BB274" si="236">SUM(R271:R273)</f>
        <v>0</v>
      </c>
      <c r="S274" s="856">
        <f t="shared" si="236"/>
        <v>0</v>
      </c>
      <c r="T274" s="856">
        <f t="shared" si="236"/>
        <v>2279</v>
      </c>
      <c r="U274" s="856">
        <f t="shared" si="236"/>
        <v>0</v>
      </c>
      <c r="V274" s="856">
        <f t="shared" si="236"/>
        <v>0</v>
      </c>
      <c r="W274" s="856">
        <f t="shared" si="236"/>
        <v>2279</v>
      </c>
      <c r="X274" s="856">
        <f t="shared" si="236"/>
        <v>0</v>
      </c>
      <c r="Y274" s="856">
        <f t="shared" si="236"/>
        <v>0</v>
      </c>
      <c r="Z274" s="856">
        <f t="shared" si="236"/>
        <v>0</v>
      </c>
      <c r="AA274" s="856">
        <f t="shared" si="236"/>
        <v>0</v>
      </c>
      <c r="AB274" s="856">
        <f t="shared" si="236"/>
        <v>2279</v>
      </c>
      <c r="AC274" s="856">
        <f t="shared" si="236"/>
        <v>770</v>
      </c>
      <c r="AD274" s="856">
        <f t="shared" si="236"/>
        <v>46</v>
      </c>
      <c r="AE274" s="856">
        <f t="shared" si="236"/>
        <v>5500</v>
      </c>
      <c r="AF274" s="856">
        <f t="shared" si="236"/>
        <v>0</v>
      </c>
      <c r="AG274" s="856">
        <f t="shared" si="236"/>
        <v>5500</v>
      </c>
      <c r="AH274" s="856">
        <f t="shared" si="236"/>
        <v>8595</v>
      </c>
      <c r="AI274" s="904">
        <f t="shared" si="236"/>
        <v>0</v>
      </c>
      <c r="AJ274" s="904">
        <f t="shared" si="236"/>
        <v>0</v>
      </c>
      <c r="AK274" s="904">
        <f t="shared" si="236"/>
        <v>0</v>
      </c>
      <c r="AL274" s="904">
        <f t="shared" si="236"/>
        <v>0</v>
      </c>
      <c r="AM274" s="904">
        <f t="shared" si="236"/>
        <v>0.01</v>
      </c>
      <c r="AN274" s="904">
        <f t="shared" si="236"/>
        <v>0</v>
      </c>
      <c r="AO274" s="904">
        <f t="shared" si="236"/>
        <v>0</v>
      </c>
      <c r="AP274" s="904">
        <f t="shared" si="236"/>
        <v>0</v>
      </c>
      <c r="AQ274" s="904">
        <f t="shared" si="236"/>
        <v>0</v>
      </c>
      <c r="AR274" s="904">
        <f t="shared" si="236"/>
        <v>0.01</v>
      </c>
      <c r="AS274" s="939">
        <f t="shared" si="236"/>
        <v>0.01</v>
      </c>
      <c r="AT274" s="122">
        <f t="shared" si="236"/>
        <v>4687098</v>
      </c>
      <c r="AU274" s="123">
        <f t="shared" si="236"/>
        <v>3357814</v>
      </c>
      <c r="AV274" s="123">
        <f t="shared" si="236"/>
        <v>75000</v>
      </c>
      <c r="AW274" s="123">
        <f t="shared" si="236"/>
        <v>1160291</v>
      </c>
      <c r="AX274" s="123">
        <f t="shared" si="236"/>
        <v>67157</v>
      </c>
      <c r="AY274" s="123">
        <f t="shared" si="236"/>
        <v>26836</v>
      </c>
      <c r="AZ274" s="124">
        <f t="shared" si="236"/>
        <v>8.2597999999999985</v>
      </c>
      <c r="BA274" s="124">
        <f t="shared" si="236"/>
        <v>5.75</v>
      </c>
      <c r="BB274" s="125">
        <f t="shared" si="236"/>
        <v>2.5097999999999998</v>
      </c>
    </row>
    <row r="275" spans="1:54" ht="14.1" customHeight="1" x14ac:dyDescent="0.2">
      <c r="A275" s="108">
        <v>57</v>
      </c>
      <c r="B275" s="105">
        <v>2449</v>
      </c>
      <c r="C275" s="106">
        <v>650029348</v>
      </c>
      <c r="D275" s="105">
        <v>72742071</v>
      </c>
      <c r="E275" s="107" t="s">
        <v>687</v>
      </c>
      <c r="F275" s="108">
        <v>3111</v>
      </c>
      <c r="G275" s="107" t="s">
        <v>315</v>
      </c>
      <c r="H275" s="109" t="s">
        <v>281</v>
      </c>
      <c r="I275" s="110">
        <v>3027722</v>
      </c>
      <c r="J275" s="111">
        <v>2212645</v>
      </c>
      <c r="K275" s="111">
        <v>0</v>
      </c>
      <c r="L275" s="111">
        <v>747874</v>
      </c>
      <c r="M275" s="111">
        <v>44253</v>
      </c>
      <c r="N275" s="111">
        <v>22950</v>
      </c>
      <c r="O275" s="288">
        <v>5.0217999999999998</v>
      </c>
      <c r="P275" s="288">
        <v>4</v>
      </c>
      <c r="Q275" s="913">
        <v>1.0218</v>
      </c>
      <c r="R275" s="351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f t="shared" si="224"/>
        <v>0</v>
      </c>
      <c r="X275" s="113">
        <v>0</v>
      </c>
      <c r="Y275" s="113">
        <v>0</v>
      </c>
      <c r="Z275" s="113">
        <v>0</v>
      </c>
      <c r="AA275" s="113">
        <f t="shared" si="225"/>
        <v>0</v>
      </c>
      <c r="AB275" s="113">
        <f t="shared" si="226"/>
        <v>0</v>
      </c>
      <c r="AC275" s="114">
        <f t="shared" si="227"/>
        <v>0</v>
      </c>
      <c r="AD275" s="114">
        <f t="shared" si="228"/>
        <v>0</v>
      </c>
      <c r="AE275" s="113">
        <v>0</v>
      </c>
      <c r="AF275" s="113">
        <v>0</v>
      </c>
      <c r="AG275" s="113">
        <f t="shared" si="229"/>
        <v>0</v>
      </c>
      <c r="AH275" s="113">
        <f t="shared" si="230"/>
        <v>0</v>
      </c>
      <c r="AI275" s="115">
        <v>0</v>
      </c>
      <c r="AJ275" s="115">
        <v>0</v>
      </c>
      <c r="AK275" s="115"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v>0</v>
      </c>
      <c r="AQ275" s="115">
        <f t="shared" si="231"/>
        <v>0</v>
      </c>
      <c r="AR275" s="115">
        <f t="shared" si="232"/>
        <v>0</v>
      </c>
      <c r="AS275" s="377">
        <f t="shared" si="233"/>
        <v>0</v>
      </c>
      <c r="AT275" s="112">
        <f t="shared" ref="AT275:AT280" si="237">I275+AH275</f>
        <v>3027722</v>
      </c>
      <c r="AU275" s="113">
        <f t="shared" ref="AU275:AU280" si="238">J275+W275</f>
        <v>2212645</v>
      </c>
      <c r="AV275" s="113">
        <f t="shared" ref="AV275:AV280" si="239">K275+AA275</f>
        <v>0</v>
      </c>
      <c r="AW275" s="113">
        <f t="shared" ref="AW275:AX280" si="240">L275+AC275</f>
        <v>747874</v>
      </c>
      <c r="AX275" s="113">
        <f t="shared" si="240"/>
        <v>44253</v>
      </c>
      <c r="AY275" s="113">
        <f t="shared" ref="AY275:AY280" si="241">N275+AG275</f>
        <v>22950</v>
      </c>
      <c r="AZ275" s="115">
        <f t="shared" ref="AZ275:AZ280" si="242">O275+AS275</f>
        <v>5.0217999999999998</v>
      </c>
      <c r="BA275" s="115">
        <f t="shared" ref="BA275:BB280" si="243">P275+AQ275</f>
        <v>4</v>
      </c>
      <c r="BB275" s="116">
        <f t="shared" si="243"/>
        <v>1.0218</v>
      </c>
    </row>
    <row r="276" spans="1:54" ht="14.1" customHeight="1" x14ac:dyDescent="0.2">
      <c r="A276" s="108">
        <v>57</v>
      </c>
      <c r="B276" s="105">
        <v>2449</v>
      </c>
      <c r="C276" s="106">
        <v>650029348</v>
      </c>
      <c r="D276" s="105">
        <v>72742071</v>
      </c>
      <c r="E276" s="107" t="s">
        <v>687</v>
      </c>
      <c r="F276" s="108">
        <v>3117</v>
      </c>
      <c r="G276" s="107" t="s">
        <v>318</v>
      </c>
      <c r="H276" s="109" t="s">
        <v>281</v>
      </c>
      <c r="I276" s="110">
        <v>4145699</v>
      </c>
      <c r="J276" s="111">
        <v>2977687</v>
      </c>
      <c r="K276" s="111">
        <v>20000</v>
      </c>
      <c r="L276" s="111">
        <v>1013218</v>
      </c>
      <c r="M276" s="111">
        <v>59554</v>
      </c>
      <c r="N276" s="111">
        <v>75240</v>
      </c>
      <c r="O276" s="288">
        <v>6.2304999999999993</v>
      </c>
      <c r="P276" s="288">
        <v>4</v>
      </c>
      <c r="Q276" s="913">
        <v>2.2304999999999997</v>
      </c>
      <c r="R276" s="351"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f t="shared" si="224"/>
        <v>0</v>
      </c>
      <c r="X276" s="113">
        <v>0</v>
      </c>
      <c r="Y276" s="113">
        <v>0</v>
      </c>
      <c r="Z276" s="113">
        <v>0</v>
      </c>
      <c r="AA276" s="113">
        <f t="shared" si="225"/>
        <v>0</v>
      </c>
      <c r="AB276" s="113">
        <f t="shared" si="226"/>
        <v>0</v>
      </c>
      <c r="AC276" s="114">
        <f t="shared" si="227"/>
        <v>0</v>
      </c>
      <c r="AD276" s="114">
        <f t="shared" si="228"/>
        <v>0</v>
      </c>
      <c r="AE276" s="113">
        <v>0</v>
      </c>
      <c r="AF276" s="113">
        <v>0</v>
      </c>
      <c r="AG276" s="113">
        <f t="shared" si="229"/>
        <v>0</v>
      </c>
      <c r="AH276" s="113">
        <f t="shared" si="230"/>
        <v>0</v>
      </c>
      <c r="AI276" s="115">
        <v>0</v>
      </c>
      <c r="AJ276" s="115">
        <v>0</v>
      </c>
      <c r="AK276" s="115">
        <v>0</v>
      </c>
      <c r="AL276" s="115">
        <v>0</v>
      </c>
      <c r="AM276" s="115">
        <v>0</v>
      </c>
      <c r="AN276" s="115">
        <v>0</v>
      </c>
      <c r="AO276" s="115">
        <v>0</v>
      </c>
      <c r="AP276" s="115">
        <v>0</v>
      </c>
      <c r="AQ276" s="115">
        <f t="shared" si="231"/>
        <v>0</v>
      </c>
      <c r="AR276" s="115">
        <f t="shared" si="232"/>
        <v>0</v>
      </c>
      <c r="AS276" s="377">
        <f t="shared" si="233"/>
        <v>0</v>
      </c>
      <c r="AT276" s="112">
        <f t="shared" si="237"/>
        <v>4145699</v>
      </c>
      <c r="AU276" s="113">
        <f t="shared" si="238"/>
        <v>2977687</v>
      </c>
      <c r="AV276" s="113">
        <f t="shared" si="239"/>
        <v>20000</v>
      </c>
      <c r="AW276" s="113">
        <f t="shared" si="240"/>
        <v>1013218</v>
      </c>
      <c r="AX276" s="113">
        <f t="shared" si="240"/>
        <v>59554</v>
      </c>
      <c r="AY276" s="113">
        <f t="shared" si="241"/>
        <v>75240</v>
      </c>
      <c r="AZ276" s="115">
        <f t="shared" si="242"/>
        <v>6.2304999999999993</v>
      </c>
      <c r="BA276" s="115">
        <f t="shared" si="243"/>
        <v>4</v>
      </c>
      <c r="BB276" s="116">
        <f t="shared" si="243"/>
        <v>2.2304999999999997</v>
      </c>
    </row>
    <row r="277" spans="1:54" ht="14.1" customHeight="1" x14ac:dyDescent="0.2">
      <c r="A277" s="108">
        <v>57</v>
      </c>
      <c r="B277" s="105">
        <v>2449</v>
      </c>
      <c r="C277" s="106">
        <v>650029348</v>
      </c>
      <c r="D277" s="105">
        <v>72742071</v>
      </c>
      <c r="E277" s="107" t="s">
        <v>687</v>
      </c>
      <c r="F277" s="108">
        <v>3117</v>
      </c>
      <c r="G277" s="126" t="s">
        <v>316</v>
      </c>
      <c r="H277" s="109" t="s">
        <v>282</v>
      </c>
      <c r="I277" s="110">
        <v>865018</v>
      </c>
      <c r="J277" s="28">
        <v>636980</v>
      </c>
      <c r="K277" s="28">
        <v>0</v>
      </c>
      <c r="L277" s="111">
        <v>215299</v>
      </c>
      <c r="M277" s="111">
        <v>12739</v>
      </c>
      <c r="N277" s="28">
        <v>0</v>
      </c>
      <c r="O277" s="288">
        <v>2.0100000000000002</v>
      </c>
      <c r="P277" s="275">
        <v>2.0100000000000002</v>
      </c>
      <c r="Q277" s="910">
        <v>0</v>
      </c>
      <c r="R277" s="351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f t="shared" si="224"/>
        <v>0</v>
      </c>
      <c r="X277" s="113">
        <v>0</v>
      </c>
      <c r="Y277" s="113">
        <v>0</v>
      </c>
      <c r="Z277" s="113">
        <v>0</v>
      </c>
      <c r="AA277" s="113">
        <f t="shared" si="225"/>
        <v>0</v>
      </c>
      <c r="AB277" s="113">
        <f t="shared" si="226"/>
        <v>0</v>
      </c>
      <c r="AC277" s="114">
        <f t="shared" si="227"/>
        <v>0</v>
      </c>
      <c r="AD277" s="114">
        <f t="shared" si="228"/>
        <v>0</v>
      </c>
      <c r="AE277" s="113">
        <v>0</v>
      </c>
      <c r="AF277" s="113">
        <v>0</v>
      </c>
      <c r="AG277" s="113">
        <f t="shared" si="229"/>
        <v>0</v>
      </c>
      <c r="AH277" s="113">
        <f t="shared" si="230"/>
        <v>0</v>
      </c>
      <c r="AI277" s="115">
        <v>0</v>
      </c>
      <c r="AJ277" s="115">
        <v>0</v>
      </c>
      <c r="AK277" s="115"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v>0</v>
      </c>
      <c r="AQ277" s="115">
        <f t="shared" si="231"/>
        <v>0</v>
      </c>
      <c r="AR277" s="115">
        <f t="shared" si="232"/>
        <v>0</v>
      </c>
      <c r="AS277" s="377">
        <f t="shared" si="233"/>
        <v>0</v>
      </c>
      <c r="AT277" s="112">
        <f t="shared" si="237"/>
        <v>865018</v>
      </c>
      <c r="AU277" s="113">
        <f t="shared" si="238"/>
        <v>636980</v>
      </c>
      <c r="AV277" s="113">
        <f t="shared" si="239"/>
        <v>0</v>
      </c>
      <c r="AW277" s="113">
        <f t="shared" si="240"/>
        <v>215299</v>
      </c>
      <c r="AX277" s="113">
        <f t="shared" si="240"/>
        <v>12739</v>
      </c>
      <c r="AY277" s="113">
        <f t="shared" si="241"/>
        <v>0</v>
      </c>
      <c r="AZ277" s="115">
        <f t="shared" si="242"/>
        <v>2.0100000000000002</v>
      </c>
      <c r="BA277" s="115">
        <f t="shared" si="243"/>
        <v>2.0100000000000002</v>
      </c>
      <c r="BB277" s="116">
        <f t="shared" si="243"/>
        <v>0</v>
      </c>
    </row>
    <row r="278" spans="1:54" ht="14.1" customHeight="1" x14ac:dyDescent="0.2">
      <c r="A278" s="108">
        <v>57</v>
      </c>
      <c r="B278" s="105">
        <v>2449</v>
      </c>
      <c r="C278" s="106">
        <v>650029348</v>
      </c>
      <c r="D278" s="105">
        <v>72742071</v>
      </c>
      <c r="E278" s="107" t="s">
        <v>687</v>
      </c>
      <c r="F278" s="108">
        <v>3141</v>
      </c>
      <c r="G278" s="107" t="s">
        <v>319</v>
      </c>
      <c r="H278" s="109" t="s">
        <v>282</v>
      </c>
      <c r="I278" s="110">
        <v>1090227</v>
      </c>
      <c r="J278" s="30">
        <v>798761</v>
      </c>
      <c r="K278" s="30">
        <v>0</v>
      </c>
      <c r="L278" s="111">
        <v>269981</v>
      </c>
      <c r="M278" s="111">
        <v>15975</v>
      </c>
      <c r="N278" s="30">
        <v>5510</v>
      </c>
      <c r="O278" s="288">
        <v>2.72</v>
      </c>
      <c r="P278" s="447">
        <v>0</v>
      </c>
      <c r="Q278" s="914">
        <v>2.72</v>
      </c>
      <c r="R278" s="351">
        <v>0</v>
      </c>
      <c r="S278" s="113">
        <v>0</v>
      </c>
      <c r="T278" s="113">
        <v>3141</v>
      </c>
      <c r="U278" s="113">
        <v>0</v>
      </c>
      <c r="V278" s="113">
        <v>0</v>
      </c>
      <c r="W278" s="113">
        <f t="shared" si="224"/>
        <v>3141</v>
      </c>
      <c r="X278" s="113">
        <v>0</v>
      </c>
      <c r="Y278" s="113">
        <v>0</v>
      </c>
      <c r="Z278" s="113">
        <v>0</v>
      </c>
      <c r="AA278" s="113">
        <f t="shared" si="225"/>
        <v>0</v>
      </c>
      <c r="AB278" s="113">
        <f t="shared" si="226"/>
        <v>3141</v>
      </c>
      <c r="AC278" s="114">
        <f t="shared" si="227"/>
        <v>1062</v>
      </c>
      <c r="AD278" s="114">
        <f t="shared" si="228"/>
        <v>63</v>
      </c>
      <c r="AE278" s="113">
        <v>0</v>
      </c>
      <c r="AF278" s="113">
        <v>0</v>
      </c>
      <c r="AG278" s="113">
        <f t="shared" si="229"/>
        <v>0</v>
      </c>
      <c r="AH278" s="113">
        <f t="shared" si="230"/>
        <v>4266</v>
      </c>
      <c r="AI278" s="115">
        <v>0</v>
      </c>
      <c r="AJ278" s="115">
        <v>0</v>
      </c>
      <c r="AK278" s="115">
        <v>0</v>
      </c>
      <c r="AL278" s="115">
        <v>0</v>
      </c>
      <c r="AM278" s="115">
        <v>0.01</v>
      </c>
      <c r="AN278" s="115">
        <v>0</v>
      </c>
      <c r="AO278" s="115">
        <v>0</v>
      </c>
      <c r="AP278" s="115">
        <v>0</v>
      </c>
      <c r="AQ278" s="115">
        <f t="shared" si="231"/>
        <v>0</v>
      </c>
      <c r="AR278" s="115">
        <f t="shared" si="232"/>
        <v>0.01</v>
      </c>
      <c r="AS278" s="377">
        <f t="shared" si="233"/>
        <v>0.01</v>
      </c>
      <c r="AT278" s="112">
        <f t="shared" si="237"/>
        <v>1094493</v>
      </c>
      <c r="AU278" s="113">
        <f t="shared" si="238"/>
        <v>801902</v>
      </c>
      <c r="AV278" s="113">
        <f t="shared" si="239"/>
        <v>0</v>
      </c>
      <c r="AW278" s="113">
        <f t="shared" si="240"/>
        <v>271043</v>
      </c>
      <c r="AX278" s="113">
        <f t="shared" si="240"/>
        <v>16038</v>
      </c>
      <c r="AY278" s="113">
        <f t="shared" si="241"/>
        <v>5510</v>
      </c>
      <c r="AZ278" s="115">
        <f t="shared" si="242"/>
        <v>2.73</v>
      </c>
      <c r="BA278" s="115">
        <f t="shared" si="243"/>
        <v>0</v>
      </c>
      <c r="BB278" s="116">
        <f t="shared" si="243"/>
        <v>2.73</v>
      </c>
    </row>
    <row r="279" spans="1:54" ht="14.1" customHeight="1" x14ac:dyDescent="0.2">
      <c r="A279" s="108">
        <v>57</v>
      </c>
      <c r="B279" s="105">
        <v>2449</v>
      </c>
      <c r="C279" s="106">
        <v>650029348</v>
      </c>
      <c r="D279" s="105">
        <v>72742071</v>
      </c>
      <c r="E279" s="107" t="s">
        <v>687</v>
      </c>
      <c r="F279" s="108">
        <v>3143</v>
      </c>
      <c r="G279" s="126" t="s">
        <v>633</v>
      </c>
      <c r="H279" s="109" t="s">
        <v>281</v>
      </c>
      <c r="I279" s="110">
        <v>668683</v>
      </c>
      <c r="J279" s="433">
        <v>492403</v>
      </c>
      <c r="K279" s="433">
        <v>0</v>
      </c>
      <c r="L279" s="111">
        <v>166432</v>
      </c>
      <c r="M279" s="111">
        <v>9848</v>
      </c>
      <c r="N279" s="343">
        <v>0</v>
      </c>
      <c r="O279" s="288">
        <v>1</v>
      </c>
      <c r="P279" s="436">
        <v>1</v>
      </c>
      <c r="Q279" s="910">
        <v>0</v>
      </c>
      <c r="R279" s="351"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f t="shared" si="224"/>
        <v>0</v>
      </c>
      <c r="X279" s="113">
        <v>0</v>
      </c>
      <c r="Y279" s="113">
        <v>0</v>
      </c>
      <c r="Z279" s="113">
        <v>0</v>
      </c>
      <c r="AA279" s="113">
        <f t="shared" si="225"/>
        <v>0</v>
      </c>
      <c r="AB279" s="113">
        <f t="shared" si="226"/>
        <v>0</v>
      </c>
      <c r="AC279" s="114">
        <f t="shared" si="227"/>
        <v>0</v>
      </c>
      <c r="AD279" s="114">
        <f t="shared" si="228"/>
        <v>0</v>
      </c>
      <c r="AE279" s="113">
        <v>0</v>
      </c>
      <c r="AF279" s="113">
        <v>0</v>
      </c>
      <c r="AG279" s="113">
        <f t="shared" si="229"/>
        <v>0</v>
      </c>
      <c r="AH279" s="113">
        <f t="shared" si="230"/>
        <v>0</v>
      </c>
      <c r="AI279" s="115">
        <v>0</v>
      </c>
      <c r="AJ279" s="115">
        <v>0</v>
      </c>
      <c r="AK279" s="115"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v>0</v>
      </c>
      <c r="AQ279" s="115">
        <f t="shared" si="231"/>
        <v>0</v>
      </c>
      <c r="AR279" s="115">
        <f t="shared" si="232"/>
        <v>0</v>
      </c>
      <c r="AS279" s="377">
        <f t="shared" si="233"/>
        <v>0</v>
      </c>
      <c r="AT279" s="112">
        <f t="shared" si="237"/>
        <v>668683</v>
      </c>
      <c r="AU279" s="113">
        <f t="shared" si="238"/>
        <v>492403</v>
      </c>
      <c r="AV279" s="113">
        <f t="shared" si="239"/>
        <v>0</v>
      </c>
      <c r="AW279" s="113">
        <f t="shared" si="240"/>
        <v>166432</v>
      </c>
      <c r="AX279" s="113">
        <f t="shared" si="240"/>
        <v>9848</v>
      </c>
      <c r="AY279" s="113">
        <f t="shared" si="241"/>
        <v>0</v>
      </c>
      <c r="AZ279" s="115">
        <f t="shared" si="242"/>
        <v>1</v>
      </c>
      <c r="BA279" s="115">
        <f t="shared" si="243"/>
        <v>1</v>
      </c>
      <c r="BB279" s="116">
        <f t="shared" si="243"/>
        <v>0</v>
      </c>
    </row>
    <row r="280" spans="1:54" ht="14.1" customHeight="1" x14ac:dyDescent="0.2">
      <c r="A280" s="108">
        <v>57</v>
      </c>
      <c r="B280" s="105">
        <v>2449</v>
      </c>
      <c r="C280" s="106">
        <v>650029348</v>
      </c>
      <c r="D280" s="105">
        <v>72742071</v>
      </c>
      <c r="E280" s="107" t="s">
        <v>687</v>
      </c>
      <c r="F280" s="108">
        <v>3143</v>
      </c>
      <c r="G280" s="126" t="s">
        <v>634</v>
      </c>
      <c r="H280" s="109" t="s">
        <v>282</v>
      </c>
      <c r="I280" s="110">
        <v>19662</v>
      </c>
      <c r="J280" s="445">
        <v>13860</v>
      </c>
      <c r="K280" s="445">
        <v>0</v>
      </c>
      <c r="L280" s="111">
        <v>4685</v>
      </c>
      <c r="M280" s="111">
        <v>277</v>
      </c>
      <c r="N280" s="445">
        <v>840</v>
      </c>
      <c r="O280" s="288">
        <v>0.06</v>
      </c>
      <c r="P280" s="446">
        <v>0</v>
      </c>
      <c r="Q280" s="914">
        <v>0.06</v>
      </c>
      <c r="R280" s="351"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f t="shared" si="224"/>
        <v>0</v>
      </c>
      <c r="X280" s="113">
        <v>0</v>
      </c>
      <c r="Y280" s="113">
        <v>0</v>
      </c>
      <c r="Z280" s="113">
        <v>0</v>
      </c>
      <c r="AA280" s="113">
        <f t="shared" si="225"/>
        <v>0</v>
      </c>
      <c r="AB280" s="113">
        <f t="shared" si="226"/>
        <v>0</v>
      </c>
      <c r="AC280" s="114">
        <f t="shared" si="227"/>
        <v>0</v>
      </c>
      <c r="AD280" s="114">
        <f t="shared" si="228"/>
        <v>0</v>
      </c>
      <c r="AE280" s="113">
        <v>0</v>
      </c>
      <c r="AF280" s="113">
        <v>0</v>
      </c>
      <c r="AG280" s="113">
        <f t="shared" si="229"/>
        <v>0</v>
      </c>
      <c r="AH280" s="113">
        <f t="shared" si="230"/>
        <v>0</v>
      </c>
      <c r="AI280" s="115">
        <v>0</v>
      </c>
      <c r="AJ280" s="115">
        <v>0</v>
      </c>
      <c r="AK280" s="115">
        <v>0</v>
      </c>
      <c r="AL280" s="115">
        <v>0</v>
      </c>
      <c r="AM280" s="115">
        <v>0</v>
      </c>
      <c r="AN280" s="115">
        <v>0</v>
      </c>
      <c r="AO280" s="115">
        <v>0</v>
      </c>
      <c r="AP280" s="115">
        <v>0</v>
      </c>
      <c r="AQ280" s="115">
        <f t="shared" si="231"/>
        <v>0</v>
      </c>
      <c r="AR280" s="115">
        <f t="shared" si="232"/>
        <v>0</v>
      </c>
      <c r="AS280" s="377">
        <f t="shared" si="233"/>
        <v>0</v>
      </c>
      <c r="AT280" s="112">
        <f t="shared" si="237"/>
        <v>19662</v>
      </c>
      <c r="AU280" s="113">
        <f t="shared" si="238"/>
        <v>13860</v>
      </c>
      <c r="AV280" s="113">
        <f t="shared" si="239"/>
        <v>0</v>
      </c>
      <c r="AW280" s="113">
        <f t="shared" si="240"/>
        <v>4685</v>
      </c>
      <c r="AX280" s="113">
        <f t="shared" si="240"/>
        <v>277</v>
      </c>
      <c r="AY280" s="113">
        <f t="shared" si="241"/>
        <v>840</v>
      </c>
      <c r="AZ280" s="115">
        <f t="shared" si="242"/>
        <v>0.06</v>
      </c>
      <c r="BA280" s="115">
        <f t="shared" si="243"/>
        <v>0</v>
      </c>
      <c r="BB280" s="116">
        <f t="shared" si="243"/>
        <v>0.06</v>
      </c>
    </row>
    <row r="281" spans="1:54" ht="14.1" customHeight="1" x14ac:dyDescent="0.2">
      <c r="A281" s="120">
        <v>57</v>
      </c>
      <c r="B281" s="117">
        <v>2449</v>
      </c>
      <c r="C281" s="118">
        <v>650029348</v>
      </c>
      <c r="D281" s="117">
        <v>72742071</v>
      </c>
      <c r="E281" s="119" t="s">
        <v>688</v>
      </c>
      <c r="F281" s="120"/>
      <c r="G281" s="119"/>
      <c r="H281" s="121"/>
      <c r="I281" s="122">
        <v>9817011</v>
      </c>
      <c r="J281" s="123">
        <v>7132336</v>
      </c>
      <c r="K281" s="123">
        <v>20000</v>
      </c>
      <c r="L281" s="123">
        <v>2417489</v>
      </c>
      <c r="M281" s="123">
        <v>142646</v>
      </c>
      <c r="N281" s="123">
        <v>104540</v>
      </c>
      <c r="O281" s="124">
        <v>17.042299999999997</v>
      </c>
      <c r="P281" s="124">
        <v>11.01</v>
      </c>
      <c r="Q281" s="125">
        <v>6.0323000000000002</v>
      </c>
      <c r="R281" s="856">
        <f t="shared" ref="R281:BB281" si="244">SUM(R275:R280)</f>
        <v>0</v>
      </c>
      <c r="S281" s="856">
        <f t="shared" si="244"/>
        <v>0</v>
      </c>
      <c r="T281" s="856">
        <f t="shared" si="244"/>
        <v>3141</v>
      </c>
      <c r="U281" s="856">
        <f t="shared" si="244"/>
        <v>0</v>
      </c>
      <c r="V281" s="856">
        <f t="shared" si="244"/>
        <v>0</v>
      </c>
      <c r="W281" s="856">
        <f t="shared" si="244"/>
        <v>3141</v>
      </c>
      <c r="X281" s="856">
        <f t="shared" si="244"/>
        <v>0</v>
      </c>
      <c r="Y281" s="856">
        <f t="shared" si="244"/>
        <v>0</v>
      </c>
      <c r="Z281" s="856">
        <f t="shared" si="244"/>
        <v>0</v>
      </c>
      <c r="AA281" s="856">
        <f t="shared" si="244"/>
        <v>0</v>
      </c>
      <c r="AB281" s="856">
        <f t="shared" si="244"/>
        <v>3141</v>
      </c>
      <c r="AC281" s="856">
        <f t="shared" si="244"/>
        <v>1062</v>
      </c>
      <c r="AD281" s="856">
        <f t="shared" si="244"/>
        <v>63</v>
      </c>
      <c r="AE281" s="856">
        <f t="shared" si="244"/>
        <v>0</v>
      </c>
      <c r="AF281" s="856">
        <f t="shared" si="244"/>
        <v>0</v>
      </c>
      <c r="AG281" s="856">
        <f t="shared" si="244"/>
        <v>0</v>
      </c>
      <c r="AH281" s="856">
        <f t="shared" si="244"/>
        <v>4266</v>
      </c>
      <c r="AI281" s="904">
        <f t="shared" si="244"/>
        <v>0</v>
      </c>
      <c r="AJ281" s="904">
        <f t="shared" si="244"/>
        <v>0</v>
      </c>
      <c r="AK281" s="904">
        <f t="shared" si="244"/>
        <v>0</v>
      </c>
      <c r="AL281" s="904">
        <f t="shared" si="244"/>
        <v>0</v>
      </c>
      <c r="AM281" s="904">
        <f t="shared" si="244"/>
        <v>0.01</v>
      </c>
      <c r="AN281" s="904">
        <f t="shared" si="244"/>
        <v>0</v>
      </c>
      <c r="AO281" s="904">
        <f t="shared" si="244"/>
        <v>0</v>
      </c>
      <c r="AP281" s="904">
        <f t="shared" si="244"/>
        <v>0</v>
      </c>
      <c r="AQ281" s="904">
        <f t="shared" si="244"/>
        <v>0</v>
      </c>
      <c r="AR281" s="904">
        <f t="shared" si="244"/>
        <v>0.01</v>
      </c>
      <c r="AS281" s="939">
        <f t="shared" si="244"/>
        <v>0.01</v>
      </c>
      <c r="AT281" s="122">
        <f t="shared" si="244"/>
        <v>9821277</v>
      </c>
      <c r="AU281" s="123">
        <f t="shared" si="244"/>
        <v>7135477</v>
      </c>
      <c r="AV281" s="123">
        <f t="shared" si="244"/>
        <v>20000</v>
      </c>
      <c r="AW281" s="123">
        <f t="shared" si="244"/>
        <v>2418551</v>
      </c>
      <c r="AX281" s="123">
        <f t="shared" si="244"/>
        <v>142709</v>
      </c>
      <c r="AY281" s="123">
        <f t="shared" si="244"/>
        <v>104540</v>
      </c>
      <c r="AZ281" s="124">
        <f t="shared" si="244"/>
        <v>17.052299999999999</v>
      </c>
      <c r="BA281" s="124">
        <f t="shared" si="244"/>
        <v>11.01</v>
      </c>
      <c r="BB281" s="125">
        <f t="shared" si="244"/>
        <v>6.0423</v>
      </c>
    </row>
    <row r="282" spans="1:54" ht="14.1" customHeight="1" x14ac:dyDescent="0.2">
      <c r="A282" s="108">
        <v>58</v>
      </c>
      <c r="B282" s="105">
        <v>2318</v>
      </c>
      <c r="C282" s="106">
        <v>600079546</v>
      </c>
      <c r="D282" s="105">
        <v>70695253</v>
      </c>
      <c r="E282" s="107" t="s">
        <v>689</v>
      </c>
      <c r="F282" s="108">
        <v>3111</v>
      </c>
      <c r="G282" s="107" t="s">
        <v>315</v>
      </c>
      <c r="H282" s="109" t="s">
        <v>281</v>
      </c>
      <c r="I282" s="110">
        <v>6452371</v>
      </c>
      <c r="J282" s="111">
        <v>4705920</v>
      </c>
      <c r="K282" s="111">
        <v>9104</v>
      </c>
      <c r="L282" s="111">
        <v>1593678</v>
      </c>
      <c r="M282" s="111">
        <v>94119</v>
      </c>
      <c r="N282" s="111">
        <v>49550</v>
      </c>
      <c r="O282" s="288">
        <v>10.9152</v>
      </c>
      <c r="P282" s="288">
        <v>8</v>
      </c>
      <c r="Q282" s="913">
        <v>2.9152</v>
      </c>
      <c r="R282" s="351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f t="shared" si="224"/>
        <v>0</v>
      </c>
      <c r="X282" s="113">
        <v>0</v>
      </c>
      <c r="Y282" s="113">
        <v>0</v>
      </c>
      <c r="Z282" s="113">
        <v>0</v>
      </c>
      <c r="AA282" s="113">
        <f t="shared" si="225"/>
        <v>0</v>
      </c>
      <c r="AB282" s="113">
        <f t="shared" si="226"/>
        <v>0</v>
      </c>
      <c r="AC282" s="114">
        <f t="shared" si="227"/>
        <v>0</v>
      </c>
      <c r="AD282" s="114">
        <f t="shared" si="228"/>
        <v>0</v>
      </c>
      <c r="AE282" s="113">
        <v>0</v>
      </c>
      <c r="AF282" s="113">
        <v>0</v>
      </c>
      <c r="AG282" s="113">
        <f t="shared" si="229"/>
        <v>0</v>
      </c>
      <c r="AH282" s="113">
        <f t="shared" si="230"/>
        <v>0</v>
      </c>
      <c r="AI282" s="115">
        <v>0</v>
      </c>
      <c r="AJ282" s="115">
        <v>0</v>
      </c>
      <c r="AK282" s="115">
        <v>0</v>
      </c>
      <c r="AL282" s="115">
        <v>0</v>
      </c>
      <c r="AM282" s="115">
        <v>0</v>
      </c>
      <c r="AN282" s="115">
        <v>0</v>
      </c>
      <c r="AO282" s="115">
        <v>0</v>
      </c>
      <c r="AP282" s="115">
        <v>0</v>
      </c>
      <c r="AQ282" s="115">
        <f t="shared" si="231"/>
        <v>0</v>
      </c>
      <c r="AR282" s="115">
        <f t="shared" si="232"/>
        <v>0</v>
      </c>
      <c r="AS282" s="377">
        <f t="shared" si="233"/>
        <v>0</v>
      </c>
      <c r="AT282" s="112">
        <f>I282+AH282</f>
        <v>6452371</v>
      </c>
      <c r="AU282" s="113">
        <f>J282+W282</f>
        <v>4705920</v>
      </c>
      <c r="AV282" s="113">
        <f>K282+AA282</f>
        <v>9104</v>
      </c>
      <c r="AW282" s="113">
        <f t="shared" ref="AW282:AX285" si="245">L282+AC282</f>
        <v>1593678</v>
      </c>
      <c r="AX282" s="113">
        <f t="shared" si="245"/>
        <v>94119</v>
      </c>
      <c r="AY282" s="113">
        <f>N282+AG282</f>
        <v>49550</v>
      </c>
      <c r="AZ282" s="115">
        <f>O282+AS282</f>
        <v>10.9152</v>
      </c>
      <c r="BA282" s="115">
        <f t="shared" ref="BA282:BB285" si="246">P282+AQ282</f>
        <v>8</v>
      </c>
      <c r="BB282" s="116">
        <f t="shared" si="246"/>
        <v>2.9152</v>
      </c>
    </row>
    <row r="283" spans="1:54" ht="14.1" customHeight="1" x14ac:dyDescent="0.2">
      <c r="A283" s="108">
        <v>58</v>
      </c>
      <c r="B283" s="105">
        <v>2318</v>
      </c>
      <c r="C283" s="106">
        <v>600079546</v>
      </c>
      <c r="D283" s="105">
        <v>70695253</v>
      </c>
      <c r="E283" s="107" t="s">
        <v>689</v>
      </c>
      <c r="F283" s="108">
        <v>3111</v>
      </c>
      <c r="G283" s="82" t="s">
        <v>317</v>
      </c>
      <c r="H283" s="109" t="s">
        <v>281</v>
      </c>
      <c r="I283" s="110">
        <v>417455</v>
      </c>
      <c r="J283" s="433">
        <v>307404</v>
      </c>
      <c r="K283" s="433">
        <v>0</v>
      </c>
      <c r="L283" s="111">
        <v>103903</v>
      </c>
      <c r="M283" s="111">
        <v>6148</v>
      </c>
      <c r="N283" s="343">
        <v>0</v>
      </c>
      <c r="O283" s="288">
        <v>1</v>
      </c>
      <c r="P283" s="436">
        <v>1</v>
      </c>
      <c r="Q283" s="910">
        <v>0</v>
      </c>
      <c r="R283" s="351"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f t="shared" si="224"/>
        <v>0</v>
      </c>
      <c r="X283" s="113">
        <v>0</v>
      </c>
      <c r="Y283" s="113">
        <v>0</v>
      </c>
      <c r="Z283" s="113">
        <v>0</v>
      </c>
      <c r="AA283" s="113">
        <f t="shared" si="225"/>
        <v>0</v>
      </c>
      <c r="AB283" s="113">
        <f t="shared" si="226"/>
        <v>0</v>
      </c>
      <c r="AC283" s="114">
        <f t="shared" si="227"/>
        <v>0</v>
      </c>
      <c r="AD283" s="114">
        <f t="shared" si="228"/>
        <v>0</v>
      </c>
      <c r="AE283" s="113">
        <v>0</v>
      </c>
      <c r="AF283" s="113">
        <v>0</v>
      </c>
      <c r="AG283" s="113">
        <f t="shared" si="229"/>
        <v>0</v>
      </c>
      <c r="AH283" s="113">
        <f t="shared" si="230"/>
        <v>0</v>
      </c>
      <c r="AI283" s="115">
        <v>0</v>
      </c>
      <c r="AJ283" s="115">
        <v>0</v>
      </c>
      <c r="AK283" s="115">
        <v>0</v>
      </c>
      <c r="AL283" s="115">
        <v>0</v>
      </c>
      <c r="AM283" s="115">
        <v>0</v>
      </c>
      <c r="AN283" s="115">
        <v>0</v>
      </c>
      <c r="AO283" s="115">
        <v>0</v>
      </c>
      <c r="AP283" s="115">
        <v>0</v>
      </c>
      <c r="AQ283" s="115">
        <f t="shared" si="231"/>
        <v>0</v>
      </c>
      <c r="AR283" s="115">
        <f t="shared" si="232"/>
        <v>0</v>
      </c>
      <c r="AS283" s="377">
        <f t="shared" si="233"/>
        <v>0</v>
      </c>
      <c r="AT283" s="112">
        <f>I283+AH283</f>
        <v>417455</v>
      </c>
      <c r="AU283" s="113">
        <f>J283+W283</f>
        <v>307404</v>
      </c>
      <c r="AV283" s="113">
        <f>K283+AA283</f>
        <v>0</v>
      </c>
      <c r="AW283" s="113">
        <f t="shared" si="245"/>
        <v>103903</v>
      </c>
      <c r="AX283" s="113">
        <f t="shared" si="245"/>
        <v>6148</v>
      </c>
      <c r="AY283" s="113">
        <f>N283+AG283</f>
        <v>0</v>
      </c>
      <c r="AZ283" s="115">
        <f>O283+AS283</f>
        <v>1</v>
      </c>
      <c r="BA283" s="115">
        <f t="shared" si="246"/>
        <v>1</v>
      </c>
      <c r="BB283" s="116">
        <f t="shared" si="246"/>
        <v>0</v>
      </c>
    </row>
    <row r="284" spans="1:54" ht="14.1" customHeight="1" x14ac:dyDescent="0.2">
      <c r="A284" s="108">
        <v>58</v>
      </c>
      <c r="B284" s="105">
        <v>2318</v>
      </c>
      <c r="C284" s="106">
        <v>600079546</v>
      </c>
      <c r="D284" s="105">
        <v>70695253</v>
      </c>
      <c r="E284" s="107" t="s">
        <v>689</v>
      </c>
      <c r="F284" s="108">
        <v>3111</v>
      </c>
      <c r="G284" s="126" t="s">
        <v>316</v>
      </c>
      <c r="H284" s="109" t="s">
        <v>282</v>
      </c>
      <c r="I284" s="110">
        <v>161074</v>
      </c>
      <c r="J284" s="28">
        <v>115481</v>
      </c>
      <c r="K284" s="28">
        <v>0</v>
      </c>
      <c r="L284" s="111">
        <v>39033</v>
      </c>
      <c r="M284" s="111">
        <v>2310</v>
      </c>
      <c r="N284" s="28">
        <v>4250</v>
      </c>
      <c r="O284" s="288">
        <v>0.33</v>
      </c>
      <c r="P284" s="275">
        <v>0.33</v>
      </c>
      <c r="Q284" s="910">
        <v>0</v>
      </c>
      <c r="R284" s="351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f t="shared" si="224"/>
        <v>0</v>
      </c>
      <c r="X284" s="113">
        <v>0</v>
      </c>
      <c r="Y284" s="113">
        <v>0</v>
      </c>
      <c r="Z284" s="113">
        <v>0</v>
      </c>
      <c r="AA284" s="113">
        <f t="shared" si="225"/>
        <v>0</v>
      </c>
      <c r="AB284" s="113">
        <f t="shared" si="226"/>
        <v>0</v>
      </c>
      <c r="AC284" s="114">
        <f t="shared" si="227"/>
        <v>0</v>
      </c>
      <c r="AD284" s="114">
        <f t="shared" si="228"/>
        <v>0</v>
      </c>
      <c r="AE284" s="113">
        <v>0</v>
      </c>
      <c r="AF284" s="113">
        <v>0</v>
      </c>
      <c r="AG284" s="113">
        <f t="shared" si="229"/>
        <v>0</v>
      </c>
      <c r="AH284" s="113">
        <f t="shared" si="230"/>
        <v>0</v>
      </c>
      <c r="AI284" s="115">
        <v>0</v>
      </c>
      <c r="AJ284" s="115">
        <v>0</v>
      </c>
      <c r="AK284" s="115"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v>0</v>
      </c>
      <c r="AQ284" s="115">
        <f t="shared" si="231"/>
        <v>0</v>
      </c>
      <c r="AR284" s="115">
        <f t="shared" si="232"/>
        <v>0</v>
      </c>
      <c r="AS284" s="377">
        <f t="shared" si="233"/>
        <v>0</v>
      </c>
      <c r="AT284" s="112">
        <f>I284+AH284</f>
        <v>161074</v>
      </c>
      <c r="AU284" s="113">
        <f>J284+W284</f>
        <v>115481</v>
      </c>
      <c r="AV284" s="113">
        <f>K284+AA284</f>
        <v>0</v>
      </c>
      <c r="AW284" s="113">
        <f t="shared" si="245"/>
        <v>39033</v>
      </c>
      <c r="AX284" s="113">
        <f t="shared" si="245"/>
        <v>2310</v>
      </c>
      <c r="AY284" s="113">
        <f>N284+AG284</f>
        <v>4250</v>
      </c>
      <c r="AZ284" s="115">
        <f>O284+AS284</f>
        <v>0.33</v>
      </c>
      <c r="BA284" s="115">
        <f t="shared" si="246"/>
        <v>0.33</v>
      </c>
      <c r="BB284" s="116">
        <f t="shared" si="246"/>
        <v>0</v>
      </c>
    </row>
    <row r="285" spans="1:54" ht="14.1" customHeight="1" x14ac:dyDescent="0.2">
      <c r="A285" s="108">
        <v>58</v>
      </c>
      <c r="B285" s="105">
        <v>2318</v>
      </c>
      <c r="C285" s="106">
        <v>600079546</v>
      </c>
      <c r="D285" s="105">
        <v>70695253</v>
      </c>
      <c r="E285" s="107" t="s">
        <v>689</v>
      </c>
      <c r="F285" s="108">
        <v>3141</v>
      </c>
      <c r="G285" s="107" t="s">
        <v>319</v>
      </c>
      <c r="H285" s="109" t="s">
        <v>282</v>
      </c>
      <c r="I285" s="110">
        <v>972445</v>
      </c>
      <c r="J285" s="30">
        <v>710991</v>
      </c>
      <c r="K285" s="30">
        <v>1140</v>
      </c>
      <c r="L285" s="111">
        <v>240700</v>
      </c>
      <c r="M285" s="111">
        <v>14220</v>
      </c>
      <c r="N285" s="30">
        <v>5394</v>
      </c>
      <c r="O285" s="288">
        <v>2.42</v>
      </c>
      <c r="P285" s="447">
        <v>0</v>
      </c>
      <c r="Q285" s="914">
        <v>2.42</v>
      </c>
      <c r="R285" s="351">
        <v>0</v>
      </c>
      <c r="S285" s="113">
        <v>0</v>
      </c>
      <c r="T285" s="113">
        <v>16253</v>
      </c>
      <c r="U285" s="113">
        <v>0</v>
      </c>
      <c r="V285" s="113">
        <v>0</v>
      </c>
      <c r="W285" s="113">
        <f t="shared" si="224"/>
        <v>16253</v>
      </c>
      <c r="X285" s="113">
        <v>0</v>
      </c>
      <c r="Y285" s="113">
        <v>0</v>
      </c>
      <c r="Z285" s="113">
        <v>0</v>
      </c>
      <c r="AA285" s="113">
        <f t="shared" si="225"/>
        <v>0</v>
      </c>
      <c r="AB285" s="113">
        <f t="shared" si="226"/>
        <v>16253</v>
      </c>
      <c r="AC285" s="114">
        <f t="shared" si="227"/>
        <v>5494</v>
      </c>
      <c r="AD285" s="114">
        <f t="shared" si="228"/>
        <v>325</v>
      </c>
      <c r="AE285" s="113">
        <v>0</v>
      </c>
      <c r="AF285" s="113">
        <v>0</v>
      </c>
      <c r="AG285" s="113">
        <f t="shared" si="229"/>
        <v>0</v>
      </c>
      <c r="AH285" s="113">
        <f t="shared" si="230"/>
        <v>22072</v>
      </c>
      <c r="AI285" s="115">
        <v>0</v>
      </c>
      <c r="AJ285" s="115">
        <v>0</v>
      </c>
      <c r="AK285" s="115">
        <v>0</v>
      </c>
      <c r="AL285" s="115">
        <v>0</v>
      </c>
      <c r="AM285" s="115">
        <v>0.05</v>
      </c>
      <c r="AN285" s="115">
        <v>0</v>
      </c>
      <c r="AO285" s="115">
        <v>0</v>
      </c>
      <c r="AP285" s="115">
        <v>0</v>
      </c>
      <c r="AQ285" s="115">
        <f t="shared" si="231"/>
        <v>0</v>
      </c>
      <c r="AR285" s="115">
        <f t="shared" si="232"/>
        <v>0.05</v>
      </c>
      <c r="AS285" s="377">
        <f t="shared" si="233"/>
        <v>0.05</v>
      </c>
      <c r="AT285" s="112">
        <f>I285+AH285</f>
        <v>994517</v>
      </c>
      <c r="AU285" s="113">
        <f>J285+W285</f>
        <v>727244</v>
      </c>
      <c r="AV285" s="113">
        <f>K285+AA285</f>
        <v>1140</v>
      </c>
      <c r="AW285" s="113">
        <f t="shared" si="245"/>
        <v>246194</v>
      </c>
      <c r="AX285" s="113">
        <f t="shared" si="245"/>
        <v>14545</v>
      </c>
      <c r="AY285" s="113">
        <f>N285+AG285</f>
        <v>5394</v>
      </c>
      <c r="AZ285" s="115">
        <f>O285+AS285</f>
        <v>2.4699999999999998</v>
      </c>
      <c r="BA285" s="115">
        <f t="shared" si="246"/>
        <v>0</v>
      </c>
      <c r="BB285" s="116">
        <f t="shared" si="246"/>
        <v>2.4699999999999998</v>
      </c>
    </row>
    <row r="286" spans="1:54" ht="14.1" customHeight="1" x14ac:dyDescent="0.2">
      <c r="A286" s="120">
        <v>58</v>
      </c>
      <c r="B286" s="117">
        <v>2318</v>
      </c>
      <c r="C286" s="118">
        <v>600079546</v>
      </c>
      <c r="D286" s="117">
        <v>70695253</v>
      </c>
      <c r="E286" s="119" t="s">
        <v>690</v>
      </c>
      <c r="F286" s="120"/>
      <c r="G286" s="119"/>
      <c r="H286" s="121"/>
      <c r="I286" s="122">
        <v>8003345</v>
      </c>
      <c r="J286" s="123">
        <v>5839796</v>
      </c>
      <c r="K286" s="123">
        <v>10244</v>
      </c>
      <c r="L286" s="123">
        <v>1977314</v>
      </c>
      <c r="M286" s="123">
        <v>116797</v>
      </c>
      <c r="N286" s="123">
        <v>59194</v>
      </c>
      <c r="O286" s="124">
        <v>14.6652</v>
      </c>
      <c r="P286" s="124">
        <v>9.33</v>
      </c>
      <c r="Q286" s="125">
        <v>5.3352000000000004</v>
      </c>
      <c r="R286" s="856">
        <f t="shared" ref="R286:BB286" si="247">SUM(R282:R285)</f>
        <v>0</v>
      </c>
      <c r="S286" s="856">
        <f t="shared" si="247"/>
        <v>0</v>
      </c>
      <c r="T286" s="856">
        <f t="shared" si="247"/>
        <v>16253</v>
      </c>
      <c r="U286" s="856">
        <f t="shared" si="247"/>
        <v>0</v>
      </c>
      <c r="V286" s="856">
        <f t="shared" si="247"/>
        <v>0</v>
      </c>
      <c r="W286" s="856">
        <f t="shared" si="247"/>
        <v>16253</v>
      </c>
      <c r="X286" s="856">
        <f t="shared" si="247"/>
        <v>0</v>
      </c>
      <c r="Y286" s="856">
        <f t="shared" si="247"/>
        <v>0</v>
      </c>
      <c r="Z286" s="856">
        <f t="shared" si="247"/>
        <v>0</v>
      </c>
      <c r="AA286" s="856">
        <f t="shared" si="247"/>
        <v>0</v>
      </c>
      <c r="AB286" s="856">
        <f t="shared" si="247"/>
        <v>16253</v>
      </c>
      <c r="AC286" s="856">
        <f t="shared" si="247"/>
        <v>5494</v>
      </c>
      <c r="AD286" s="856">
        <f t="shared" si="247"/>
        <v>325</v>
      </c>
      <c r="AE286" s="856">
        <f t="shared" si="247"/>
        <v>0</v>
      </c>
      <c r="AF286" s="856">
        <f t="shared" si="247"/>
        <v>0</v>
      </c>
      <c r="AG286" s="856">
        <f t="shared" si="247"/>
        <v>0</v>
      </c>
      <c r="AH286" s="856">
        <f t="shared" si="247"/>
        <v>22072</v>
      </c>
      <c r="AI286" s="904">
        <f t="shared" si="247"/>
        <v>0</v>
      </c>
      <c r="AJ286" s="904">
        <f t="shared" si="247"/>
        <v>0</v>
      </c>
      <c r="AK286" s="904">
        <f t="shared" si="247"/>
        <v>0</v>
      </c>
      <c r="AL286" s="904">
        <f t="shared" si="247"/>
        <v>0</v>
      </c>
      <c r="AM286" s="904">
        <f t="shared" si="247"/>
        <v>0.05</v>
      </c>
      <c r="AN286" s="904">
        <f t="shared" si="247"/>
        <v>0</v>
      </c>
      <c r="AO286" s="904">
        <f t="shared" si="247"/>
        <v>0</v>
      </c>
      <c r="AP286" s="904">
        <f t="shared" si="247"/>
        <v>0</v>
      </c>
      <c r="AQ286" s="904">
        <f t="shared" si="247"/>
        <v>0</v>
      </c>
      <c r="AR286" s="904">
        <f t="shared" si="247"/>
        <v>0.05</v>
      </c>
      <c r="AS286" s="939">
        <f t="shared" si="247"/>
        <v>0.05</v>
      </c>
      <c r="AT286" s="122">
        <f t="shared" si="247"/>
        <v>8025417</v>
      </c>
      <c r="AU286" s="123">
        <f t="shared" si="247"/>
        <v>5856049</v>
      </c>
      <c r="AV286" s="123">
        <f t="shared" si="247"/>
        <v>10244</v>
      </c>
      <c r="AW286" s="123">
        <f t="shared" si="247"/>
        <v>1982808</v>
      </c>
      <c r="AX286" s="123">
        <f t="shared" si="247"/>
        <v>117122</v>
      </c>
      <c r="AY286" s="123">
        <f t="shared" si="247"/>
        <v>59194</v>
      </c>
      <c r="AZ286" s="124">
        <f t="shared" si="247"/>
        <v>14.715199999999999</v>
      </c>
      <c r="BA286" s="124">
        <f t="shared" si="247"/>
        <v>9.33</v>
      </c>
      <c r="BB286" s="125">
        <f t="shared" si="247"/>
        <v>5.3851999999999993</v>
      </c>
    </row>
    <row r="287" spans="1:54" ht="14.1" customHeight="1" x14ac:dyDescent="0.2">
      <c r="A287" s="108">
        <v>59</v>
      </c>
      <c r="B287" s="105">
        <v>2452</v>
      </c>
      <c r="C287" s="106">
        <v>600079660</v>
      </c>
      <c r="D287" s="105">
        <v>70695261</v>
      </c>
      <c r="E287" s="107" t="s">
        <v>691</v>
      </c>
      <c r="F287" s="108">
        <v>3113</v>
      </c>
      <c r="G287" s="107" t="s">
        <v>318</v>
      </c>
      <c r="H287" s="109" t="s">
        <v>281</v>
      </c>
      <c r="I287" s="110">
        <v>29626696</v>
      </c>
      <c r="J287" s="111">
        <v>21269893</v>
      </c>
      <c r="K287" s="111">
        <v>80000</v>
      </c>
      <c r="L287" s="111">
        <v>7216265</v>
      </c>
      <c r="M287" s="111">
        <v>425398</v>
      </c>
      <c r="N287" s="111">
        <v>635140</v>
      </c>
      <c r="O287" s="288">
        <v>39.666800000000002</v>
      </c>
      <c r="P287" s="288">
        <v>31.107199999999999</v>
      </c>
      <c r="Q287" s="913">
        <v>8.5595999999999997</v>
      </c>
      <c r="R287" s="351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f t="shared" si="224"/>
        <v>0</v>
      </c>
      <c r="X287" s="113">
        <v>0</v>
      </c>
      <c r="Y287" s="113">
        <v>0</v>
      </c>
      <c r="Z287" s="113">
        <v>0</v>
      </c>
      <c r="AA287" s="113">
        <f t="shared" si="225"/>
        <v>0</v>
      </c>
      <c r="AB287" s="113">
        <f t="shared" si="226"/>
        <v>0</v>
      </c>
      <c r="AC287" s="114">
        <f t="shared" si="227"/>
        <v>0</v>
      </c>
      <c r="AD287" s="114">
        <f t="shared" si="228"/>
        <v>0</v>
      </c>
      <c r="AE287" s="113">
        <v>0</v>
      </c>
      <c r="AF287" s="113">
        <v>0</v>
      </c>
      <c r="AG287" s="113">
        <f t="shared" si="229"/>
        <v>0</v>
      </c>
      <c r="AH287" s="113">
        <f t="shared" si="230"/>
        <v>0</v>
      </c>
      <c r="AI287" s="115">
        <v>0</v>
      </c>
      <c r="AJ287" s="115">
        <v>0</v>
      </c>
      <c r="AK287" s="115">
        <v>0</v>
      </c>
      <c r="AL287" s="115">
        <v>0</v>
      </c>
      <c r="AM287" s="115">
        <v>0</v>
      </c>
      <c r="AN287" s="115">
        <v>0</v>
      </c>
      <c r="AO287" s="115">
        <v>0</v>
      </c>
      <c r="AP287" s="115">
        <v>0</v>
      </c>
      <c r="AQ287" s="115">
        <f t="shared" si="231"/>
        <v>0</v>
      </c>
      <c r="AR287" s="115">
        <f t="shared" si="232"/>
        <v>0</v>
      </c>
      <c r="AS287" s="377">
        <f t="shared" si="233"/>
        <v>0</v>
      </c>
      <c r="AT287" s="112">
        <f t="shared" ref="AT287:AT293" si="248">I287+AH287</f>
        <v>29626696</v>
      </c>
      <c r="AU287" s="113">
        <f t="shared" ref="AU287:AU293" si="249">J287+W287</f>
        <v>21269893</v>
      </c>
      <c r="AV287" s="113">
        <f t="shared" ref="AV287:AV293" si="250">K287+AA287</f>
        <v>80000</v>
      </c>
      <c r="AW287" s="113">
        <f t="shared" ref="AW287:AX293" si="251">L287+AC287</f>
        <v>7216265</v>
      </c>
      <c r="AX287" s="113">
        <f t="shared" si="251"/>
        <v>425398</v>
      </c>
      <c r="AY287" s="113">
        <f t="shared" ref="AY287:AY293" si="252">N287+AG287</f>
        <v>635140</v>
      </c>
      <c r="AZ287" s="115">
        <f t="shared" ref="AZ287:AZ293" si="253">O287+AS287</f>
        <v>39.666800000000002</v>
      </c>
      <c r="BA287" s="115">
        <f t="shared" ref="BA287:BB293" si="254">P287+AQ287</f>
        <v>31.107199999999999</v>
      </c>
      <c r="BB287" s="116">
        <f t="shared" si="254"/>
        <v>8.5595999999999997</v>
      </c>
    </row>
    <row r="288" spans="1:54" ht="14.1" customHeight="1" x14ac:dyDescent="0.2">
      <c r="A288" s="108">
        <v>59</v>
      </c>
      <c r="B288" s="105">
        <v>2452</v>
      </c>
      <c r="C288" s="106">
        <v>600079660</v>
      </c>
      <c r="D288" s="105">
        <v>70695261</v>
      </c>
      <c r="E288" s="107" t="s">
        <v>691</v>
      </c>
      <c r="F288" s="108">
        <v>3113</v>
      </c>
      <c r="G288" s="82" t="s">
        <v>317</v>
      </c>
      <c r="H288" s="109" t="s">
        <v>281</v>
      </c>
      <c r="I288" s="110">
        <v>1266834</v>
      </c>
      <c r="J288" s="433">
        <v>932868</v>
      </c>
      <c r="K288" s="433">
        <v>0</v>
      </c>
      <c r="L288" s="111">
        <v>315309</v>
      </c>
      <c r="M288" s="111">
        <v>18657</v>
      </c>
      <c r="N288" s="343">
        <v>0</v>
      </c>
      <c r="O288" s="288">
        <v>2.6389</v>
      </c>
      <c r="P288" s="436">
        <v>2.6389</v>
      </c>
      <c r="Q288" s="910">
        <v>0</v>
      </c>
      <c r="R288" s="351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f t="shared" si="224"/>
        <v>0</v>
      </c>
      <c r="X288" s="113">
        <v>0</v>
      </c>
      <c r="Y288" s="113">
        <v>0</v>
      </c>
      <c r="Z288" s="113">
        <v>0</v>
      </c>
      <c r="AA288" s="113">
        <f t="shared" si="225"/>
        <v>0</v>
      </c>
      <c r="AB288" s="113">
        <f t="shared" si="226"/>
        <v>0</v>
      </c>
      <c r="AC288" s="114">
        <f t="shared" si="227"/>
        <v>0</v>
      </c>
      <c r="AD288" s="114">
        <f t="shared" si="228"/>
        <v>0</v>
      </c>
      <c r="AE288" s="113">
        <v>0</v>
      </c>
      <c r="AF288" s="113">
        <v>0</v>
      </c>
      <c r="AG288" s="113">
        <f t="shared" si="229"/>
        <v>0</v>
      </c>
      <c r="AH288" s="113">
        <f t="shared" si="230"/>
        <v>0</v>
      </c>
      <c r="AI288" s="115">
        <v>0</v>
      </c>
      <c r="AJ288" s="115">
        <v>0</v>
      </c>
      <c r="AK288" s="115">
        <v>0</v>
      </c>
      <c r="AL288" s="115">
        <v>0</v>
      </c>
      <c r="AM288" s="115">
        <v>0</v>
      </c>
      <c r="AN288" s="115">
        <v>0</v>
      </c>
      <c r="AO288" s="115">
        <v>0</v>
      </c>
      <c r="AP288" s="115">
        <v>0</v>
      </c>
      <c r="AQ288" s="115">
        <f t="shared" si="231"/>
        <v>0</v>
      </c>
      <c r="AR288" s="115">
        <f t="shared" si="232"/>
        <v>0</v>
      </c>
      <c r="AS288" s="377">
        <f t="shared" si="233"/>
        <v>0</v>
      </c>
      <c r="AT288" s="112">
        <f t="shared" si="248"/>
        <v>1266834</v>
      </c>
      <c r="AU288" s="113">
        <f t="shared" si="249"/>
        <v>932868</v>
      </c>
      <c r="AV288" s="113">
        <f t="shared" si="250"/>
        <v>0</v>
      </c>
      <c r="AW288" s="113">
        <f t="shared" si="251"/>
        <v>315309</v>
      </c>
      <c r="AX288" s="113">
        <f t="shared" si="251"/>
        <v>18657</v>
      </c>
      <c r="AY288" s="113">
        <f t="shared" si="252"/>
        <v>0</v>
      </c>
      <c r="AZ288" s="115">
        <f t="shared" si="253"/>
        <v>2.6389</v>
      </c>
      <c r="BA288" s="115">
        <f t="shared" si="254"/>
        <v>2.6389</v>
      </c>
      <c r="BB288" s="116">
        <f t="shared" si="254"/>
        <v>0</v>
      </c>
    </row>
    <row r="289" spans="1:54" ht="14.1" customHeight="1" x14ac:dyDescent="0.2">
      <c r="A289" s="108">
        <v>59</v>
      </c>
      <c r="B289" s="105">
        <v>2452</v>
      </c>
      <c r="C289" s="106">
        <v>600079660</v>
      </c>
      <c r="D289" s="105">
        <v>70695261</v>
      </c>
      <c r="E289" s="107" t="s">
        <v>691</v>
      </c>
      <c r="F289" s="108">
        <v>3113</v>
      </c>
      <c r="G289" s="126" t="s">
        <v>316</v>
      </c>
      <c r="H289" s="109" t="s">
        <v>282</v>
      </c>
      <c r="I289" s="110">
        <v>3461418</v>
      </c>
      <c r="J289" s="28">
        <v>2531052</v>
      </c>
      <c r="K289" s="28">
        <v>0</v>
      </c>
      <c r="L289" s="111">
        <v>855495</v>
      </c>
      <c r="M289" s="111">
        <v>50621</v>
      </c>
      <c r="N289" s="28">
        <v>24250</v>
      </c>
      <c r="O289" s="288">
        <v>7.21</v>
      </c>
      <c r="P289" s="275">
        <v>7.21</v>
      </c>
      <c r="Q289" s="910">
        <v>0</v>
      </c>
      <c r="R289" s="351"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f t="shared" si="224"/>
        <v>0</v>
      </c>
      <c r="X289" s="113">
        <v>0</v>
      </c>
      <c r="Y289" s="113">
        <v>0</v>
      </c>
      <c r="Z289" s="113">
        <v>0</v>
      </c>
      <c r="AA289" s="113">
        <f t="shared" si="225"/>
        <v>0</v>
      </c>
      <c r="AB289" s="113">
        <f t="shared" si="226"/>
        <v>0</v>
      </c>
      <c r="AC289" s="114">
        <f t="shared" si="227"/>
        <v>0</v>
      </c>
      <c r="AD289" s="114">
        <f t="shared" si="228"/>
        <v>0</v>
      </c>
      <c r="AE289" s="113">
        <v>0</v>
      </c>
      <c r="AF289" s="113">
        <v>0</v>
      </c>
      <c r="AG289" s="113">
        <f t="shared" si="229"/>
        <v>0</v>
      </c>
      <c r="AH289" s="113">
        <f t="shared" si="230"/>
        <v>0</v>
      </c>
      <c r="AI289" s="115">
        <v>0</v>
      </c>
      <c r="AJ289" s="115">
        <v>0</v>
      </c>
      <c r="AK289" s="115">
        <v>0</v>
      </c>
      <c r="AL289" s="115">
        <v>0</v>
      </c>
      <c r="AM289" s="115">
        <v>0</v>
      </c>
      <c r="AN289" s="115">
        <v>0</v>
      </c>
      <c r="AO289" s="115">
        <v>0</v>
      </c>
      <c r="AP289" s="115">
        <v>0</v>
      </c>
      <c r="AQ289" s="115">
        <f t="shared" si="231"/>
        <v>0</v>
      </c>
      <c r="AR289" s="115">
        <f t="shared" si="232"/>
        <v>0</v>
      </c>
      <c r="AS289" s="377">
        <f t="shared" si="233"/>
        <v>0</v>
      </c>
      <c r="AT289" s="112">
        <f t="shared" si="248"/>
        <v>3461418</v>
      </c>
      <c r="AU289" s="113">
        <f t="shared" si="249"/>
        <v>2531052</v>
      </c>
      <c r="AV289" s="113">
        <f t="shared" si="250"/>
        <v>0</v>
      </c>
      <c r="AW289" s="113">
        <f t="shared" si="251"/>
        <v>855495</v>
      </c>
      <c r="AX289" s="113">
        <f t="shared" si="251"/>
        <v>50621</v>
      </c>
      <c r="AY289" s="113">
        <f t="shared" si="252"/>
        <v>24250</v>
      </c>
      <c r="AZ289" s="115">
        <f t="shared" si="253"/>
        <v>7.21</v>
      </c>
      <c r="BA289" s="115">
        <f t="shared" si="254"/>
        <v>7.21</v>
      </c>
      <c r="BB289" s="116">
        <f t="shared" si="254"/>
        <v>0</v>
      </c>
    </row>
    <row r="290" spans="1:54" ht="14.1" customHeight="1" x14ac:dyDescent="0.2">
      <c r="A290" s="108">
        <v>59</v>
      </c>
      <c r="B290" s="105">
        <v>2452</v>
      </c>
      <c r="C290" s="106">
        <v>600079660</v>
      </c>
      <c r="D290" s="105">
        <v>70695261</v>
      </c>
      <c r="E290" s="107" t="s">
        <v>691</v>
      </c>
      <c r="F290" s="108">
        <v>3141</v>
      </c>
      <c r="G290" s="107" t="s">
        <v>319</v>
      </c>
      <c r="H290" s="109" t="s">
        <v>282</v>
      </c>
      <c r="I290" s="110">
        <v>2241229</v>
      </c>
      <c r="J290" s="30">
        <v>1615309</v>
      </c>
      <c r="K290" s="30">
        <v>20000</v>
      </c>
      <c r="L290" s="111">
        <v>552734</v>
      </c>
      <c r="M290" s="111">
        <v>32306</v>
      </c>
      <c r="N290" s="30">
        <v>20880</v>
      </c>
      <c r="O290" s="288">
        <v>5.56</v>
      </c>
      <c r="P290" s="447">
        <v>0</v>
      </c>
      <c r="Q290" s="914">
        <v>5.56</v>
      </c>
      <c r="R290" s="351">
        <v>0</v>
      </c>
      <c r="S290" s="113">
        <v>0</v>
      </c>
      <c r="T290" s="113">
        <v>57447</v>
      </c>
      <c r="U290" s="113">
        <v>0</v>
      </c>
      <c r="V290" s="113">
        <v>0</v>
      </c>
      <c r="W290" s="113">
        <f t="shared" si="224"/>
        <v>57447</v>
      </c>
      <c r="X290" s="113">
        <v>0</v>
      </c>
      <c r="Y290" s="113">
        <v>0</v>
      </c>
      <c r="Z290" s="113">
        <v>0</v>
      </c>
      <c r="AA290" s="113">
        <f t="shared" si="225"/>
        <v>0</v>
      </c>
      <c r="AB290" s="113">
        <f t="shared" si="226"/>
        <v>57447</v>
      </c>
      <c r="AC290" s="114">
        <f t="shared" si="227"/>
        <v>19417</v>
      </c>
      <c r="AD290" s="114">
        <f t="shared" si="228"/>
        <v>1149</v>
      </c>
      <c r="AE290" s="113">
        <v>0</v>
      </c>
      <c r="AF290" s="113">
        <v>0</v>
      </c>
      <c r="AG290" s="113">
        <f t="shared" si="229"/>
        <v>0</v>
      </c>
      <c r="AH290" s="113">
        <f t="shared" si="230"/>
        <v>78013</v>
      </c>
      <c r="AI290" s="115">
        <v>0</v>
      </c>
      <c r="AJ290" s="115">
        <v>0</v>
      </c>
      <c r="AK290" s="115">
        <v>0</v>
      </c>
      <c r="AL290" s="115">
        <v>0</v>
      </c>
      <c r="AM290" s="115">
        <v>0.2</v>
      </c>
      <c r="AN290" s="115">
        <v>0</v>
      </c>
      <c r="AO290" s="115">
        <v>0</v>
      </c>
      <c r="AP290" s="115">
        <v>0</v>
      </c>
      <c r="AQ290" s="115">
        <f t="shared" si="231"/>
        <v>0</v>
      </c>
      <c r="AR290" s="115">
        <f t="shared" si="232"/>
        <v>0.2</v>
      </c>
      <c r="AS290" s="377">
        <f t="shared" si="233"/>
        <v>0.2</v>
      </c>
      <c r="AT290" s="112">
        <f t="shared" si="248"/>
        <v>2319242</v>
      </c>
      <c r="AU290" s="113">
        <f t="shared" si="249"/>
        <v>1672756</v>
      </c>
      <c r="AV290" s="113">
        <f t="shared" si="250"/>
        <v>20000</v>
      </c>
      <c r="AW290" s="113">
        <f t="shared" si="251"/>
        <v>572151</v>
      </c>
      <c r="AX290" s="113">
        <f t="shared" si="251"/>
        <v>33455</v>
      </c>
      <c r="AY290" s="113">
        <f t="shared" si="252"/>
        <v>20880</v>
      </c>
      <c r="AZ290" s="115">
        <f t="shared" si="253"/>
        <v>5.76</v>
      </c>
      <c r="BA290" s="115">
        <f t="shared" si="254"/>
        <v>0</v>
      </c>
      <c r="BB290" s="116">
        <f t="shared" si="254"/>
        <v>5.76</v>
      </c>
    </row>
    <row r="291" spans="1:54" ht="14.1" customHeight="1" x14ac:dyDescent="0.2">
      <c r="A291" s="108">
        <v>59</v>
      </c>
      <c r="B291" s="105">
        <v>2452</v>
      </c>
      <c r="C291" s="106">
        <v>600079660</v>
      </c>
      <c r="D291" s="105">
        <v>70695261</v>
      </c>
      <c r="E291" s="107" t="s">
        <v>691</v>
      </c>
      <c r="F291" s="108">
        <v>3143</v>
      </c>
      <c r="G291" s="126" t="s">
        <v>633</v>
      </c>
      <c r="H291" s="109" t="s">
        <v>281</v>
      </c>
      <c r="I291" s="110">
        <v>2646912</v>
      </c>
      <c r="J291" s="433">
        <v>1949125</v>
      </c>
      <c r="K291" s="433">
        <v>0</v>
      </c>
      <c r="L291" s="111">
        <v>658804</v>
      </c>
      <c r="M291" s="111">
        <v>38983</v>
      </c>
      <c r="N291" s="343">
        <v>0</v>
      </c>
      <c r="O291" s="288">
        <v>4.6428000000000003</v>
      </c>
      <c r="P291" s="436">
        <v>4.6428000000000003</v>
      </c>
      <c r="Q291" s="910">
        <v>0</v>
      </c>
      <c r="R291" s="351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f t="shared" si="224"/>
        <v>0</v>
      </c>
      <c r="X291" s="113">
        <v>0</v>
      </c>
      <c r="Y291" s="113">
        <v>0</v>
      </c>
      <c r="Z291" s="113">
        <v>0</v>
      </c>
      <c r="AA291" s="113">
        <f t="shared" si="225"/>
        <v>0</v>
      </c>
      <c r="AB291" s="113">
        <f t="shared" si="226"/>
        <v>0</v>
      </c>
      <c r="AC291" s="114">
        <f t="shared" si="227"/>
        <v>0</v>
      </c>
      <c r="AD291" s="114">
        <f t="shared" si="228"/>
        <v>0</v>
      </c>
      <c r="AE291" s="113">
        <v>0</v>
      </c>
      <c r="AF291" s="113">
        <v>0</v>
      </c>
      <c r="AG291" s="113">
        <f t="shared" si="229"/>
        <v>0</v>
      </c>
      <c r="AH291" s="113">
        <f t="shared" si="230"/>
        <v>0</v>
      </c>
      <c r="AI291" s="115">
        <v>0</v>
      </c>
      <c r="AJ291" s="115">
        <v>0</v>
      </c>
      <c r="AK291" s="115">
        <v>0</v>
      </c>
      <c r="AL291" s="115">
        <v>0</v>
      </c>
      <c r="AM291" s="115">
        <v>0</v>
      </c>
      <c r="AN291" s="115">
        <v>0</v>
      </c>
      <c r="AO291" s="115">
        <v>0</v>
      </c>
      <c r="AP291" s="115">
        <v>0</v>
      </c>
      <c r="AQ291" s="115">
        <f t="shared" si="231"/>
        <v>0</v>
      </c>
      <c r="AR291" s="115">
        <f t="shared" si="232"/>
        <v>0</v>
      </c>
      <c r="AS291" s="377">
        <f t="shared" si="233"/>
        <v>0</v>
      </c>
      <c r="AT291" s="112">
        <f t="shared" si="248"/>
        <v>2646912</v>
      </c>
      <c r="AU291" s="113">
        <f t="shared" si="249"/>
        <v>1949125</v>
      </c>
      <c r="AV291" s="113">
        <f t="shared" si="250"/>
        <v>0</v>
      </c>
      <c r="AW291" s="113">
        <f t="shared" si="251"/>
        <v>658804</v>
      </c>
      <c r="AX291" s="113">
        <f t="shared" si="251"/>
        <v>38983</v>
      </c>
      <c r="AY291" s="113">
        <f t="shared" si="252"/>
        <v>0</v>
      </c>
      <c r="AZ291" s="115">
        <f t="shared" si="253"/>
        <v>4.6428000000000003</v>
      </c>
      <c r="BA291" s="115">
        <f t="shared" si="254"/>
        <v>4.6428000000000003</v>
      </c>
      <c r="BB291" s="116">
        <f t="shared" si="254"/>
        <v>0</v>
      </c>
    </row>
    <row r="292" spans="1:54" ht="14.1" customHeight="1" x14ac:dyDescent="0.2">
      <c r="A292" s="108">
        <v>59</v>
      </c>
      <c r="B292" s="105">
        <v>2452</v>
      </c>
      <c r="C292" s="106">
        <v>600079660</v>
      </c>
      <c r="D292" s="105">
        <v>70695261</v>
      </c>
      <c r="E292" s="107" t="s">
        <v>691</v>
      </c>
      <c r="F292" s="108">
        <v>3143</v>
      </c>
      <c r="G292" s="126" t="s">
        <v>321</v>
      </c>
      <c r="H292" s="109" t="s">
        <v>282</v>
      </c>
      <c r="I292" s="110">
        <v>430917</v>
      </c>
      <c r="J292" s="445">
        <v>315771</v>
      </c>
      <c r="K292" s="445">
        <v>0</v>
      </c>
      <c r="L292" s="111">
        <v>106731</v>
      </c>
      <c r="M292" s="111">
        <v>6315</v>
      </c>
      <c r="N292" s="445">
        <v>2100</v>
      </c>
      <c r="O292" s="288">
        <v>0.75</v>
      </c>
      <c r="P292" s="446">
        <v>0.6</v>
      </c>
      <c r="Q292" s="914">
        <v>0.15</v>
      </c>
      <c r="R292" s="351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f t="shared" si="224"/>
        <v>0</v>
      </c>
      <c r="X292" s="113">
        <v>0</v>
      </c>
      <c r="Y292" s="113">
        <v>0</v>
      </c>
      <c r="Z292" s="113">
        <v>0</v>
      </c>
      <c r="AA292" s="113">
        <f t="shared" si="225"/>
        <v>0</v>
      </c>
      <c r="AB292" s="113">
        <f t="shared" si="226"/>
        <v>0</v>
      </c>
      <c r="AC292" s="114">
        <f t="shared" si="227"/>
        <v>0</v>
      </c>
      <c r="AD292" s="114">
        <f t="shared" si="228"/>
        <v>0</v>
      </c>
      <c r="AE292" s="113">
        <v>0</v>
      </c>
      <c r="AF292" s="113">
        <v>0</v>
      </c>
      <c r="AG292" s="113">
        <f t="shared" si="229"/>
        <v>0</v>
      </c>
      <c r="AH292" s="113">
        <f t="shared" si="230"/>
        <v>0</v>
      </c>
      <c r="AI292" s="115">
        <v>0</v>
      </c>
      <c r="AJ292" s="115">
        <v>0</v>
      </c>
      <c r="AK292" s="115">
        <v>0</v>
      </c>
      <c r="AL292" s="115">
        <v>0</v>
      </c>
      <c r="AM292" s="115">
        <v>0</v>
      </c>
      <c r="AN292" s="115">
        <v>0</v>
      </c>
      <c r="AO292" s="115">
        <v>0</v>
      </c>
      <c r="AP292" s="115">
        <v>0</v>
      </c>
      <c r="AQ292" s="115">
        <f t="shared" si="231"/>
        <v>0</v>
      </c>
      <c r="AR292" s="115">
        <f t="shared" si="232"/>
        <v>0</v>
      </c>
      <c r="AS292" s="377">
        <f t="shared" si="233"/>
        <v>0</v>
      </c>
      <c r="AT292" s="112">
        <f t="shared" si="248"/>
        <v>430917</v>
      </c>
      <c r="AU292" s="113">
        <f t="shared" si="249"/>
        <v>315771</v>
      </c>
      <c r="AV292" s="113">
        <f t="shared" si="250"/>
        <v>0</v>
      </c>
      <c r="AW292" s="113">
        <f t="shared" si="251"/>
        <v>106731</v>
      </c>
      <c r="AX292" s="113">
        <f t="shared" si="251"/>
        <v>6315</v>
      </c>
      <c r="AY292" s="113">
        <f t="shared" si="252"/>
        <v>2100</v>
      </c>
      <c r="AZ292" s="115">
        <f t="shared" si="253"/>
        <v>0.75</v>
      </c>
      <c r="BA292" s="115">
        <f t="shared" si="254"/>
        <v>0.6</v>
      </c>
      <c r="BB292" s="116">
        <f t="shared" si="254"/>
        <v>0.15</v>
      </c>
    </row>
    <row r="293" spans="1:54" ht="14.1" customHeight="1" x14ac:dyDescent="0.2">
      <c r="A293" s="108">
        <v>59</v>
      </c>
      <c r="B293" s="105">
        <v>2452</v>
      </c>
      <c r="C293" s="106">
        <v>600079660</v>
      </c>
      <c r="D293" s="105">
        <v>70695261</v>
      </c>
      <c r="E293" s="107" t="s">
        <v>691</v>
      </c>
      <c r="F293" s="108">
        <v>3143</v>
      </c>
      <c r="G293" s="126" t="s">
        <v>634</v>
      </c>
      <c r="H293" s="109" t="s">
        <v>282</v>
      </c>
      <c r="I293" s="110">
        <v>91287</v>
      </c>
      <c r="J293" s="445">
        <v>64350</v>
      </c>
      <c r="K293" s="445">
        <v>0</v>
      </c>
      <c r="L293" s="111">
        <v>21750</v>
      </c>
      <c r="M293" s="111">
        <v>1287</v>
      </c>
      <c r="N293" s="445">
        <v>3900</v>
      </c>
      <c r="O293" s="288">
        <v>0.27</v>
      </c>
      <c r="P293" s="446">
        <v>0</v>
      </c>
      <c r="Q293" s="914">
        <v>0.27</v>
      </c>
      <c r="R293" s="351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f t="shared" si="224"/>
        <v>0</v>
      </c>
      <c r="X293" s="113">
        <v>0</v>
      </c>
      <c r="Y293" s="113">
        <v>0</v>
      </c>
      <c r="Z293" s="113">
        <v>0</v>
      </c>
      <c r="AA293" s="113">
        <f t="shared" si="225"/>
        <v>0</v>
      </c>
      <c r="AB293" s="113">
        <f t="shared" si="226"/>
        <v>0</v>
      </c>
      <c r="AC293" s="114">
        <f t="shared" si="227"/>
        <v>0</v>
      </c>
      <c r="AD293" s="114">
        <f t="shared" si="228"/>
        <v>0</v>
      </c>
      <c r="AE293" s="113">
        <v>0</v>
      </c>
      <c r="AF293" s="113">
        <v>0</v>
      </c>
      <c r="AG293" s="113">
        <f t="shared" si="229"/>
        <v>0</v>
      </c>
      <c r="AH293" s="113">
        <f t="shared" si="230"/>
        <v>0</v>
      </c>
      <c r="AI293" s="115">
        <v>0</v>
      </c>
      <c r="AJ293" s="115">
        <v>0</v>
      </c>
      <c r="AK293" s="115">
        <v>0</v>
      </c>
      <c r="AL293" s="115">
        <v>0</v>
      </c>
      <c r="AM293" s="115">
        <v>0</v>
      </c>
      <c r="AN293" s="115">
        <v>0</v>
      </c>
      <c r="AO293" s="115">
        <v>0</v>
      </c>
      <c r="AP293" s="115">
        <v>0</v>
      </c>
      <c r="AQ293" s="115">
        <f t="shared" si="231"/>
        <v>0</v>
      </c>
      <c r="AR293" s="115">
        <f t="shared" si="232"/>
        <v>0</v>
      </c>
      <c r="AS293" s="377">
        <f t="shared" si="233"/>
        <v>0</v>
      </c>
      <c r="AT293" s="112">
        <f t="shared" si="248"/>
        <v>91287</v>
      </c>
      <c r="AU293" s="113">
        <f t="shared" si="249"/>
        <v>64350</v>
      </c>
      <c r="AV293" s="113">
        <f t="shared" si="250"/>
        <v>0</v>
      </c>
      <c r="AW293" s="113">
        <f t="shared" si="251"/>
        <v>21750</v>
      </c>
      <c r="AX293" s="113">
        <f t="shared" si="251"/>
        <v>1287</v>
      </c>
      <c r="AY293" s="113">
        <f t="shared" si="252"/>
        <v>3900</v>
      </c>
      <c r="AZ293" s="115">
        <f t="shared" si="253"/>
        <v>0.27</v>
      </c>
      <c r="BA293" s="115">
        <f t="shared" si="254"/>
        <v>0</v>
      </c>
      <c r="BB293" s="116">
        <f t="shared" si="254"/>
        <v>0.27</v>
      </c>
    </row>
    <row r="294" spans="1:54" ht="14.1" customHeight="1" x14ac:dyDescent="0.2">
      <c r="A294" s="120">
        <v>59</v>
      </c>
      <c r="B294" s="117">
        <v>2452</v>
      </c>
      <c r="C294" s="118">
        <v>600079660</v>
      </c>
      <c r="D294" s="117">
        <v>70695261</v>
      </c>
      <c r="E294" s="119" t="s">
        <v>692</v>
      </c>
      <c r="F294" s="120"/>
      <c r="G294" s="119"/>
      <c r="H294" s="121"/>
      <c r="I294" s="122">
        <v>39765293</v>
      </c>
      <c r="J294" s="123">
        <v>28678368</v>
      </c>
      <c r="K294" s="123">
        <v>100000</v>
      </c>
      <c r="L294" s="123">
        <v>9727088</v>
      </c>
      <c r="M294" s="123">
        <v>573567</v>
      </c>
      <c r="N294" s="123">
        <v>686270</v>
      </c>
      <c r="O294" s="124">
        <v>60.738500000000009</v>
      </c>
      <c r="P294" s="124">
        <v>46.198900000000002</v>
      </c>
      <c r="Q294" s="125">
        <v>14.539599999999998</v>
      </c>
      <c r="R294" s="856">
        <f t="shared" ref="R294:BB294" si="255">SUM(R287:R293)</f>
        <v>0</v>
      </c>
      <c r="S294" s="856">
        <f t="shared" si="255"/>
        <v>0</v>
      </c>
      <c r="T294" s="856">
        <f t="shared" si="255"/>
        <v>57447</v>
      </c>
      <c r="U294" s="856">
        <f t="shared" si="255"/>
        <v>0</v>
      </c>
      <c r="V294" s="856">
        <f t="shared" si="255"/>
        <v>0</v>
      </c>
      <c r="W294" s="856">
        <f t="shared" si="255"/>
        <v>57447</v>
      </c>
      <c r="X294" s="856">
        <f t="shared" si="255"/>
        <v>0</v>
      </c>
      <c r="Y294" s="856">
        <f t="shared" si="255"/>
        <v>0</v>
      </c>
      <c r="Z294" s="856">
        <f t="shared" si="255"/>
        <v>0</v>
      </c>
      <c r="AA294" s="856">
        <f t="shared" si="255"/>
        <v>0</v>
      </c>
      <c r="AB294" s="856">
        <f t="shared" si="255"/>
        <v>57447</v>
      </c>
      <c r="AC294" s="856">
        <f t="shared" si="255"/>
        <v>19417</v>
      </c>
      <c r="AD294" s="856">
        <f t="shared" si="255"/>
        <v>1149</v>
      </c>
      <c r="AE294" s="856">
        <f t="shared" si="255"/>
        <v>0</v>
      </c>
      <c r="AF294" s="856">
        <f t="shared" si="255"/>
        <v>0</v>
      </c>
      <c r="AG294" s="856">
        <f t="shared" si="255"/>
        <v>0</v>
      </c>
      <c r="AH294" s="856">
        <f t="shared" si="255"/>
        <v>78013</v>
      </c>
      <c r="AI294" s="904">
        <f t="shared" si="255"/>
        <v>0</v>
      </c>
      <c r="AJ294" s="904">
        <f t="shared" si="255"/>
        <v>0</v>
      </c>
      <c r="AK294" s="904">
        <f t="shared" si="255"/>
        <v>0</v>
      </c>
      <c r="AL294" s="904">
        <f t="shared" si="255"/>
        <v>0</v>
      </c>
      <c r="AM294" s="904">
        <f t="shared" si="255"/>
        <v>0.2</v>
      </c>
      <c r="AN294" s="904">
        <f t="shared" si="255"/>
        <v>0</v>
      </c>
      <c r="AO294" s="904">
        <f t="shared" si="255"/>
        <v>0</v>
      </c>
      <c r="AP294" s="904">
        <f t="shared" si="255"/>
        <v>0</v>
      </c>
      <c r="AQ294" s="904">
        <f t="shared" si="255"/>
        <v>0</v>
      </c>
      <c r="AR294" s="904">
        <f t="shared" si="255"/>
        <v>0.2</v>
      </c>
      <c r="AS294" s="939">
        <f t="shared" si="255"/>
        <v>0.2</v>
      </c>
      <c r="AT294" s="122">
        <f t="shared" si="255"/>
        <v>39843306</v>
      </c>
      <c r="AU294" s="123">
        <f t="shared" si="255"/>
        <v>28735815</v>
      </c>
      <c r="AV294" s="123">
        <f t="shared" si="255"/>
        <v>100000</v>
      </c>
      <c r="AW294" s="123">
        <f t="shared" si="255"/>
        <v>9746505</v>
      </c>
      <c r="AX294" s="123">
        <f t="shared" si="255"/>
        <v>574716</v>
      </c>
      <c r="AY294" s="123">
        <f t="shared" si="255"/>
        <v>686270</v>
      </c>
      <c r="AZ294" s="124">
        <f t="shared" si="255"/>
        <v>60.938500000000005</v>
      </c>
      <c r="BA294" s="124">
        <f t="shared" si="255"/>
        <v>46.198900000000002</v>
      </c>
      <c r="BB294" s="125">
        <f t="shared" si="255"/>
        <v>14.739599999999999</v>
      </c>
    </row>
    <row r="295" spans="1:54" ht="14.1" customHeight="1" x14ac:dyDescent="0.2">
      <c r="A295" s="108">
        <v>60</v>
      </c>
      <c r="B295" s="105">
        <v>2319</v>
      </c>
      <c r="C295" s="106">
        <v>600080218</v>
      </c>
      <c r="D295" s="105">
        <v>70695245</v>
      </c>
      <c r="E295" s="107" t="s">
        <v>693</v>
      </c>
      <c r="F295" s="108">
        <v>3231</v>
      </c>
      <c r="G295" s="107" t="s">
        <v>320</v>
      </c>
      <c r="H295" s="109" t="s">
        <v>281</v>
      </c>
      <c r="I295" s="110">
        <v>6766720</v>
      </c>
      <c r="J295" s="343">
        <v>4967953</v>
      </c>
      <c r="K295" s="343">
        <v>0</v>
      </c>
      <c r="L295" s="111">
        <v>1679168</v>
      </c>
      <c r="M295" s="111">
        <v>99359</v>
      </c>
      <c r="N295" s="343">
        <v>20240</v>
      </c>
      <c r="O295" s="288">
        <v>9.6005000000000003</v>
      </c>
      <c r="P295" s="275">
        <v>8.5797000000000008</v>
      </c>
      <c r="Q295" s="910">
        <v>1.0207999999999999</v>
      </c>
      <c r="R295" s="351">
        <v>0</v>
      </c>
      <c r="S295" s="113">
        <v>0</v>
      </c>
      <c r="T295" s="113">
        <v>0</v>
      </c>
      <c r="U295" s="113">
        <v>0</v>
      </c>
      <c r="V295" s="113">
        <v>0</v>
      </c>
      <c r="W295" s="113">
        <f t="shared" si="224"/>
        <v>0</v>
      </c>
      <c r="X295" s="113">
        <v>0</v>
      </c>
      <c r="Y295" s="113">
        <v>0</v>
      </c>
      <c r="Z295" s="113">
        <v>0</v>
      </c>
      <c r="AA295" s="113">
        <f t="shared" si="225"/>
        <v>0</v>
      </c>
      <c r="AB295" s="113">
        <f t="shared" si="226"/>
        <v>0</v>
      </c>
      <c r="AC295" s="114">
        <f t="shared" si="227"/>
        <v>0</v>
      </c>
      <c r="AD295" s="114">
        <f t="shared" si="228"/>
        <v>0</v>
      </c>
      <c r="AE295" s="113">
        <v>0</v>
      </c>
      <c r="AF295" s="113">
        <v>0</v>
      </c>
      <c r="AG295" s="113">
        <f t="shared" si="229"/>
        <v>0</v>
      </c>
      <c r="AH295" s="113">
        <f t="shared" si="230"/>
        <v>0</v>
      </c>
      <c r="AI295" s="115">
        <v>0</v>
      </c>
      <c r="AJ295" s="115">
        <v>0</v>
      </c>
      <c r="AK295" s="115">
        <v>0</v>
      </c>
      <c r="AL295" s="115">
        <v>0</v>
      </c>
      <c r="AM295" s="115">
        <v>0</v>
      </c>
      <c r="AN295" s="115">
        <v>0</v>
      </c>
      <c r="AO295" s="115">
        <v>0</v>
      </c>
      <c r="AP295" s="115">
        <v>0</v>
      </c>
      <c r="AQ295" s="115">
        <f t="shared" si="231"/>
        <v>0</v>
      </c>
      <c r="AR295" s="115">
        <f t="shared" si="232"/>
        <v>0</v>
      </c>
      <c r="AS295" s="377">
        <f t="shared" si="233"/>
        <v>0</v>
      </c>
      <c r="AT295" s="112">
        <f>I295+AH295</f>
        <v>6766720</v>
      </c>
      <c r="AU295" s="113">
        <f>J295+W295</f>
        <v>4967953</v>
      </c>
      <c r="AV295" s="113">
        <f>K295+AA295</f>
        <v>0</v>
      </c>
      <c r="AW295" s="113">
        <f>L295+AC295</f>
        <v>1679168</v>
      </c>
      <c r="AX295" s="113">
        <f>M295+AD295</f>
        <v>99359</v>
      </c>
      <c r="AY295" s="113">
        <f>N295+AG295</f>
        <v>20240</v>
      </c>
      <c r="AZ295" s="115">
        <f>O295+AS295</f>
        <v>9.6005000000000003</v>
      </c>
      <c r="BA295" s="115">
        <f>P295+AQ295</f>
        <v>8.5797000000000008</v>
      </c>
      <c r="BB295" s="116">
        <f>Q295+AR295</f>
        <v>1.0207999999999999</v>
      </c>
    </row>
    <row r="296" spans="1:54" ht="14.1" customHeight="1" x14ac:dyDescent="0.2">
      <c r="A296" s="120">
        <v>60</v>
      </c>
      <c r="B296" s="117">
        <v>2319</v>
      </c>
      <c r="C296" s="118">
        <v>600080218</v>
      </c>
      <c r="D296" s="117">
        <v>70695245</v>
      </c>
      <c r="E296" s="119" t="s">
        <v>694</v>
      </c>
      <c r="F296" s="120"/>
      <c r="G296" s="119"/>
      <c r="H296" s="121"/>
      <c r="I296" s="127">
        <v>6766720</v>
      </c>
      <c r="J296" s="128">
        <v>4967953</v>
      </c>
      <c r="K296" s="128">
        <v>0</v>
      </c>
      <c r="L296" s="128">
        <v>1679168</v>
      </c>
      <c r="M296" s="128">
        <v>99359</v>
      </c>
      <c r="N296" s="128">
        <v>20240</v>
      </c>
      <c r="O296" s="129">
        <v>9.6005000000000003</v>
      </c>
      <c r="P296" s="129">
        <v>8.5797000000000008</v>
      </c>
      <c r="Q296" s="130">
        <v>1.0207999999999999</v>
      </c>
      <c r="R296" s="857">
        <f t="shared" ref="R296:BB296" si="256">SUM(R295)</f>
        <v>0</v>
      </c>
      <c r="S296" s="857">
        <f t="shared" si="256"/>
        <v>0</v>
      </c>
      <c r="T296" s="857">
        <f t="shared" si="256"/>
        <v>0</v>
      </c>
      <c r="U296" s="857">
        <f t="shared" si="256"/>
        <v>0</v>
      </c>
      <c r="V296" s="857">
        <f t="shared" si="256"/>
        <v>0</v>
      </c>
      <c r="W296" s="857">
        <f t="shared" si="256"/>
        <v>0</v>
      </c>
      <c r="X296" s="857">
        <f t="shared" si="256"/>
        <v>0</v>
      </c>
      <c r="Y296" s="857">
        <f t="shared" si="256"/>
        <v>0</v>
      </c>
      <c r="Z296" s="857">
        <f t="shared" si="256"/>
        <v>0</v>
      </c>
      <c r="AA296" s="857">
        <f t="shared" si="256"/>
        <v>0</v>
      </c>
      <c r="AB296" s="857">
        <f t="shared" si="256"/>
        <v>0</v>
      </c>
      <c r="AC296" s="857">
        <f t="shared" si="256"/>
        <v>0</v>
      </c>
      <c r="AD296" s="857">
        <f t="shared" si="256"/>
        <v>0</v>
      </c>
      <c r="AE296" s="857">
        <f t="shared" si="256"/>
        <v>0</v>
      </c>
      <c r="AF296" s="857">
        <f t="shared" si="256"/>
        <v>0</v>
      </c>
      <c r="AG296" s="857">
        <f t="shared" si="256"/>
        <v>0</v>
      </c>
      <c r="AH296" s="857">
        <f t="shared" si="256"/>
        <v>0</v>
      </c>
      <c r="AI296" s="942">
        <f t="shared" si="256"/>
        <v>0</v>
      </c>
      <c r="AJ296" s="942">
        <f t="shared" si="256"/>
        <v>0</v>
      </c>
      <c r="AK296" s="942">
        <f t="shared" si="256"/>
        <v>0</v>
      </c>
      <c r="AL296" s="942">
        <f t="shared" si="256"/>
        <v>0</v>
      </c>
      <c r="AM296" s="942">
        <f t="shared" si="256"/>
        <v>0</v>
      </c>
      <c r="AN296" s="942">
        <f t="shared" si="256"/>
        <v>0</v>
      </c>
      <c r="AO296" s="942">
        <f t="shared" si="256"/>
        <v>0</v>
      </c>
      <c r="AP296" s="942">
        <f t="shared" si="256"/>
        <v>0</v>
      </c>
      <c r="AQ296" s="942">
        <f t="shared" si="256"/>
        <v>0</v>
      </c>
      <c r="AR296" s="942">
        <f t="shared" si="256"/>
        <v>0</v>
      </c>
      <c r="AS296" s="943">
        <f t="shared" si="256"/>
        <v>0</v>
      </c>
      <c r="AT296" s="127">
        <f t="shared" si="256"/>
        <v>6766720</v>
      </c>
      <c r="AU296" s="128">
        <f t="shared" si="256"/>
        <v>4967953</v>
      </c>
      <c r="AV296" s="128">
        <f t="shared" si="256"/>
        <v>0</v>
      </c>
      <c r="AW296" s="128">
        <f t="shared" si="256"/>
        <v>1679168</v>
      </c>
      <c r="AX296" s="128">
        <f t="shared" si="256"/>
        <v>99359</v>
      </c>
      <c r="AY296" s="128">
        <f t="shared" si="256"/>
        <v>20240</v>
      </c>
      <c r="AZ296" s="129">
        <f t="shared" si="256"/>
        <v>9.6005000000000003</v>
      </c>
      <c r="BA296" s="129">
        <f t="shared" si="256"/>
        <v>8.5797000000000008</v>
      </c>
      <c r="BB296" s="130">
        <f t="shared" si="256"/>
        <v>1.0207999999999999</v>
      </c>
    </row>
    <row r="297" spans="1:54" ht="14.1" customHeight="1" x14ac:dyDescent="0.2">
      <c r="A297" s="108">
        <v>61</v>
      </c>
      <c r="B297" s="105">
        <v>2444</v>
      </c>
      <c r="C297" s="106">
        <v>600079848</v>
      </c>
      <c r="D297" s="105">
        <v>72742836</v>
      </c>
      <c r="E297" s="107" t="s">
        <v>695</v>
      </c>
      <c r="F297" s="108">
        <v>3111</v>
      </c>
      <c r="G297" s="107" t="s">
        <v>315</v>
      </c>
      <c r="H297" s="109" t="s">
        <v>281</v>
      </c>
      <c r="I297" s="110">
        <v>4115731</v>
      </c>
      <c r="J297" s="111">
        <v>2984603</v>
      </c>
      <c r="K297" s="111">
        <v>30000</v>
      </c>
      <c r="L297" s="111">
        <v>1018936</v>
      </c>
      <c r="M297" s="111">
        <v>59692</v>
      </c>
      <c r="N297" s="111">
        <v>22500</v>
      </c>
      <c r="O297" s="288">
        <v>7.2128000000000005</v>
      </c>
      <c r="P297" s="288">
        <v>5.830000000000001</v>
      </c>
      <c r="Q297" s="913">
        <v>1.3828</v>
      </c>
      <c r="R297" s="351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f t="shared" si="224"/>
        <v>0</v>
      </c>
      <c r="X297" s="113">
        <v>0</v>
      </c>
      <c r="Y297" s="113">
        <v>0</v>
      </c>
      <c r="Z297" s="113">
        <v>0</v>
      </c>
      <c r="AA297" s="113">
        <f t="shared" si="225"/>
        <v>0</v>
      </c>
      <c r="AB297" s="113">
        <f t="shared" si="226"/>
        <v>0</v>
      </c>
      <c r="AC297" s="114">
        <f t="shared" si="227"/>
        <v>0</v>
      </c>
      <c r="AD297" s="114">
        <f t="shared" si="228"/>
        <v>0</v>
      </c>
      <c r="AE297" s="113">
        <v>0</v>
      </c>
      <c r="AF297" s="113">
        <v>0</v>
      </c>
      <c r="AG297" s="113">
        <f t="shared" si="229"/>
        <v>0</v>
      </c>
      <c r="AH297" s="113">
        <f t="shared" si="230"/>
        <v>0</v>
      </c>
      <c r="AI297" s="115">
        <v>0</v>
      </c>
      <c r="AJ297" s="115">
        <v>0</v>
      </c>
      <c r="AK297" s="115">
        <v>0</v>
      </c>
      <c r="AL297" s="115">
        <v>0</v>
      </c>
      <c r="AM297" s="115">
        <v>0</v>
      </c>
      <c r="AN297" s="115">
        <v>0</v>
      </c>
      <c r="AO297" s="115">
        <v>0</v>
      </c>
      <c r="AP297" s="115">
        <v>0</v>
      </c>
      <c r="AQ297" s="115">
        <f t="shared" si="231"/>
        <v>0</v>
      </c>
      <c r="AR297" s="115">
        <f t="shared" si="232"/>
        <v>0</v>
      </c>
      <c r="AS297" s="377">
        <f t="shared" si="233"/>
        <v>0</v>
      </c>
      <c r="AT297" s="112">
        <f t="shared" ref="AT297:AT302" si="257">I297+AH297</f>
        <v>4115731</v>
      </c>
      <c r="AU297" s="113">
        <f t="shared" ref="AU297:AU302" si="258">J297+W297</f>
        <v>2984603</v>
      </c>
      <c r="AV297" s="113">
        <f t="shared" ref="AV297:AV302" si="259">K297+AA297</f>
        <v>30000</v>
      </c>
      <c r="AW297" s="113">
        <f t="shared" ref="AW297:AX302" si="260">L297+AC297</f>
        <v>1018936</v>
      </c>
      <c r="AX297" s="113">
        <f t="shared" si="260"/>
        <v>59692</v>
      </c>
      <c r="AY297" s="113">
        <f t="shared" ref="AY297:AY302" si="261">N297+AG297</f>
        <v>22500</v>
      </c>
      <c r="AZ297" s="115">
        <f t="shared" ref="AZ297:AZ302" si="262">O297+AS297</f>
        <v>7.2128000000000005</v>
      </c>
      <c r="BA297" s="115">
        <f t="shared" ref="BA297:BB302" si="263">P297+AQ297</f>
        <v>5.830000000000001</v>
      </c>
      <c r="BB297" s="116">
        <f t="shared" si="263"/>
        <v>1.3828</v>
      </c>
    </row>
    <row r="298" spans="1:54" ht="14.1" customHeight="1" x14ac:dyDescent="0.2">
      <c r="A298" s="108">
        <v>61</v>
      </c>
      <c r="B298" s="105">
        <v>2444</v>
      </c>
      <c r="C298" s="106">
        <v>600079848</v>
      </c>
      <c r="D298" s="105">
        <v>72742836</v>
      </c>
      <c r="E298" s="107" t="s">
        <v>695</v>
      </c>
      <c r="F298" s="108">
        <v>3117</v>
      </c>
      <c r="G298" s="131" t="s">
        <v>318</v>
      </c>
      <c r="H298" s="109" t="s">
        <v>281</v>
      </c>
      <c r="I298" s="110">
        <v>4294462</v>
      </c>
      <c r="J298" s="111">
        <v>3013279</v>
      </c>
      <c r="K298" s="111">
        <v>81000</v>
      </c>
      <c r="L298" s="111">
        <v>1045867</v>
      </c>
      <c r="M298" s="111">
        <v>60266</v>
      </c>
      <c r="N298" s="111">
        <v>94050</v>
      </c>
      <c r="O298" s="288">
        <v>6.0530000000000008</v>
      </c>
      <c r="P298" s="288">
        <v>3.85</v>
      </c>
      <c r="Q298" s="913">
        <v>2.2030000000000003</v>
      </c>
      <c r="R298" s="351"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f t="shared" si="224"/>
        <v>0</v>
      </c>
      <c r="X298" s="113">
        <v>0</v>
      </c>
      <c r="Y298" s="113">
        <v>0</v>
      </c>
      <c r="Z298" s="113">
        <v>0</v>
      </c>
      <c r="AA298" s="113">
        <f t="shared" si="225"/>
        <v>0</v>
      </c>
      <c r="AB298" s="113">
        <f t="shared" si="226"/>
        <v>0</v>
      </c>
      <c r="AC298" s="114">
        <f t="shared" si="227"/>
        <v>0</v>
      </c>
      <c r="AD298" s="114">
        <f t="shared" si="228"/>
        <v>0</v>
      </c>
      <c r="AE298" s="113">
        <v>0</v>
      </c>
      <c r="AF298" s="113">
        <v>0</v>
      </c>
      <c r="AG298" s="113">
        <f t="shared" si="229"/>
        <v>0</v>
      </c>
      <c r="AH298" s="113">
        <f t="shared" si="230"/>
        <v>0</v>
      </c>
      <c r="AI298" s="115">
        <v>0</v>
      </c>
      <c r="AJ298" s="115">
        <v>0</v>
      </c>
      <c r="AK298" s="115">
        <v>0</v>
      </c>
      <c r="AL298" s="115">
        <v>0</v>
      </c>
      <c r="AM298" s="115">
        <v>0</v>
      </c>
      <c r="AN298" s="115">
        <v>0</v>
      </c>
      <c r="AO298" s="115">
        <v>0</v>
      </c>
      <c r="AP298" s="115">
        <v>0</v>
      </c>
      <c r="AQ298" s="115">
        <f t="shared" si="231"/>
        <v>0</v>
      </c>
      <c r="AR298" s="115">
        <f t="shared" si="232"/>
        <v>0</v>
      </c>
      <c r="AS298" s="377">
        <f t="shared" si="233"/>
        <v>0</v>
      </c>
      <c r="AT298" s="112">
        <f t="shared" si="257"/>
        <v>4294462</v>
      </c>
      <c r="AU298" s="113">
        <f t="shared" si="258"/>
        <v>3013279</v>
      </c>
      <c r="AV298" s="113">
        <f t="shared" si="259"/>
        <v>81000</v>
      </c>
      <c r="AW298" s="113">
        <f t="shared" si="260"/>
        <v>1045867</v>
      </c>
      <c r="AX298" s="113">
        <f t="shared" si="260"/>
        <v>60266</v>
      </c>
      <c r="AY298" s="113">
        <f t="shared" si="261"/>
        <v>94050</v>
      </c>
      <c r="AZ298" s="115">
        <f t="shared" si="262"/>
        <v>6.0530000000000008</v>
      </c>
      <c r="BA298" s="115">
        <f t="shared" si="263"/>
        <v>3.85</v>
      </c>
      <c r="BB298" s="116">
        <f t="shared" si="263"/>
        <v>2.2030000000000003</v>
      </c>
    </row>
    <row r="299" spans="1:54" ht="14.1" customHeight="1" x14ac:dyDescent="0.2">
      <c r="A299" s="108">
        <v>61</v>
      </c>
      <c r="B299" s="105">
        <v>2444</v>
      </c>
      <c r="C299" s="106">
        <v>600079848</v>
      </c>
      <c r="D299" s="105">
        <v>72742836</v>
      </c>
      <c r="E299" s="107" t="s">
        <v>695</v>
      </c>
      <c r="F299" s="108">
        <v>3117</v>
      </c>
      <c r="G299" s="126" t="s">
        <v>316</v>
      </c>
      <c r="H299" s="109" t="s">
        <v>282</v>
      </c>
      <c r="I299" s="110">
        <v>335702</v>
      </c>
      <c r="J299" s="28">
        <v>244478</v>
      </c>
      <c r="K299" s="28">
        <v>0</v>
      </c>
      <c r="L299" s="111">
        <v>82634</v>
      </c>
      <c r="M299" s="111">
        <v>4890</v>
      </c>
      <c r="N299" s="28">
        <v>3700</v>
      </c>
      <c r="O299" s="288">
        <v>0.69</v>
      </c>
      <c r="P299" s="275">
        <v>0.69</v>
      </c>
      <c r="Q299" s="910">
        <v>0</v>
      </c>
      <c r="R299" s="351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f t="shared" si="224"/>
        <v>0</v>
      </c>
      <c r="X299" s="113">
        <v>0</v>
      </c>
      <c r="Y299" s="113">
        <v>0</v>
      </c>
      <c r="Z299" s="113">
        <v>0</v>
      </c>
      <c r="AA299" s="113">
        <f t="shared" si="225"/>
        <v>0</v>
      </c>
      <c r="AB299" s="113">
        <f t="shared" si="226"/>
        <v>0</v>
      </c>
      <c r="AC299" s="114">
        <f t="shared" si="227"/>
        <v>0</v>
      </c>
      <c r="AD299" s="114">
        <f t="shared" si="228"/>
        <v>0</v>
      </c>
      <c r="AE299" s="113">
        <v>0</v>
      </c>
      <c r="AF299" s="113">
        <v>0</v>
      </c>
      <c r="AG299" s="113">
        <f t="shared" si="229"/>
        <v>0</v>
      </c>
      <c r="AH299" s="113">
        <f t="shared" si="230"/>
        <v>0</v>
      </c>
      <c r="AI299" s="115">
        <v>0</v>
      </c>
      <c r="AJ299" s="115">
        <v>0</v>
      </c>
      <c r="AK299" s="115">
        <v>0</v>
      </c>
      <c r="AL299" s="115">
        <v>0</v>
      </c>
      <c r="AM299" s="115">
        <v>0</v>
      </c>
      <c r="AN299" s="115">
        <v>0</v>
      </c>
      <c r="AO299" s="115">
        <v>0</v>
      </c>
      <c r="AP299" s="115">
        <v>0</v>
      </c>
      <c r="AQ299" s="115">
        <f t="shared" si="231"/>
        <v>0</v>
      </c>
      <c r="AR299" s="115">
        <f t="shared" si="232"/>
        <v>0</v>
      </c>
      <c r="AS299" s="377">
        <f t="shared" si="233"/>
        <v>0</v>
      </c>
      <c r="AT299" s="112">
        <f t="shared" si="257"/>
        <v>335702</v>
      </c>
      <c r="AU299" s="113">
        <f t="shared" si="258"/>
        <v>244478</v>
      </c>
      <c r="AV299" s="113">
        <f t="shared" si="259"/>
        <v>0</v>
      </c>
      <c r="AW299" s="113">
        <f t="shared" si="260"/>
        <v>82634</v>
      </c>
      <c r="AX299" s="113">
        <f t="shared" si="260"/>
        <v>4890</v>
      </c>
      <c r="AY299" s="113">
        <f t="shared" si="261"/>
        <v>3700</v>
      </c>
      <c r="AZ299" s="115">
        <f t="shared" si="262"/>
        <v>0.69</v>
      </c>
      <c r="BA299" s="115">
        <f t="shared" si="263"/>
        <v>0.69</v>
      </c>
      <c r="BB299" s="116">
        <f t="shared" si="263"/>
        <v>0</v>
      </c>
    </row>
    <row r="300" spans="1:54" ht="14.1" customHeight="1" x14ac:dyDescent="0.2">
      <c r="A300" s="108">
        <v>61</v>
      </c>
      <c r="B300" s="105">
        <v>2444</v>
      </c>
      <c r="C300" s="106">
        <v>600079848</v>
      </c>
      <c r="D300" s="105">
        <v>72742836</v>
      </c>
      <c r="E300" s="107" t="s">
        <v>695</v>
      </c>
      <c r="F300" s="108">
        <v>3141</v>
      </c>
      <c r="G300" s="107" t="s">
        <v>319</v>
      </c>
      <c r="H300" s="109" t="s">
        <v>282</v>
      </c>
      <c r="I300" s="110">
        <v>1159548</v>
      </c>
      <c r="J300" s="30">
        <v>849380</v>
      </c>
      <c r="K300" s="30">
        <v>0</v>
      </c>
      <c r="L300" s="111">
        <v>287090</v>
      </c>
      <c r="M300" s="111">
        <v>16988</v>
      </c>
      <c r="N300" s="30">
        <v>6090</v>
      </c>
      <c r="O300" s="288">
        <v>2.89</v>
      </c>
      <c r="P300" s="447">
        <v>0</v>
      </c>
      <c r="Q300" s="914">
        <v>2.89</v>
      </c>
      <c r="R300" s="351">
        <v>0</v>
      </c>
      <c r="S300" s="113">
        <v>0</v>
      </c>
      <c r="T300" s="113">
        <v>5901</v>
      </c>
      <c r="U300" s="113">
        <v>0</v>
      </c>
      <c r="V300" s="113">
        <v>0</v>
      </c>
      <c r="W300" s="113">
        <f t="shared" si="224"/>
        <v>5901</v>
      </c>
      <c r="X300" s="113">
        <v>0</v>
      </c>
      <c r="Y300" s="113">
        <v>0</v>
      </c>
      <c r="Z300" s="113">
        <v>0</v>
      </c>
      <c r="AA300" s="113">
        <f t="shared" si="225"/>
        <v>0</v>
      </c>
      <c r="AB300" s="113">
        <f t="shared" si="226"/>
        <v>5901</v>
      </c>
      <c r="AC300" s="114">
        <f t="shared" si="227"/>
        <v>1995</v>
      </c>
      <c r="AD300" s="114">
        <f t="shared" si="228"/>
        <v>118</v>
      </c>
      <c r="AE300" s="113">
        <v>0</v>
      </c>
      <c r="AF300" s="113">
        <v>0</v>
      </c>
      <c r="AG300" s="113">
        <f t="shared" si="229"/>
        <v>0</v>
      </c>
      <c r="AH300" s="113">
        <f t="shared" si="230"/>
        <v>8014</v>
      </c>
      <c r="AI300" s="115">
        <v>0</v>
      </c>
      <c r="AJ300" s="115">
        <v>0</v>
      </c>
      <c r="AK300" s="115">
        <v>0</v>
      </c>
      <c r="AL300" s="115">
        <v>0</v>
      </c>
      <c r="AM300" s="115">
        <v>0.02</v>
      </c>
      <c r="AN300" s="115">
        <v>0</v>
      </c>
      <c r="AO300" s="115">
        <v>0</v>
      </c>
      <c r="AP300" s="115">
        <v>0</v>
      </c>
      <c r="AQ300" s="115">
        <f t="shared" si="231"/>
        <v>0</v>
      </c>
      <c r="AR300" s="115">
        <f t="shared" si="232"/>
        <v>0.02</v>
      </c>
      <c r="AS300" s="377">
        <f t="shared" si="233"/>
        <v>0.02</v>
      </c>
      <c r="AT300" s="112">
        <f t="shared" si="257"/>
        <v>1167562</v>
      </c>
      <c r="AU300" s="113">
        <f t="shared" si="258"/>
        <v>855281</v>
      </c>
      <c r="AV300" s="113">
        <f t="shared" si="259"/>
        <v>0</v>
      </c>
      <c r="AW300" s="113">
        <f t="shared" si="260"/>
        <v>289085</v>
      </c>
      <c r="AX300" s="113">
        <f t="shared" si="260"/>
        <v>17106</v>
      </c>
      <c r="AY300" s="113">
        <f t="shared" si="261"/>
        <v>6090</v>
      </c>
      <c r="AZ300" s="115">
        <f t="shared" si="262"/>
        <v>2.91</v>
      </c>
      <c r="BA300" s="115">
        <f t="shared" si="263"/>
        <v>0</v>
      </c>
      <c r="BB300" s="116">
        <f t="shared" si="263"/>
        <v>2.91</v>
      </c>
    </row>
    <row r="301" spans="1:54" ht="14.1" customHeight="1" x14ac:dyDescent="0.2">
      <c r="A301" s="108">
        <v>61</v>
      </c>
      <c r="B301" s="105">
        <v>2444</v>
      </c>
      <c r="C301" s="106">
        <v>600079848</v>
      </c>
      <c r="D301" s="105">
        <v>72742836</v>
      </c>
      <c r="E301" s="107" t="s">
        <v>695</v>
      </c>
      <c r="F301" s="108">
        <v>3143</v>
      </c>
      <c r="G301" s="126" t="s">
        <v>633</v>
      </c>
      <c r="H301" s="109" t="s">
        <v>281</v>
      </c>
      <c r="I301" s="110">
        <v>723361</v>
      </c>
      <c r="J301" s="433">
        <v>532667</v>
      </c>
      <c r="K301" s="433">
        <v>0</v>
      </c>
      <c r="L301" s="111">
        <v>180041</v>
      </c>
      <c r="M301" s="111">
        <v>10653</v>
      </c>
      <c r="N301" s="343">
        <v>0</v>
      </c>
      <c r="O301" s="288">
        <v>1</v>
      </c>
      <c r="P301" s="436">
        <v>1</v>
      </c>
      <c r="Q301" s="910">
        <v>0</v>
      </c>
      <c r="R301" s="351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f t="shared" si="224"/>
        <v>0</v>
      </c>
      <c r="X301" s="113">
        <v>0</v>
      </c>
      <c r="Y301" s="113">
        <v>0</v>
      </c>
      <c r="Z301" s="113">
        <v>0</v>
      </c>
      <c r="AA301" s="113">
        <f t="shared" si="225"/>
        <v>0</v>
      </c>
      <c r="AB301" s="113">
        <f t="shared" si="226"/>
        <v>0</v>
      </c>
      <c r="AC301" s="114">
        <f t="shared" si="227"/>
        <v>0</v>
      </c>
      <c r="AD301" s="114">
        <f t="shared" si="228"/>
        <v>0</v>
      </c>
      <c r="AE301" s="113">
        <v>0</v>
      </c>
      <c r="AF301" s="113">
        <v>0</v>
      </c>
      <c r="AG301" s="113">
        <f t="shared" si="229"/>
        <v>0</v>
      </c>
      <c r="AH301" s="113">
        <f t="shared" si="230"/>
        <v>0</v>
      </c>
      <c r="AI301" s="115">
        <v>0</v>
      </c>
      <c r="AJ301" s="115">
        <v>0</v>
      </c>
      <c r="AK301" s="115"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v>0</v>
      </c>
      <c r="AQ301" s="115">
        <f t="shared" si="231"/>
        <v>0</v>
      </c>
      <c r="AR301" s="115">
        <f t="shared" si="232"/>
        <v>0</v>
      </c>
      <c r="AS301" s="377">
        <f t="shared" si="233"/>
        <v>0</v>
      </c>
      <c r="AT301" s="112">
        <f t="shared" si="257"/>
        <v>723361</v>
      </c>
      <c r="AU301" s="113">
        <f t="shared" si="258"/>
        <v>532667</v>
      </c>
      <c r="AV301" s="113">
        <f t="shared" si="259"/>
        <v>0</v>
      </c>
      <c r="AW301" s="113">
        <f t="shared" si="260"/>
        <v>180041</v>
      </c>
      <c r="AX301" s="113">
        <f t="shared" si="260"/>
        <v>10653</v>
      </c>
      <c r="AY301" s="113">
        <f t="shared" si="261"/>
        <v>0</v>
      </c>
      <c r="AZ301" s="115">
        <f t="shared" si="262"/>
        <v>1</v>
      </c>
      <c r="BA301" s="115">
        <f t="shared" si="263"/>
        <v>1</v>
      </c>
      <c r="BB301" s="116">
        <f t="shared" si="263"/>
        <v>0</v>
      </c>
    </row>
    <row r="302" spans="1:54" ht="14.1" customHeight="1" x14ac:dyDescent="0.2">
      <c r="A302" s="108">
        <v>61</v>
      </c>
      <c r="B302" s="105">
        <v>2444</v>
      </c>
      <c r="C302" s="106">
        <v>600079848</v>
      </c>
      <c r="D302" s="105">
        <v>72742836</v>
      </c>
      <c r="E302" s="107" t="s">
        <v>695</v>
      </c>
      <c r="F302" s="108">
        <v>3143</v>
      </c>
      <c r="G302" s="126" t="s">
        <v>634</v>
      </c>
      <c r="H302" s="109" t="s">
        <v>282</v>
      </c>
      <c r="I302" s="110">
        <v>21066</v>
      </c>
      <c r="J302" s="445">
        <v>14850</v>
      </c>
      <c r="K302" s="445">
        <v>0</v>
      </c>
      <c r="L302" s="111">
        <v>5019</v>
      </c>
      <c r="M302" s="111">
        <v>297</v>
      </c>
      <c r="N302" s="445">
        <v>900</v>
      </c>
      <c r="O302" s="288">
        <v>0.06</v>
      </c>
      <c r="P302" s="446">
        <v>0</v>
      </c>
      <c r="Q302" s="914">
        <v>0.06</v>
      </c>
      <c r="R302" s="351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f t="shared" si="224"/>
        <v>0</v>
      </c>
      <c r="X302" s="113">
        <v>0</v>
      </c>
      <c r="Y302" s="113">
        <v>0</v>
      </c>
      <c r="Z302" s="113">
        <v>0</v>
      </c>
      <c r="AA302" s="113">
        <f t="shared" si="225"/>
        <v>0</v>
      </c>
      <c r="AB302" s="113">
        <f t="shared" si="226"/>
        <v>0</v>
      </c>
      <c r="AC302" s="114">
        <f t="shared" si="227"/>
        <v>0</v>
      </c>
      <c r="AD302" s="114">
        <f t="shared" si="228"/>
        <v>0</v>
      </c>
      <c r="AE302" s="113">
        <v>0</v>
      </c>
      <c r="AF302" s="113">
        <v>0</v>
      </c>
      <c r="AG302" s="113">
        <f t="shared" si="229"/>
        <v>0</v>
      </c>
      <c r="AH302" s="113">
        <f t="shared" si="230"/>
        <v>0</v>
      </c>
      <c r="AI302" s="115">
        <v>0</v>
      </c>
      <c r="AJ302" s="115">
        <v>0</v>
      </c>
      <c r="AK302" s="115">
        <v>0</v>
      </c>
      <c r="AL302" s="115">
        <v>0</v>
      </c>
      <c r="AM302" s="115">
        <v>0</v>
      </c>
      <c r="AN302" s="115">
        <v>0</v>
      </c>
      <c r="AO302" s="115">
        <v>0</v>
      </c>
      <c r="AP302" s="115">
        <v>0</v>
      </c>
      <c r="AQ302" s="115">
        <f t="shared" si="231"/>
        <v>0</v>
      </c>
      <c r="AR302" s="115">
        <f t="shared" si="232"/>
        <v>0</v>
      </c>
      <c r="AS302" s="377">
        <f t="shared" si="233"/>
        <v>0</v>
      </c>
      <c r="AT302" s="112">
        <f t="shared" si="257"/>
        <v>21066</v>
      </c>
      <c r="AU302" s="113">
        <f t="shared" si="258"/>
        <v>14850</v>
      </c>
      <c r="AV302" s="113">
        <f t="shared" si="259"/>
        <v>0</v>
      </c>
      <c r="AW302" s="113">
        <f t="shared" si="260"/>
        <v>5019</v>
      </c>
      <c r="AX302" s="113">
        <f t="shared" si="260"/>
        <v>297</v>
      </c>
      <c r="AY302" s="113">
        <f t="shared" si="261"/>
        <v>900</v>
      </c>
      <c r="AZ302" s="115">
        <f t="shared" si="262"/>
        <v>0.06</v>
      </c>
      <c r="BA302" s="115">
        <f t="shared" si="263"/>
        <v>0</v>
      </c>
      <c r="BB302" s="116">
        <f t="shared" si="263"/>
        <v>0.06</v>
      </c>
    </row>
    <row r="303" spans="1:54" ht="14.1" customHeight="1" x14ac:dyDescent="0.2">
      <c r="A303" s="120">
        <v>61</v>
      </c>
      <c r="B303" s="117">
        <v>2444</v>
      </c>
      <c r="C303" s="118">
        <v>600079848</v>
      </c>
      <c r="D303" s="117">
        <v>72742836</v>
      </c>
      <c r="E303" s="119" t="s">
        <v>696</v>
      </c>
      <c r="F303" s="120"/>
      <c r="G303" s="119"/>
      <c r="H303" s="121"/>
      <c r="I303" s="122">
        <v>10649870</v>
      </c>
      <c r="J303" s="123">
        <v>7639257</v>
      </c>
      <c r="K303" s="123">
        <v>111000</v>
      </c>
      <c r="L303" s="123">
        <v>2619587</v>
      </c>
      <c r="M303" s="123">
        <v>152786</v>
      </c>
      <c r="N303" s="123">
        <v>127240</v>
      </c>
      <c r="O303" s="124">
        <v>17.905799999999999</v>
      </c>
      <c r="P303" s="124">
        <v>11.370000000000001</v>
      </c>
      <c r="Q303" s="125">
        <v>6.5358000000000001</v>
      </c>
      <c r="R303" s="856">
        <f t="shared" ref="R303:BB303" si="264">SUM(R297:R302)</f>
        <v>0</v>
      </c>
      <c r="S303" s="856">
        <f t="shared" si="264"/>
        <v>0</v>
      </c>
      <c r="T303" s="856">
        <f t="shared" si="264"/>
        <v>5901</v>
      </c>
      <c r="U303" s="856">
        <f t="shared" si="264"/>
        <v>0</v>
      </c>
      <c r="V303" s="856">
        <f t="shared" si="264"/>
        <v>0</v>
      </c>
      <c r="W303" s="856">
        <f t="shared" si="264"/>
        <v>5901</v>
      </c>
      <c r="X303" s="856">
        <f t="shared" si="264"/>
        <v>0</v>
      </c>
      <c r="Y303" s="856">
        <f t="shared" si="264"/>
        <v>0</v>
      </c>
      <c r="Z303" s="856">
        <f t="shared" si="264"/>
        <v>0</v>
      </c>
      <c r="AA303" s="856">
        <f t="shared" si="264"/>
        <v>0</v>
      </c>
      <c r="AB303" s="856">
        <f t="shared" si="264"/>
        <v>5901</v>
      </c>
      <c r="AC303" s="856">
        <f t="shared" si="264"/>
        <v>1995</v>
      </c>
      <c r="AD303" s="856">
        <f t="shared" si="264"/>
        <v>118</v>
      </c>
      <c r="AE303" s="856">
        <f t="shared" si="264"/>
        <v>0</v>
      </c>
      <c r="AF303" s="856">
        <f t="shared" si="264"/>
        <v>0</v>
      </c>
      <c r="AG303" s="856">
        <f t="shared" si="264"/>
        <v>0</v>
      </c>
      <c r="AH303" s="856">
        <f t="shared" si="264"/>
        <v>8014</v>
      </c>
      <c r="AI303" s="904">
        <f t="shared" si="264"/>
        <v>0</v>
      </c>
      <c r="AJ303" s="904">
        <f t="shared" si="264"/>
        <v>0</v>
      </c>
      <c r="AK303" s="904">
        <f t="shared" si="264"/>
        <v>0</v>
      </c>
      <c r="AL303" s="904">
        <f t="shared" si="264"/>
        <v>0</v>
      </c>
      <c r="AM303" s="904">
        <f t="shared" si="264"/>
        <v>0.02</v>
      </c>
      <c r="AN303" s="904">
        <f t="shared" si="264"/>
        <v>0</v>
      </c>
      <c r="AO303" s="904">
        <f t="shared" si="264"/>
        <v>0</v>
      </c>
      <c r="AP303" s="904">
        <f t="shared" si="264"/>
        <v>0</v>
      </c>
      <c r="AQ303" s="904">
        <f t="shared" si="264"/>
        <v>0</v>
      </c>
      <c r="AR303" s="904">
        <f t="shared" si="264"/>
        <v>0.02</v>
      </c>
      <c r="AS303" s="939">
        <f t="shared" si="264"/>
        <v>0.02</v>
      </c>
      <c r="AT303" s="122">
        <f t="shared" si="264"/>
        <v>10657884</v>
      </c>
      <c r="AU303" s="123">
        <f t="shared" si="264"/>
        <v>7645158</v>
      </c>
      <c r="AV303" s="123">
        <f t="shared" si="264"/>
        <v>111000</v>
      </c>
      <c r="AW303" s="123">
        <f t="shared" si="264"/>
        <v>2621582</v>
      </c>
      <c r="AX303" s="123">
        <f t="shared" si="264"/>
        <v>152904</v>
      </c>
      <c r="AY303" s="123">
        <f t="shared" si="264"/>
        <v>127240</v>
      </c>
      <c r="AZ303" s="124">
        <f t="shared" si="264"/>
        <v>17.925799999999999</v>
      </c>
      <c r="BA303" s="124">
        <f t="shared" si="264"/>
        <v>11.370000000000001</v>
      </c>
      <c r="BB303" s="125">
        <f t="shared" si="264"/>
        <v>6.5558000000000005</v>
      </c>
    </row>
    <row r="304" spans="1:54" ht="14.1" customHeight="1" x14ac:dyDescent="0.2">
      <c r="A304" s="108">
        <v>62</v>
      </c>
      <c r="B304" s="105">
        <v>2457</v>
      </c>
      <c r="C304" s="106">
        <v>650021479</v>
      </c>
      <c r="D304" s="105">
        <v>72742577</v>
      </c>
      <c r="E304" s="107" t="s">
        <v>697</v>
      </c>
      <c r="F304" s="108">
        <v>3111</v>
      </c>
      <c r="G304" s="107" t="s">
        <v>315</v>
      </c>
      <c r="H304" s="109" t="s">
        <v>281</v>
      </c>
      <c r="I304" s="110">
        <v>1373281</v>
      </c>
      <c r="J304" s="111">
        <v>1004625</v>
      </c>
      <c r="K304" s="111">
        <v>0</v>
      </c>
      <c r="L304" s="111">
        <v>339563</v>
      </c>
      <c r="M304" s="111">
        <v>20093</v>
      </c>
      <c r="N304" s="111">
        <v>9000</v>
      </c>
      <c r="O304" s="288">
        <v>2.3963999999999999</v>
      </c>
      <c r="P304" s="288">
        <v>1.9355</v>
      </c>
      <c r="Q304" s="913">
        <v>0.46089999999999998</v>
      </c>
      <c r="R304" s="351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f t="shared" si="224"/>
        <v>0</v>
      </c>
      <c r="X304" s="113">
        <v>0</v>
      </c>
      <c r="Y304" s="113">
        <v>0</v>
      </c>
      <c r="Z304" s="113">
        <v>0</v>
      </c>
      <c r="AA304" s="113">
        <f t="shared" si="225"/>
        <v>0</v>
      </c>
      <c r="AB304" s="113">
        <f t="shared" si="226"/>
        <v>0</v>
      </c>
      <c r="AC304" s="114">
        <f t="shared" si="227"/>
        <v>0</v>
      </c>
      <c r="AD304" s="114">
        <f t="shared" si="228"/>
        <v>0</v>
      </c>
      <c r="AE304" s="113">
        <v>0</v>
      </c>
      <c r="AF304" s="113">
        <v>0</v>
      </c>
      <c r="AG304" s="113">
        <f t="shared" si="229"/>
        <v>0</v>
      </c>
      <c r="AH304" s="113">
        <f t="shared" si="230"/>
        <v>0</v>
      </c>
      <c r="AI304" s="115">
        <v>0</v>
      </c>
      <c r="AJ304" s="115">
        <v>0</v>
      </c>
      <c r="AK304" s="115">
        <v>0</v>
      </c>
      <c r="AL304" s="115">
        <v>0</v>
      </c>
      <c r="AM304" s="115">
        <v>0</v>
      </c>
      <c r="AN304" s="115">
        <v>0</v>
      </c>
      <c r="AO304" s="115">
        <v>0</v>
      </c>
      <c r="AP304" s="115">
        <v>0</v>
      </c>
      <c r="AQ304" s="115">
        <f t="shared" si="231"/>
        <v>0</v>
      </c>
      <c r="AR304" s="115">
        <f t="shared" si="232"/>
        <v>0</v>
      </c>
      <c r="AS304" s="377">
        <f t="shared" si="233"/>
        <v>0</v>
      </c>
      <c r="AT304" s="112">
        <f t="shared" ref="AT304:AT309" si="265">I304+AH304</f>
        <v>1373281</v>
      </c>
      <c r="AU304" s="113">
        <f t="shared" ref="AU304:AU309" si="266">J304+W304</f>
        <v>1004625</v>
      </c>
      <c r="AV304" s="113">
        <f t="shared" ref="AV304:AV309" si="267">K304+AA304</f>
        <v>0</v>
      </c>
      <c r="AW304" s="113">
        <f t="shared" ref="AW304:AX309" si="268">L304+AC304</f>
        <v>339563</v>
      </c>
      <c r="AX304" s="113">
        <f t="shared" si="268"/>
        <v>20093</v>
      </c>
      <c r="AY304" s="113">
        <f t="shared" ref="AY304:AY309" si="269">N304+AG304</f>
        <v>9000</v>
      </c>
      <c r="AZ304" s="115">
        <f t="shared" ref="AZ304:AZ309" si="270">O304+AS304</f>
        <v>2.3963999999999999</v>
      </c>
      <c r="BA304" s="115">
        <f t="shared" ref="BA304:BB309" si="271">P304+AQ304</f>
        <v>1.9355</v>
      </c>
      <c r="BB304" s="116">
        <f t="shared" si="271"/>
        <v>0.46089999999999998</v>
      </c>
    </row>
    <row r="305" spans="1:54" ht="14.1" customHeight="1" x14ac:dyDescent="0.2">
      <c r="A305" s="108">
        <v>62</v>
      </c>
      <c r="B305" s="105">
        <v>2457</v>
      </c>
      <c r="C305" s="106">
        <v>650021479</v>
      </c>
      <c r="D305" s="105">
        <v>72742577</v>
      </c>
      <c r="E305" s="107" t="s">
        <v>697</v>
      </c>
      <c r="F305" s="108">
        <v>3117</v>
      </c>
      <c r="G305" s="131" t="s">
        <v>318</v>
      </c>
      <c r="H305" s="109" t="s">
        <v>281</v>
      </c>
      <c r="I305" s="110">
        <v>1718700</v>
      </c>
      <c r="J305" s="111">
        <v>1247983</v>
      </c>
      <c r="K305" s="111">
        <v>0</v>
      </c>
      <c r="L305" s="111">
        <v>421818</v>
      </c>
      <c r="M305" s="111">
        <v>24959</v>
      </c>
      <c r="N305" s="111">
        <v>23940</v>
      </c>
      <c r="O305" s="288">
        <v>2.37</v>
      </c>
      <c r="P305" s="288">
        <v>1.5428999999999999</v>
      </c>
      <c r="Q305" s="913">
        <v>0.82710000000000006</v>
      </c>
      <c r="R305" s="351">
        <v>0</v>
      </c>
      <c r="S305" s="113">
        <v>0</v>
      </c>
      <c r="T305" s="113">
        <v>0</v>
      </c>
      <c r="U305" s="113">
        <v>0</v>
      </c>
      <c r="V305" s="113">
        <v>0</v>
      </c>
      <c r="W305" s="113">
        <f t="shared" si="224"/>
        <v>0</v>
      </c>
      <c r="X305" s="113">
        <v>0</v>
      </c>
      <c r="Y305" s="113">
        <v>0</v>
      </c>
      <c r="Z305" s="113">
        <v>0</v>
      </c>
      <c r="AA305" s="113">
        <f t="shared" si="225"/>
        <v>0</v>
      </c>
      <c r="AB305" s="113">
        <f t="shared" si="226"/>
        <v>0</v>
      </c>
      <c r="AC305" s="114">
        <f t="shared" si="227"/>
        <v>0</v>
      </c>
      <c r="AD305" s="114">
        <f t="shared" si="228"/>
        <v>0</v>
      </c>
      <c r="AE305" s="113">
        <v>0</v>
      </c>
      <c r="AF305" s="113">
        <v>0</v>
      </c>
      <c r="AG305" s="113">
        <f t="shared" si="229"/>
        <v>0</v>
      </c>
      <c r="AH305" s="113">
        <f t="shared" si="230"/>
        <v>0</v>
      </c>
      <c r="AI305" s="115">
        <v>0</v>
      </c>
      <c r="AJ305" s="115">
        <v>0</v>
      </c>
      <c r="AK305" s="115">
        <v>0</v>
      </c>
      <c r="AL305" s="115">
        <v>0</v>
      </c>
      <c r="AM305" s="115">
        <v>0</v>
      </c>
      <c r="AN305" s="115">
        <v>0</v>
      </c>
      <c r="AO305" s="115">
        <v>0</v>
      </c>
      <c r="AP305" s="115">
        <v>0</v>
      </c>
      <c r="AQ305" s="115">
        <f t="shared" si="231"/>
        <v>0</v>
      </c>
      <c r="AR305" s="115">
        <f t="shared" si="232"/>
        <v>0</v>
      </c>
      <c r="AS305" s="377">
        <f t="shared" si="233"/>
        <v>0</v>
      </c>
      <c r="AT305" s="112">
        <f t="shared" si="265"/>
        <v>1718700</v>
      </c>
      <c r="AU305" s="113">
        <f t="shared" si="266"/>
        <v>1247983</v>
      </c>
      <c r="AV305" s="113">
        <f t="shared" si="267"/>
        <v>0</v>
      </c>
      <c r="AW305" s="113">
        <f t="shared" si="268"/>
        <v>421818</v>
      </c>
      <c r="AX305" s="113">
        <f t="shared" si="268"/>
        <v>24959</v>
      </c>
      <c r="AY305" s="113">
        <f t="shared" si="269"/>
        <v>23940</v>
      </c>
      <c r="AZ305" s="115">
        <f t="shared" si="270"/>
        <v>2.37</v>
      </c>
      <c r="BA305" s="115">
        <f t="shared" si="271"/>
        <v>1.5428999999999999</v>
      </c>
      <c r="BB305" s="116">
        <f t="shared" si="271"/>
        <v>0.82710000000000006</v>
      </c>
    </row>
    <row r="306" spans="1:54" ht="14.1" customHeight="1" x14ac:dyDescent="0.2">
      <c r="A306" s="108">
        <v>62</v>
      </c>
      <c r="B306" s="105">
        <v>2457</v>
      </c>
      <c r="C306" s="106">
        <v>650021479</v>
      </c>
      <c r="D306" s="105">
        <v>72742577</v>
      </c>
      <c r="E306" s="107" t="s">
        <v>697</v>
      </c>
      <c r="F306" s="108">
        <v>3117</v>
      </c>
      <c r="G306" s="126" t="s">
        <v>316</v>
      </c>
      <c r="H306" s="109" t="s">
        <v>282</v>
      </c>
      <c r="I306" s="110">
        <v>0</v>
      </c>
      <c r="J306" s="28">
        <v>0</v>
      </c>
      <c r="K306" s="28">
        <v>0</v>
      </c>
      <c r="L306" s="111">
        <v>0</v>
      </c>
      <c r="M306" s="111">
        <v>0</v>
      </c>
      <c r="N306" s="28">
        <v>0</v>
      </c>
      <c r="O306" s="288">
        <v>0</v>
      </c>
      <c r="P306" s="275">
        <v>0</v>
      </c>
      <c r="Q306" s="910">
        <v>0</v>
      </c>
      <c r="R306" s="351">
        <v>0</v>
      </c>
      <c r="S306" s="113">
        <v>0</v>
      </c>
      <c r="T306" s="113">
        <v>0</v>
      </c>
      <c r="U306" s="113">
        <v>0</v>
      </c>
      <c r="V306" s="113">
        <v>0</v>
      </c>
      <c r="W306" s="113">
        <f t="shared" si="224"/>
        <v>0</v>
      </c>
      <c r="X306" s="113">
        <v>0</v>
      </c>
      <c r="Y306" s="113">
        <v>0</v>
      </c>
      <c r="Z306" s="113">
        <v>0</v>
      </c>
      <c r="AA306" s="113">
        <f t="shared" si="225"/>
        <v>0</v>
      </c>
      <c r="AB306" s="113">
        <f t="shared" si="226"/>
        <v>0</v>
      </c>
      <c r="AC306" s="114">
        <f t="shared" si="227"/>
        <v>0</v>
      </c>
      <c r="AD306" s="114">
        <f t="shared" si="228"/>
        <v>0</v>
      </c>
      <c r="AE306" s="113">
        <v>0</v>
      </c>
      <c r="AF306" s="113">
        <v>0</v>
      </c>
      <c r="AG306" s="113">
        <f t="shared" si="229"/>
        <v>0</v>
      </c>
      <c r="AH306" s="113">
        <f t="shared" si="230"/>
        <v>0</v>
      </c>
      <c r="AI306" s="115">
        <v>0</v>
      </c>
      <c r="AJ306" s="115">
        <v>0</v>
      </c>
      <c r="AK306" s="115">
        <v>0</v>
      </c>
      <c r="AL306" s="115">
        <v>0</v>
      </c>
      <c r="AM306" s="115">
        <v>0</v>
      </c>
      <c r="AN306" s="115">
        <v>0</v>
      </c>
      <c r="AO306" s="115">
        <v>0</v>
      </c>
      <c r="AP306" s="115">
        <v>0</v>
      </c>
      <c r="AQ306" s="115">
        <f t="shared" si="231"/>
        <v>0</v>
      </c>
      <c r="AR306" s="115">
        <f t="shared" si="232"/>
        <v>0</v>
      </c>
      <c r="AS306" s="377">
        <f t="shared" si="233"/>
        <v>0</v>
      </c>
      <c r="AT306" s="112">
        <f t="shared" si="265"/>
        <v>0</v>
      </c>
      <c r="AU306" s="113">
        <f t="shared" si="266"/>
        <v>0</v>
      </c>
      <c r="AV306" s="113">
        <f t="shared" si="267"/>
        <v>0</v>
      </c>
      <c r="AW306" s="113">
        <f t="shared" si="268"/>
        <v>0</v>
      </c>
      <c r="AX306" s="113">
        <f t="shared" si="268"/>
        <v>0</v>
      </c>
      <c r="AY306" s="113">
        <f t="shared" si="269"/>
        <v>0</v>
      </c>
      <c r="AZ306" s="115">
        <f t="shared" si="270"/>
        <v>0</v>
      </c>
      <c r="BA306" s="115">
        <f t="shared" si="271"/>
        <v>0</v>
      </c>
      <c r="BB306" s="116">
        <f t="shared" si="271"/>
        <v>0</v>
      </c>
    </row>
    <row r="307" spans="1:54" ht="14.1" customHeight="1" x14ac:dyDescent="0.2">
      <c r="A307" s="108">
        <v>62</v>
      </c>
      <c r="B307" s="105">
        <v>2457</v>
      </c>
      <c r="C307" s="106">
        <v>650021479</v>
      </c>
      <c r="D307" s="105">
        <v>72742577</v>
      </c>
      <c r="E307" s="107" t="s">
        <v>697</v>
      </c>
      <c r="F307" s="108">
        <v>3141</v>
      </c>
      <c r="G307" s="107" t="s">
        <v>319</v>
      </c>
      <c r="H307" s="109" t="s">
        <v>282</v>
      </c>
      <c r="I307" s="110">
        <v>468505</v>
      </c>
      <c r="J307" s="30">
        <v>225354</v>
      </c>
      <c r="K307" s="30">
        <v>120000</v>
      </c>
      <c r="L307" s="111">
        <v>116730</v>
      </c>
      <c r="M307" s="111">
        <v>4507</v>
      </c>
      <c r="N307" s="30">
        <v>1914</v>
      </c>
      <c r="O307" s="288">
        <v>0.67999999999999994</v>
      </c>
      <c r="P307" s="447">
        <v>0</v>
      </c>
      <c r="Q307" s="914">
        <v>0.67999999999999994</v>
      </c>
      <c r="R307" s="351">
        <v>0</v>
      </c>
      <c r="S307" s="113">
        <v>0</v>
      </c>
      <c r="T307" s="113">
        <v>0</v>
      </c>
      <c r="U307" s="113">
        <v>0</v>
      </c>
      <c r="V307" s="113">
        <v>0</v>
      </c>
      <c r="W307" s="113">
        <f t="shared" si="224"/>
        <v>0</v>
      </c>
      <c r="X307" s="113">
        <v>0</v>
      </c>
      <c r="Y307" s="113">
        <v>0</v>
      </c>
      <c r="Z307" s="113">
        <v>0</v>
      </c>
      <c r="AA307" s="113">
        <f t="shared" si="225"/>
        <v>0</v>
      </c>
      <c r="AB307" s="113">
        <f t="shared" si="226"/>
        <v>0</v>
      </c>
      <c r="AC307" s="114">
        <f t="shared" si="227"/>
        <v>0</v>
      </c>
      <c r="AD307" s="114">
        <f t="shared" si="228"/>
        <v>0</v>
      </c>
      <c r="AE307" s="113">
        <v>0</v>
      </c>
      <c r="AF307" s="113">
        <v>0</v>
      </c>
      <c r="AG307" s="113">
        <f t="shared" si="229"/>
        <v>0</v>
      </c>
      <c r="AH307" s="113">
        <f t="shared" si="230"/>
        <v>0</v>
      </c>
      <c r="AI307" s="115">
        <v>0</v>
      </c>
      <c r="AJ307" s="115">
        <v>0</v>
      </c>
      <c r="AK307" s="115">
        <v>0</v>
      </c>
      <c r="AL307" s="115">
        <v>0</v>
      </c>
      <c r="AM307" s="115">
        <v>0</v>
      </c>
      <c r="AN307" s="115">
        <v>0</v>
      </c>
      <c r="AO307" s="115">
        <v>0</v>
      </c>
      <c r="AP307" s="115">
        <v>0</v>
      </c>
      <c r="AQ307" s="115">
        <f t="shared" si="231"/>
        <v>0</v>
      </c>
      <c r="AR307" s="115">
        <f t="shared" si="232"/>
        <v>0</v>
      </c>
      <c r="AS307" s="377">
        <f t="shared" si="233"/>
        <v>0</v>
      </c>
      <c r="AT307" s="112">
        <f t="shared" si="265"/>
        <v>468505</v>
      </c>
      <c r="AU307" s="113">
        <f t="shared" si="266"/>
        <v>225354</v>
      </c>
      <c r="AV307" s="113">
        <f t="shared" si="267"/>
        <v>120000</v>
      </c>
      <c r="AW307" s="113">
        <f t="shared" si="268"/>
        <v>116730</v>
      </c>
      <c r="AX307" s="113">
        <f t="shared" si="268"/>
        <v>4507</v>
      </c>
      <c r="AY307" s="113">
        <f t="shared" si="269"/>
        <v>1914</v>
      </c>
      <c r="AZ307" s="115">
        <f t="shared" si="270"/>
        <v>0.67999999999999994</v>
      </c>
      <c r="BA307" s="115">
        <f t="shared" si="271"/>
        <v>0</v>
      </c>
      <c r="BB307" s="116">
        <f t="shared" si="271"/>
        <v>0.67999999999999994</v>
      </c>
    </row>
    <row r="308" spans="1:54" ht="14.1" customHeight="1" x14ac:dyDescent="0.2">
      <c r="A308" s="108">
        <v>62</v>
      </c>
      <c r="B308" s="105">
        <v>2457</v>
      </c>
      <c r="C308" s="106">
        <v>650021479</v>
      </c>
      <c r="D308" s="105">
        <v>72742577</v>
      </c>
      <c r="E308" s="107" t="s">
        <v>697</v>
      </c>
      <c r="F308" s="108">
        <v>3143</v>
      </c>
      <c r="G308" s="126" t="s">
        <v>633</v>
      </c>
      <c r="H308" s="109" t="s">
        <v>281</v>
      </c>
      <c r="I308" s="110">
        <v>64174</v>
      </c>
      <c r="J308" s="433">
        <v>47256</v>
      </c>
      <c r="K308" s="433">
        <v>0</v>
      </c>
      <c r="L308" s="111">
        <v>15973</v>
      </c>
      <c r="M308" s="111">
        <v>945</v>
      </c>
      <c r="N308" s="343">
        <v>0</v>
      </c>
      <c r="O308" s="288">
        <v>0.1</v>
      </c>
      <c r="P308" s="436">
        <v>0.1</v>
      </c>
      <c r="Q308" s="910">
        <v>0</v>
      </c>
      <c r="R308" s="351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f t="shared" si="224"/>
        <v>0</v>
      </c>
      <c r="X308" s="113">
        <v>0</v>
      </c>
      <c r="Y308" s="113">
        <v>0</v>
      </c>
      <c r="Z308" s="113">
        <v>0</v>
      </c>
      <c r="AA308" s="113">
        <f t="shared" si="225"/>
        <v>0</v>
      </c>
      <c r="AB308" s="113">
        <f t="shared" si="226"/>
        <v>0</v>
      </c>
      <c r="AC308" s="114">
        <f t="shared" si="227"/>
        <v>0</v>
      </c>
      <c r="AD308" s="114">
        <f t="shared" si="228"/>
        <v>0</v>
      </c>
      <c r="AE308" s="113">
        <v>0</v>
      </c>
      <c r="AF308" s="113">
        <v>0</v>
      </c>
      <c r="AG308" s="113">
        <f t="shared" si="229"/>
        <v>0</v>
      </c>
      <c r="AH308" s="113">
        <f t="shared" si="230"/>
        <v>0</v>
      </c>
      <c r="AI308" s="115">
        <v>0</v>
      </c>
      <c r="AJ308" s="115">
        <v>0</v>
      </c>
      <c r="AK308" s="115">
        <v>0</v>
      </c>
      <c r="AL308" s="115">
        <v>0</v>
      </c>
      <c r="AM308" s="115">
        <v>0</v>
      </c>
      <c r="AN308" s="115">
        <v>0</v>
      </c>
      <c r="AO308" s="115">
        <v>0</v>
      </c>
      <c r="AP308" s="115">
        <v>0</v>
      </c>
      <c r="AQ308" s="115">
        <f t="shared" si="231"/>
        <v>0</v>
      </c>
      <c r="AR308" s="115">
        <f t="shared" si="232"/>
        <v>0</v>
      </c>
      <c r="AS308" s="377">
        <f t="shared" si="233"/>
        <v>0</v>
      </c>
      <c r="AT308" s="112">
        <f t="shared" si="265"/>
        <v>64174</v>
      </c>
      <c r="AU308" s="113">
        <f t="shared" si="266"/>
        <v>47256</v>
      </c>
      <c r="AV308" s="113">
        <f t="shared" si="267"/>
        <v>0</v>
      </c>
      <c r="AW308" s="113">
        <f t="shared" si="268"/>
        <v>15973</v>
      </c>
      <c r="AX308" s="113">
        <f t="shared" si="268"/>
        <v>945</v>
      </c>
      <c r="AY308" s="113">
        <f t="shared" si="269"/>
        <v>0</v>
      </c>
      <c r="AZ308" s="115">
        <f t="shared" si="270"/>
        <v>0.1</v>
      </c>
      <c r="BA308" s="115">
        <f t="shared" si="271"/>
        <v>0.1</v>
      </c>
      <c r="BB308" s="116">
        <f t="shared" si="271"/>
        <v>0</v>
      </c>
    </row>
    <row r="309" spans="1:54" ht="14.1" customHeight="1" x14ac:dyDescent="0.2">
      <c r="A309" s="108">
        <v>62</v>
      </c>
      <c r="B309" s="105">
        <v>2457</v>
      </c>
      <c r="C309" s="106">
        <v>650021479</v>
      </c>
      <c r="D309" s="105">
        <v>72742577</v>
      </c>
      <c r="E309" s="107" t="s">
        <v>697</v>
      </c>
      <c r="F309" s="108">
        <v>3143</v>
      </c>
      <c r="G309" s="126" t="s">
        <v>634</v>
      </c>
      <c r="H309" s="109" t="s">
        <v>282</v>
      </c>
      <c r="I309" s="110">
        <v>9831</v>
      </c>
      <c r="J309" s="445">
        <v>6930</v>
      </c>
      <c r="K309" s="445">
        <v>0</v>
      </c>
      <c r="L309" s="111">
        <v>2342</v>
      </c>
      <c r="M309" s="111">
        <v>139</v>
      </c>
      <c r="N309" s="445">
        <v>420</v>
      </c>
      <c r="O309" s="288">
        <v>0.03</v>
      </c>
      <c r="P309" s="446">
        <v>0</v>
      </c>
      <c r="Q309" s="914">
        <v>0.03</v>
      </c>
      <c r="R309" s="351">
        <v>0</v>
      </c>
      <c r="S309" s="113">
        <v>0</v>
      </c>
      <c r="T309" s="113">
        <v>0</v>
      </c>
      <c r="U309" s="113">
        <v>0</v>
      </c>
      <c r="V309" s="113">
        <v>0</v>
      </c>
      <c r="W309" s="113">
        <f t="shared" si="224"/>
        <v>0</v>
      </c>
      <c r="X309" s="113">
        <v>0</v>
      </c>
      <c r="Y309" s="113">
        <v>0</v>
      </c>
      <c r="Z309" s="113">
        <v>0</v>
      </c>
      <c r="AA309" s="113">
        <f t="shared" si="225"/>
        <v>0</v>
      </c>
      <c r="AB309" s="113">
        <f t="shared" si="226"/>
        <v>0</v>
      </c>
      <c r="AC309" s="114">
        <f t="shared" si="227"/>
        <v>0</v>
      </c>
      <c r="AD309" s="114">
        <f t="shared" si="228"/>
        <v>0</v>
      </c>
      <c r="AE309" s="113">
        <v>0</v>
      </c>
      <c r="AF309" s="113">
        <v>0</v>
      </c>
      <c r="AG309" s="113">
        <f t="shared" si="229"/>
        <v>0</v>
      </c>
      <c r="AH309" s="113">
        <f t="shared" si="230"/>
        <v>0</v>
      </c>
      <c r="AI309" s="115">
        <v>0</v>
      </c>
      <c r="AJ309" s="115">
        <v>0</v>
      </c>
      <c r="AK309" s="115">
        <v>0</v>
      </c>
      <c r="AL309" s="115">
        <v>0</v>
      </c>
      <c r="AM309" s="115">
        <v>0</v>
      </c>
      <c r="AN309" s="115">
        <v>0</v>
      </c>
      <c r="AO309" s="115">
        <v>0</v>
      </c>
      <c r="AP309" s="115">
        <v>0</v>
      </c>
      <c r="AQ309" s="115">
        <f t="shared" si="231"/>
        <v>0</v>
      </c>
      <c r="AR309" s="115">
        <f t="shared" si="232"/>
        <v>0</v>
      </c>
      <c r="AS309" s="377">
        <f t="shared" si="233"/>
        <v>0</v>
      </c>
      <c r="AT309" s="112">
        <f t="shared" si="265"/>
        <v>9831</v>
      </c>
      <c r="AU309" s="113">
        <f t="shared" si="266"/>
        <v>6930</v>
      </c>
      <c r="AV309" s="113">
        <f t="shared" si="267"/>
        <v>0</v>
      </c>
      <c r="AW309" s="113">
        <f t="shared" si="268"/>
        <v>2342</v>
      </c>
      <c r="AX309" s="113">
        <f t="shared" si="268"/>
        <v>139</v>
      </c>
      <c r="AY309" s="113">
        <f t="shared" si="269"/>
        <v>420</v>
      </c>
      <c r="AZ309" s="115">
        <f t="shared" si="270"/>
        <v>0.03</v>
      </c>
      <c r="BA309" s="115">
        <f t="shared" si="271"/>
        <v>0</v>
      </c>
      <c r="BB309" s="116">
        <f t="shared" si="271"/>
        <v>0.03</v>
      </c>
    </row>
    <row r="310" spans="1:54" ht="14.1" customHeight="1" x14ac:dyDescent="0.2">
      <c r="A310" s="120">
        <v>62</v>
      </c>
      <c r="B310" s="117">
        <v>2457</v>
      </c>
      <c r="C310" s="118">
        <v>650021479</v>
      </c>
      <c r="D310" s="117">
        <v>72742577</v>
      </c>
      <c r="E310" s="119" t="s">
        <v>698</v>
      </c>
      <c r="F310" s="120"/>
      <c r="G310" s="119"/>
      <c r="H310" s="121"/>
      <c r="I310" s="122">
        <v>3634491</v>
      </c>
      <c r="J310" s="123">
        <v>2532148</v>
      </c>
      <c r="K310" s="123">
        <v>120000</v>
      </c>
      <c r="L310" s="123">
        <v>896426</v>
      </c>
      <c r="M310" s="123">
        <v>50643</v>
      </c>
      <c r="N310" s="123">
        <v>35274</v>
      </c>
      <c r="O310" s="124">
        <v>5.5763999999999996</v>
      </c>
      <c r="P310" s="124">
        <v>3.5783999999999998</v>
      </c>
      <c r="Q310" s="125">
        <v>1.998</v>
      </c>
      <c r="R310" s="856">
        <f t="shared" ref="R310:BB310" si="272">SUM(R304:R309)</f>
        <v>0</v>
      </c>
      <c r="S310" s="856">
        <f t="shared" si="272"/>
        <v>0</v>
      </c>
      <c r="T310" s="856">
        <f t="shared" si="272"/>
        <v>0</v>
      </c>
      <c r="U310" s="856">
        <f t="shared" si="272"/>
        <v>0</v>
      </c>
      <c r="V310" s="856">
        <f t="shared" si="272"/>
        <v>0</v>
      </c>
      <c r="W310" s="856">
        <f t="shared" si="272"/>
        <v>0</v>
      </c>
      <c r="X310" s="856">
        <f t="shared" si="272"/>
        <v>0</v>
      </c>
      <c r="Y310" s="856">
        <f t="shared" si="272"/>
        <v>0</v>
      </c>
      <c r="Z310" s="856">
        <f t="shared" si="272"/>
        <v>0</v>
      </c>
      <c r="AA310" s="856">
        <f t="shared" si="272"/>
        <v>0</v>
      </c>
      <c r="AB310" s="856">
        <f t="shared" si="272"/>
        <v>0</v>
      </c>
      <c r="AC310" s="856">
        <f t="shared" si="272"/>
        <v>0</v>
      </c>
      <c r="AD310" s="856">
        <f t="shared" si="272"/>
        <v>0</v>
      </c>
      <c r="AE310" s="856">
        <f t="shared" si="272"/>
        <v>0</v>
      </c>
      <c r="AF310" s="856">
        <f t="shared" si="272"/>
        <v>0</v>
      </c>
      <c r="AG310" s="856">
        <f t="shared" si="272"/>
        <v>0</v>
      </c>
      <c r="AH310" s="856">
        <f t="shared" si="272"/>
        <v>0</v>
      </c>
      <c r="AI310" s="904">
        <f t="shared" si="272"/>
        <v>0</v>
      </c>
      <c r="AJ310" s="904">
        <f t="shared" si="272"/>
        <v>0</v>
      </c>
      <c r="AK310" s="904">
        <f t="shared" si="272"/>
        <v>0</v>
      </c>
      <c r="AL310" s="904">
        <f t="shared" si="272"/>
        <v>0</v>
      </c>
      <c r="AM310" s="904">
        <f t="shared" si="272"/>
        <v>0</v>
      </c>
      <c r="AN310" s="904">
        <f t="shared" si="272"/>
        <v>0</v>
      </c>
      <c r="AO310" s="904">
        <f t="shared" si="272"/>
        <v>0</v>
      </c>
      <c r="AP310" s="904">
        <f t="shared" si="272"/>
        <v>0</v>
      </c>
      <c r="AQ310" s="904">
        <f t="shared" si="272"/>
        <v>0</v>
      </c>
      <c r="AR310" s="904">
        <f t="shared" si="272"/>
        <v>0</v>
      </c>
      <c r="AS310" s="939">
        <f t="shared" si="272"/>
        <v>0</v>
      </c>
      <c r="AT310" s="122">
        <f t="shared" si="272"/>
        <v>3634491</v>
      </c>
      <c r="AU310" s="123">
        <f t="shared" si="272"/>
        <v>2532148</v>
      </c>
      <c r="AV310" s="123">
        <f t="shared" si="272"/>
        <v>120000</v>
      </c>
      <c r="AW310" s="123">
        <f t="shared" si="272"/>
        <v>896426</v>
      </c>
      <c r="AX310" s="123">
        <f t="shared" si="272"/>
        <v>50643</v>
      </c>
      <c r="AY310" s="123">
        <f t="shared" si="272"/>
        <v>35274</v>
      </c>
      <c r="AZ310" s="124">
        <f t="shared" si="272"/>
        <v>5.5763999999999996</v>
      </c>
      <c r="BA310" s="124">
        <f t="shared" si="272"/>
        <v>3.5783999999999998</v>
      </c>
      <c r="BB310" s="125">
        <f t="shared" si="272"/>
        <v>1.998</v>
      </c>
    </row>
    <row r="311" spans="1:54" ht="14.1" customHeight="1" x14ac:dyDescent="0.2">
      <c r="A311" s="108">
        <v>63</v>
      </c>
      <c r="B311" s="105">
        <v>2403</v>
      </c>
      <c r="C311" s="106">
        <v>600078931</v>
      </c>
      <c r="D311" s="105">
        <v>72744324</v>
      </c>
      <c r="E311" s="107" t="s">
        <v>699</v>
      </c>
      <c r="F311" s="108">
        <v>3111</v>
      </c>
      <c r="G311" s="107" t="s">
        <v>315</v>
      </c>
      <c r="H311" s="109" t="s">
        <v>281</v>
      </c>
      <c r="I311" s="110">
        <v>6329590</v>
      </c>
      <c r="J311" s="111">
        <v>4630478</v>
      </c>
      <c r="K311" s="111">
        <v>0</v>
      </c>
      <c r="L311" s="111">
        <v>1565102</v>
      </c>
      <c r="M311" s="111">
        <v>92610</v>
      </c>
      <c r="N311" s="111">
        <v>41400</v>
      </c>
      <c r="O311" s="288">
        <v>10.8682</v>
      </c>
      <c r="P311" s="288">
        <v>8</v>
      </c>
      <c r="Q311" s="913">
        <v>2.8681999999999999</v>
      </c>
      <c r="R311" s="351">
        <v>0</v>
      </c>
      <c r="S311" s="113">
        <v>0</v>
      </c>
      <c r="T311" s="113">
        <v>0</v>
      </c>
      <c r="U311" s="113">
        <v>0</v>
      </c>
      <c r="V311" s="113">
        <v>0</v>
      </c>
      <c r="W311" s="113">
        <f t="shared" si="224"/>
        <v>0</v>
      </c>
      <c r="X311" s="113">
        <v>0</v>
      </c>
      <c r="Y311" s="113">
        <v>0</v>
      </c>
      <c r="Z311" s="113">
        <v>0</v>
      </c>
      <c r="AA311" s="113">
        <f t="shared" si="225"/>
        <v>0</v>
      </c>
      <c r="AB311" s="113">
        <f t="shared" si="226"/>
        <v>0</v>
      </c>
      <c r="AC311" s="114">
        <f t="shared" si="227"/>
        <v>0</v>
      </c>
      <c r="AD311" s="114">
        <f t="shared" si="228"/>
        <v>0</v>
      </c>
      <c r="AE311" s="113">
        <v>0</v>
      </c>
      <c r="AF311" s="113">
        <v>0</v>
      </c>
      <c r="AG311" s="113">
        <f t="shared" si="229"/>
        <v>0</v>
      </c>
      <c r="AH311" s="113">
        <f t="shared" si="230"/>
        <v>0</v>
      </c>
      <c r="AI311" s="115">
        <v>0</v>
      </c>
      <c r="AJ311" s="115">
        <v>0</v>
      </c>
      <c r="AK311" s="115">
        <v>0</v>
      </c>
      <c r="AL311" s="115">
        <v>0</v>
      </c>
      <c r="AM311" s="115">
        <v>0</v>
      </c>
      <c r="AN311" s="115">
        <v>0</v>
      </c>
      <c r="AO311" s="115">
        <v>0</v>
      </c>
      <c r="AP311" s="115">
        <v>0</v>
      </c>
      <c r="AQ311" s="115">
        <f t="shared" si="231"/>
        <v>0</v>
      </c>
      <c r="AR311" s="115">
        <f t="shared" si="232"/>
        <v>0</v>
      </c>
      <c r="AS311" s="377">
        <f t="shared" si="233"/>
        <v>0</v>
      </c>
      <c r="AT311" s="112">
        <f>I311+AH311</f>
        <v>6329590</v>
      </c>
      <c r="AU311" s="113">
        <f>J311+W311</f>
        <v>4630478</v>
      </c>
      <c r="AV311" s="113">
        <f>K311+AA311</f>
        <v>0</v>
      </c>
      <c r="AW311" s="113">
        <f t="shared" ref="AW311:AX313" si="273">L311+AC311</f>
        <v>1565102</v>
      </c>
      <c r="AX311" s="113">
        <f t="shared" si="273"/>
        <v>92610</v>
      </c>
      <c r="AY311" s="113">
        <f>N311+AG311</f>
        <v>41400</v>
      </c>
      <c r="AZ311" s="115">
        <f>O311+AS311</f>
        <v>10.8682</v>
      </c>
      <c r="BA311" s="115">
        <f t="shared" ref="BA311:BB313" si="274">P311+AQ311</f>
        <v>8</v>
      </c>
      <c r="BB311" s="116">
        <f t="shared" si="274"/>
        <v>2.8681999999999999</v>
      </c>
    </row>
    <row r="312" spans="1:54" ht="14.1" customHeight="1" x14ac:dyDescent="0.2">
      <c r="A312" s="108">
        <v>63</v>
      </c>
      <c r="B312" s="105">
        <v>2403</v>
      </c>
      <c r="C312" s="106">
        <v>600078931</v>
      </c>
      <c r="D312" s="105">
        <v>72744324</v>
      </c>
      <c r="E312" s="107" t="s">
        <v>699</v>
      </c>
      <c r="F312" s="108">
        <v>3111</v>
      </c>
      <c r="G312" s="126" t="s">
        <v>316</v>
      </c>
      <c r="H312" s="109" t="s">
        <v>282</v>
      </c>
      <c r="I312" s="110">
        <v>352854</v>
      </c>
      <c r="J312" s="28">
        <v>259833</v>
      </c>
      <c r="K312" s="28">
        <v>0</v>
      </c>
      <c r="L312" s="111">
        <v>87824</v>
      </c>
      <c r="M312" s="111">
        <v>5197</v>
      </c>
      <c r="N312" s="28">
        <v>0</v>
      </c>
      <c r="O312" s="288">
        <v>0.75</v>
      </c>
      <c r="P312" s="275">
        <v>0.75</v>
      </c>
      <c r="Q312" s="910">
        <v>0</v>
      </c>
      <c r="R312" s="351">
        <v>0</v>
      </c>
      <c r="S312" s="113">
        <v>0</v>
      </c>
      <c r="T312" s="113">
        <v>0</v>
      </c>
      <c r="U312" s="113">
        <v>0</v>
      </c>
      <c r="V312" s="113">
        <v>0</v>
      </c>
      <c r="W312" s="113">
        <f t="shared" si="224"/>
        <v>0</v>
      </c>
      <c r="X312" s="113">
        <v>0</v>
      </c>
      <c r="Y312" s="113">
        <v>0</v>
      </c>
      <c r="Z312" s="113">
        <v>0</v>
      </c>
      <c r="AA312" s="113">
        <f t="shared" si="225"/>
        <v>0</v>
      </c>
      <c r="AB312" s="113">
        <f t="shared" si="226"/>
        <v>0</v>
      </c>
      <c r="AC312" s="114">
        <f t="shared" si="227"/>
        <v>0</v>
      </c>
      <c r="AD312" s="114">
        <f t="shared" si="228"/>
        <v>0</v>
      </c>
      <c r="AE312" s="113">
        <v>0</v>
      </c>
      <c r="AF312" s="113">
        <v>0</v>
      </c>
      <c r="AG312" s="113">
        <f t="shared" si="229"/>
        <v>0</v>
      </c>
      <c r="AH312" s="113">
        <f t="shared" si="230"/>
        <v>0</v>
      </c>
      <c r="AI312" s="115">
        <v>0</v>
      </c>
      <c r="AJ312" s="115">
        <v>0</v>
      </c>
      <c r="AK312" s="115">
        <v>0</v>
      </c>
      <c r="AL312" s="115">
        <v>0</v>
      </c>
      <c r="AM312" s="115">
        <v>0</v>
      </c>
      <c r="AN312" s="115">
        <v>0</v>
      </c>
      <c r="AO312" s="115">
        <v>0</v>
      </c>
      <c r="AP312" s="115">
        <v>0</v>
      </c>
      <c r="AQ312" s="115">
        <f t="shared" si="231"/>
        <v>0</v>
      </c>
      <c r="AR312" s="115">
        <f t="shared" si="232"/>
        <v>0</v>
      </c>
      <c r="AS312" s="377">
        <f t="shared" si="233"/>
        <v>0</v>
      </c>
      <c r="AT312" s="112">
        <f>I312+AH312</f>
        <v>352854</v>
      </c>
      <c r="AU312" s="113">
        <f>J312+W312</f>
        <v>259833</v>
      </c>
      <c r="AV312" s="113">
        <f>K312+AA312</f>
        <v>0</v>
      </c>
      <c r="AW312" s="113">
        <f t="shared" si="273"/>
        <v>87824</v>
      </c>
      <c r="AX312" s="113">
        <f t="shared" si="273"/>
        <v>5197</v>
      </c>
      <c r="AY312" s="113">
        <f>N312+AG312</f>
        <v>0</v>
      </c>
      <c r="AZ312" s="115">
        <f>O312+AS312</f>
        <v>0.75</v>
      </c>
      <c r="BA312" s="115">
        <f t="shared" si="274"/>
        <v>0.75</v>
      </c>
      <c r="BB312" s="116">
        <f t="shared" si="274"/>
        <v>0</v>
      </c>
    </row>
    <row r="313" spans="1:54" ht="14.1" customHeight="1" x14ac:dyDescent="0.2">
      <c r="A313" s="108">
        <v>63</v>
      </c>
      <c r="B313" s="105">
        <v>2403</v>
      </c>
      <c r="C313" s="106">
        <v>600078931</v>
      </c>
      <c r="D313" s="105">
        <v>72744324</v>
      </c>
      <c r="E313" s="107" t="s">
        <v>699</v>
      </c>
      <c r="F313" s="108">
        <v>3141</v>
      </c>
      <c r="G313" s="107" t="s">
        <v>319</v>
      </c>
      <c r="H313" s="109" t="s">
        <v>282</v>
      </c>
      <c r="I313" s="110">
        <v>957662</v>
      </c>
      <c r="J313" s="30">
        <v>701314</v>
      </c>
      <c r="K313" s="30">
        <v>0</v>
      </c>
      <c r="L313" s="111">
        <v>237044</v>
      </c>
      <c r="M313" s="111">
        <v>14026</v>
      </c>
      <c r="N313" s="30">
        <v>5278</v>
      </c>
      <c r="O313" s="288">
        <v>2.39</v>
      </c>
      <c r="P313" s="447">
        <v>0</v>
      </c>
      <c r="Q313" s="914">
        <v>2.39</v>
      </c>
      <c r="R313" s="351">
        <v>0</v>
      </c>
      <c r="S313" s="113">
        <v>0</v>
      </c>
      <c r="T313" s="113">
        <v>1803</v>
      </c>
      <c r="U313" s="113">
        <v>0</v>
      </c>
      <c r="V313" s="113">
        <v>0</v>
      </c>
      <c r="W313" s="113">
        <f t="shared" si="224"/>
        <v>1803</v>
      </c>
      <c r="X313" s="113">
        <v>0</v>
      </c>
      <c r="Y313" s="113">
        <v>0</v>
      </c>
      <c r="Z313" s="113">
        <v>0</v>
      </c>
      <c r="AA313" s="113">
        <f t="shared" si="225"/>
        <v>0</v>
      </c>
      <c r="AB313" s="113">
        <f t="shared" si="226"/>
        <v>1803</v>
      </c>
      <c r="AC313" s="114">
        <f t="shared" si="227"/>
        <v>609</v>
      </c>
      <c r="AD313" s="114">
        <f t="shared" si="228"/>
        <v>36</v>
      </c>
      <c r="AE313" s="113">
        <v>0</v>
      </c>
      <c r="AF313" s="113">
        <v>0</v>
      </c>
      <c r="AG313" s="113">
        <f t="shared" si="229"/>
        <v>0</v>
      </c>
      <c r="AH313" s="113">
        <f t="shared" si="230"/>
        <v>2448</v>
      </c>
      <c r="AI313" s="115">
        <v>0</v>
      </c>
      <c r="AJ313" s="115">
        <v>0</v>
      </c>
      <c r="AK313" s="115">
        <v>0</v>
      </c>
      <c r="AL313" s="115">
        <v>0</v>
      </c>
      <c r="AM313" s="115">
        <v>0</v>
      </c>
      <c r="AN313" s="115">
        <v>0</v>
      </c>
      <c r="AO313" s="115">
        <v>0</v>
      </c>
      <c r="AP313" s="115">
        <v>0</v>
      </c>
      <c r="AQ313" s="115">
        <f t="shared" si="231"/>
        <v>0</v>
      </c>
      <c r="AR313" s="115">
        <f t="shared" si="232"/>
        <v>0</v>
      </c>
      <c r="AS313" s="377">
        <f t="shared" si="233"/>
        <v>0</v>
      </c>
      <c r="AT313" s="112">
        <f>I313+AH313</f>
        <v>960110</v>
      </c>
      <c r="AU313" s="113">
        <f>J313+W313</f>
        <v>703117</v>
      </c>
      <c r="AV313" s="113">
        <f>K313+AA313</f>
        <v>0</v>
      </c>
      <c r="AW313" s="113">
        <f t="shared" si="273"/>
        <v>237653</v>
      </c>
      <c r="AX313" s="113">
        <f t="shared" si="273"/>
        <v>14062</v>
      </c>
      <c r="AY313" s="113">
        <f>N313+AG313</f>
        <v>5278</v>
      </c>
      <c r="AZ313" s="115">
        <f>O313+AS313</f>
        <v>2.39</v>
      </c>
      <c r="BA313" s="115">
        <f t="shared" si="274"/>
        <v>0</v>
      </c>
      <c r="BB313" s="116">
        <f t="shared" si="274"/>
        <v>2.39</v>
      </c>
    </row>
    <row r="314" spans="1:54" ht="14.1" customHeight="1" x14ac:dyDescent="0.2">
      <c r="A314" s="120">
        <v>63</v>
      </c>
      <c r="B314" s="117">
        <v>2403</v>
      </c>
      <c r="C314" s="118">
        <v>600078931</v>
      </c>
      <c r="D314" s="117">
        <v>72744324</v>
      </c>
      <c r="E314" s="119" t="s">
        <v>700</v>
      </c>
      <c r="F314" s="120"/>
      <c r="G314" s="119"/>
      <c r="H314" s="121"/>
      <c r="I314" s="122">
        <v>7640106</v>
      </c>
      <c r="J314" s="123">
        <v>5591625</v>
      </c>
      <c r="K314" s="123">
        <v>0</v>
      </c>
      <c r="L314" s="123">
        <v>1889970</v>
      </c>
      <c r="M314" s="123">
        <v>111833</v>
      </c>
      <c r="N314" s="123">
        <v>46678</v>
      </c>
      <c r="O314" s="124">
        <v>14.0082</v>
      </c>
      <c r="P314" s="124">
        <v>8.75</v>
      </c>
      <c r="Q314" s="125">
        <v>5.2582000000000004</v>
      </c>
      <c r="R314" s="856">
        <f t="shared" ref="R314:BB314" si="275">SUM(R311:R313)</f>
        <v>0</v>
      </c>
      <c r="S314" s="856">
        <f t="shared" si="275"/>
        <v>0</v>
      </c>
      <c r="T314" s="856">
        <f t="shared" si="275"/>
        <v>1803</v>
      </c>
      <c r="U314" s="856">
        <f t="shared" si="275"/>
        <v>0</v>
      </c>
      <c r="V314" s="856">
        <f t="shared" si="275"/>
        <v>0</v>
      </c>
      <c r="W314" s="856">
        <f t="shared" si="275"/>
        <v>1803</v>
      </c>
      <c r="X314" s="856">
        <f t="shared" si="275"/>
        <v>0</v>
      </c>
      <c r="Y314" s="856">
        <f t="shared" si="275"/>
        <v>0</v>
      </c>
      <c r="Z314" s="856">
        <f t="shared" si="275"/>
        <v>0</v>
      </c>
      <c r="AA314" s="856">
        <f t="shared" si="275"/>
        <v>0</v>
      </c>
      <c r="AB314" s="856">
        <f t="shared" si="275"/>
        <v>1803</v>
      </c>
      <c r="AC314" s="856">
        <f t="shared" si="275"/>
        <v>609</v>
      </c>
      <c r="AD314" s="856">
        <f t="shared" si="275"/>
        <v>36</v>
      </c>
      <c r="AE314" s="856">
        <f t="shared" si="275"/>
        <v>0</v>
      </c>
      <c r="AF314" s="856">
        <f t="shared" si="275"/>
        <v>0</v>
      </c>
      <c r="AG314" s="856">
        <f t="shared" si="275"/>
        <v>0</v>
      </c>
      <c r="AH314" s="856">
        <f t="shared" si="275"/>
        <v>2448</v>
      </c>
      <c r="AI314" s="904">
        <f t="shared" si="275"/>
        <v>0</v>
      </c>
      <c r="AJ314" s="904">
        <f t="shared" si="275"/>
        <v>0</v>
      </c>
      <c r="AK314" s="904">
        <f t="shared" si="275"/>
        <v>0</v>
      </c>
      <c r="AL314" s="904">
        <f t="shared" si="275"/>
        <v>0</v>
      </c>
      <c r="AM314" s="904">
        <f t="shared" si="275"/>
        <v>0</v>
      </c>
      <c r="AN314" s="904">
        <f t="shared" si="275"/>
        <v>0</v>
      </c>
      <c r="AO314" s="904">
        <f t="shared" si="275"/>
        <v>0</v>
      </c>
      <c r="AP314" s="904">
        <f t="shared" si="275"/>
        <v>0</v>
      </c>
      <c r="AQ314" s="904">
        <f t="shared" si="275"/>
        <v>0</v>
      </c>
      <c r="AR314" s="904">
        <f t="shared" si="275"/>
        <v>0</v>
      </c>
      <c r="AS314" s="939">
        <f t="shared" si="275"/>
        <v>0</v>
      </c>
      <c r="AT314" s="122">
        <f t="shared" si="275"/>
        <v>7642554</v>
      </c>
      <c r="AU314" s="123">
        <f t="shared" si="275"/>
        <v>5593428</v>
      </c>
      <c r="AV314" s="123">
        <f t="shared" si="275"/>
        <v>0</v>
      </c>
      <c r="AW314" s="123">
        <f t="shared" si="275"/>
        <v>1890579</v>
      </c>
      <c r="AX314" s="123">
        <f t="shared" si="275"/>
        <v>111869</v>
      </c>
      <c r="AY314" s="123">
        <f t="shared" si="275"/>
        <v>46678</v>
      </c>
      <c r="AZ314" s="124">
        <f t="shared" si="275"/>
        <v>14.0082</v>
      </c>
      <c r="BA314" s="124">
        <f t="shared" si="275"/>
        <v>8.75</v>
      </c>
      <c r="BB314" s="125">
        <f t="shared" si="275"/>
        <v>5.2582000000000004</v>
      </c>
    </row>
    <row r="315" spans="1:54" ht="14.1" customHeight="1" x14ac:dyDescent="0.2">
      <c r="A315" s="108">
        <v>64</v>
      </c>
      <c r="B315" s="105">
        <v>2458</v>
      </c>
      <c r="C315" s="106">
        <v>600079741</v>
      </c>
      <c r="D315" s="105">
        <v>72744243</v>
      </c>
      <c r="E315" s="107" t="s">
        <v>701</v>
      </c>
      <c r="F315" s="108">
        <v>3113</v>
      </c>
      <c r="G315" s="107" t="s">
        <v>318</v>
      </c>
      <c r="H315" s="109" t="s">
        <v>281</v>
      </c>
      <c r="I315" s="110">
        <v>21824691</v>
      </c>
      <c r="J315" s="111">
        <v>15743778</v>
      </c>
      <c r="K315" s="111">
        <v>0</v>
      </c>
      <c r="L315" s="111">
        <v>5321397</v>
      </c>
      <c r="M315" s="111">
        <v>314876</v>
      </c>
      <c r="N315" s="111">
        <v>444640</v>
      </c>
      <c r="O315" s="288">
        <v>30.453699999999998</v>
      </c>
      <c r="P315" s="288">
        <v>23.181899999999999</v>
      </c>
      <c r="Q315" s="913">
        <v>7.2717999999999998</v>
      </c>
      <c r="R315" s="351">
        <v>0</v>
      </c>
      <c r="S315" s="113">
        <v>0</v>
      </c>
      <c r="T315" s="113">
        <v>0</v>
      </c>
      <c r="U315" s="113">
        <v>0</v>
      </c>
      <c r="V315" s="113">
        <v>0</v>
      </c>
      <c r="W315" s="113">
        <f t="shared" si="224"/>
        <v>0</v>
      </c>
      <c r="X315" s="113">
        <v>0</v>
      </c>
      <c r="Y315" s="113">
        <v>0</v>
      </c>
      <c r="Z315" s="113">
        <v>0</v>
      </c>
      <c r="AA315" s="113">
        <f t="shared" si="225"/>
        <v>0</v>
      </c>
      <c r="AB315" s="113">
        <f t="shared" si="226"/>
        <v>0</v>
      </c>
      <c r="AC315" s="114">
        <f t="shared" si="227"/>
        <v>0</v>
      </c>
      <c r="AD315" s="114">
        <f t="shared" si="228"/>
        <v>0</v>
      </c>
      <c r="AE315" s="113">
        <v>0</v>
      </c>
      <c r="AF315" s="113">
        <v>0</v>
      </c>
      <c r="AG315" s="113">
        <f t="shared" si="229"/>
        <v>0</v>
      </c>
      <c r="AH315" s="113">
        <f t="shared" si="230"/>
        <v>0</v>
      </c>
      <c r="AI315" s="115">
        <v>0</v>
      </c>
      <c r="AJ315" s="115">
        <v>0</v>
      </c>
      <c r="AK315" s="115">
        <v>0</v>
      </c>
      <c r="AL315" s="115">
        <v>0</v>
      </c>
      <c r="AM315" s="115">
        <v>0</v>
      </c>
      <c r="AN315" s="115">
        <v>0</v>
      </c>
      <c r="AO315" s="115">
        <v>0</v>
      </c>
      <c r="AP315" s="115">
        <v>0</v>
      </c>
      <c r="AQ315" s="115">
        <f t="shared" si="231"/>
        <v>0</v>
      </c>
      <c r="AR315" s="115">
        <f t="shared" si="232"/>
        <v>0</v>
      </c>
      <c r="AS315" s="377">
        <f t="shared" si="233"/>
        <v>0</v>
      </c>
      <c r="AT315" s="112">
        <f>I315+AH315</f>
        <v>21824691</v>
      </c>
      <c r="AU315" s="113">
        <f>J315+W315</f>
        <v>15743778</v>
      </c>
      <c r="AV315" s="113">
        <f>K315+AA315</f>
        <v>0</v>
      </c>
      <c r="AW315" s="113">
        <f t="shared" ref="AW315:AX319" si="276">L315+AC315</f>
        <v>5321397</v>
      </c>
      <c r="AX315" s="113">
        <f t="shared" si="276"/>
        <v>314876</v>
      </c>
      <c r="AY315" s="113">
        <f>N315+AG315</f>
        <v>444640</v>
      </c>
      <c r="AZ315" s="115">
        <f>O315+AS315</f>
        <v>30.453699999999998</v>
      </c>
      <c r="BA315" s="115">
        <f t="shared" ref="BA315:BB319" si="277">P315+AQ315</f>
        <v>23.181899999999999</v>
      </c>
      <c r="BB315" s="116">
        <f t="shared" si="277"/>
        <v>7.2717999999999998</v>
      </c>
    </row>
    <row r="316" spans="1:54" ht="14.1" customHeight="1" x14ac:dyDescent="0.2">
      <c r="A316" s="108">
        <v>64</v>
      </c>
      <c r="B316" s="105">
        <v>2458</v>
      </c>
      <c r="C316" s="106">
        <v>600079741</v>
      </c>
      <c r="D316" s="105">
        <v>72744243</v>
      </c>
      <c r="E316" s="107" t="s">
        <v>701</v>
      </c>
      <c r="F316" s="108">
        <v>3113</v>
      </c>
      <c r="G316" s="126" t="s">
        <v>316</v>
      </c>
      <c r="H316" s="109" t="s">
        <v>282</v>
      </c>
      <c r="I316" s="110">
        <v>794590</v>
      </c>
      <c r="J316" s="28">
        <v>585118</v>
      </c>
      <c r="K316" s="28">
        <v>0</v>
      </c>
      <c r="L316" s="111">
        <v>197770</v>
      </c>
      <c r="M316" s="111">
        <v>11702</v>
      </c>
      <c r="N316" s="28">
        <v>0</v>
      </c>
      <c r="O316" s="288">
        <v>1.68</v>
      </c>
      <c r="P316" s="275">
        <v>1.68</v>
      </c>
      <c r="Q316" s="910">
        <v>0</v>
      </c>
      <c r="R316" s="351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f t="shared" si="224"/>
        <v>0</v>
      </c>
      <c r="X316" s="113">
        <v>0</v>
      </c>
      <c r="Y316" s="113">
        <v>0</v>
      </c>
      <c r="Z316" s="113">
        <v>0</v>
      </c>
      <c r="AA316" s="113">
        <f t="shared" si="225"/>
        <v>0</v>
      </c>
      <c r="AB316" s="113">
        <f t="shared" si="226"/>
        <v>0</v>
      </c>
      <c r="AC316" s="114">
        <f t="shared" si="227"/>
        <v>0</v>
      </c>
      <c r="AD316" s="114">
        <f t="shared" si="228"/>
        <v>0</v>
      </c>
      <c r="AE316" s="113">
        <v>1250</v>
      </c>
      <c r="AF316" s="113">
        <v>0</v>
      </c>
      <c r="AG316" s="113">
        <f t="shared" si="229"/>
        <v>1250</v>
      </c>
      <c r="AH316" s="113">
        <f t="shared" si="230"/>
        <v>1250</v>
      </c>
      <c r="AI316" s="115">
        <v>0</v>
      </c>
      <c r="AJ316" s="115">
        <v>0</v>
      </c>
      <c r="AK316" s="115">
        <v>0</v>
      </c>
      <c r="AL316" s="115">
        <v>0</v>
      </c>
      <c r="AM316" s="115">
        <v>0</v>
      </c>
      <c r="AN316" s="115">
        <v>0</v>
      </c>
      <c r="AO316" s="115">
        <v>0</v>
      </c>
      <c r="AP316" s="115">
        <v>0</v>
      </c>
      <c r="AQ316" s="115">
        <f t="shared" si="231"/>
        <v>0</v>
      </c>
      <c r="AR316" s="115">
        <f t="shared" si="232"/>
        <v>0</v>
      </c>
      <c r="AS316" s="377">
        <f t="shared" si="233"/>
        <v>0</v>
      </c>
      <c r="AT316" s="112">
        <f>I316+AH316</f>
        <v>795840</v>
      </c>
      <c r="AU316" s="113">
        <f>J316+W316</f>
        <v>585118</v>
      </c>
      <c r="AV316" s="113">
        <f>K316+AA316</f>
        <v>0</v>
      </c>
      <c r="AW316" s="113">
        <f t="shared" si="276"/>
        <v>197770</v>
      </c>
      <c r="AX316" s="113">
        <f t="shared" si="276"/>
        <v>11702</v>
      </c>
      <c r="AY316" s="113">
        <f>N316+AG316</f>
        <v>1250</v>
      </c>
      <c r="AZ316" s="115">
        <f>O316+AS316</f>
        <v>1.68</v>
      </c>
      <c r="BA316" s="115">
        <f t="shared" si="277"/>
        <v>1.68</v>
      </c>
      <c r="BB316" s="116">
        <f t="shared" si="277"/>
        <v>0</v>
      </c>
    </row>
    <row r="317" spans="1:54" ht="14.1" customHeight="1" x14ac:dyDescent="0.2">
      <c r="A317" s="108">
        <v>64</v>
      </c>
      <c r="B317" s="105">
        <v>2458</v>
      </c>
      <c r="C317" s="106">
        <v>600079741</v>
      </c>
      <c r="D317" s="105">
        <v>72744243</v>
      </c>
      <c r="E317" s="107" t="s">
        <v>701</v>
      </c>
      <c r="F317" s="108">
        <v>3141</v>
      </c>
      <c r="G317" s="107" t="s">
        <v>319</v>
      </c>
      <c r="H317" s="109" t="s">
        <v>282</v>
      </c>
      <c r="I317" s="110">
        <v>2006606</v>
      </c>
      <c r="J317" s="30">
        <v>1465182</v>
      </c>
      <c r="K317" s="30">
        <v>0</v>
      </c>
      <c r="L317" s="111">
        <v>495232</v>
      </c>
      <c r="M317" s="111">
        <v>29304</v>
      </c>
      <c r="N317" s="30">
        <v>16888</v>
      </c>
      <c r="O317" s="288">
        <v>4.9800000000000004</v>
      </c>
      <c r="P317" s="447">
        <v>0</v>
      </c>
      <c r="Q317" s="914">
        <v>4.9800000000000004</v>
      </c>
      <c r="R317" s="351">
        <v>0</v>
      </c>
      <c r="S317" s="113">
        <v>0</v>
      </c>
      <c r="T317" s="113">
        <v>1921</v>
      </c>
      <c r="U317" s="113">
        <v>0</v>
      </c>
      <c r="V317" s="113">
        <v>0</v>
      </c>
      <c r="W317" s="113">
        <f t="shared" si="224"/>
        <v>1921</v>
      </c>
      <c r="X317" s="113">
        <v>0</v>
      </c>
      <c r="Y317" s="113">
        <v>0</v>
      </c>
      <c r="Z317" s="113">
        <v>0</v>
      </c>
      <c r="AA317" s="113">
        <f t="shared" si="225"/>
        <v>0</v>
      </c>
      <c r="AB317" s="113">
        <f t="shared" si="226"/>
        <v>1921</v>
      </c>
      <c r="AC317" s="114">
        <f t="shared" si="227"/>
        <v>649</v>
      </c>
      <c r="AD317" s="114">
        <f t="shared" si="228"/>
        <v>38</v>
      </c>
      <c r="AE317" s="113">
        <v>0</v>
      </c>
      <c r="AF317" s="113">
        <v>0</v>
      </c>
      <c r="AG317" s="113">
        <f t="shared" si="229"/>
        <v>0</v>
      </c>
      <c r="AH317" s="113">
        <f t="shared" si="230"/>
        <v>2608</v>
      </c>
      <c r="AI317" s="115">
        <v>0</v>
      </c>
      <c r="AJ317" s="115">
        <v>0</v>
      </c>
      <c r="AK317" s="115">
        <v>0</v>
      </c>
      <c r="AL317" s="115">
        <v>0</v>
      </c>
      <c r="AM317" s="115">
        <v>0.01</v>
      </c>
      <c r="AN317" s="115">
        <v>0</v>
      </c>
      <c r="AO317" s="115">
        <v>0</v>
      </c>
      <c r="AP317" s="115">
        <v>0</v>
      </c>
      <c r="AQ317" s="115">
        <f t="shared" si="231"/>
        <v>0</v>
      </c>
      <c r="AR317" s="115">
        <f t="shared" si="232"/>
        <v>0.01</v>
      </c>
      <c r="AS317" s="377">
        <f t="shared" si="233"/>
        <v>0.01</v>
      </c>
      <c r="AT317" s="112">
        <f>I317+AH317</f>
        <v>2009214</v>
      </c>
      <c r="AU317" s="113">
        <f>J317+W317</f>
        <v>1467103</v>
      </c>
      <c r="AV317" s="113">
        <f>K317+AA317</f>
        <v>0</v>
      </c>
      <c r="AW317" s="113">
        <f t="shared" si="276"/>
        <v>495881</v>
      </c>
      <c r="AX317" s="113">
        <f t="shared" si="276"/>
        <v>29342</v>
      </c>
      <c r="AY317" s="113">
        <f>N317+AG317</f>
        <v>16888</v>
      </c>
      <c r="AZ317" s="115">
        <f>O317+AS317</f>
        <v>4.99</v>
      </c>
      <c r="BA317" s="115">
        <f t="shared" si="277"/>
        <v>0</v>
      </c>
      <c r="BB317" s="116">
        <f t="shared" si="277"/>
        <v>4.99</v>
      </c>
    </row>
    <row r="318" spans="1:54" ht="14.1" customHeight="1" x14ac:dyDescent="0.2">
      <c r="A318" s="108">
        <v>64</v>
      </c>
      <c r="B318" s="105">
        <v>2458</v>
      </c>
      <c r="C318" s="106">
        <v>600079741</v>
      </c>
      <c r="D318" s="105">
        <v>72744243</v>
      </c>
      <c r="E318" s="107" t="s">
        <v>701</v>
      </c>
      <c r="F318" s="108">
        <v>3143</v>
      </c>
      <c r="G318" s="126" t="s">
        <v>633</v>
      </c>
      <c r="H318" s="109" t="s">
        <v>281</v>
      </c>
      <c r="I318" s="110">
        <v>1852124</v>
      </c>
      <c r="J318" s="433">
        <v>1363862</v>
      </c>
      <c r="K318" s="433">
        <v>0</v>
      </c>
      <c r="L318" s="111">
        <v>460985</v>
      </c>
      <c r="M318" s="111">
        <v>27277</v>
      </c>
      <c r="N318" s="343">
        <v>0</v>
      </c>
      <c r="O318" s="288">
        <v>3.0068999999999999</v>
      </c>
      <c r="P318" s="436">
        <v>3.0068999999999999</v>
      </c>
      <c r="Q318" s="910">
        <v>0</v>
      </c>
      <c r="R318" s="351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f t="shared" si="224"/>
        <v>0</v>
      </c>
      <c r="X318" s="113">
        <v>0</v>
      </c>
      <c r="Y318" s="113">
        <v>0</v>
      </c>
      <c r="Z318" s="113">
        <v>0</v>
      </c>
      <c r="AA318" s="113">
        <f t="shared" si="225"/>
        <v>0</v>
      </c>
      <c r="AB318" s="113">
        <f t="shared" si="226"/>
        <v>0</v>
      </c>
      <c r="AC318" s="114">
        <f t="shared" si="227"/>
        <v>0</v>
      </c>
      <c r="AD318" s="114">
        <f t="shared" si="228"/>
        <v>0</v>
      </c>
      <c r="AE318" s="113">
        <v>0</v>
      </c>
      <c r="AF318" s="113">
        <v>0</v>
      </c>
      <c r="AG318" s="113">
        <f t="shared" si="229"/>
        <v>0</v>
      </c>
      <c r="AH318" s="113">
        <f t="shared" si="230"/>
        <v>0</v>
      </c>
      <c r="AI318" s="115">
        <v>0</v>
      </c>
      <c r="AJ318" s="115">
        <v>0</v>
      </c>
      <c r="AK318" s="115">
        <v>0</v>
      </c>
      <c r="AL318" s="115">
        <v>0</v>
      </c>
      <c r="AM318" s="115">
        <v>0</v>
      </c>
      <c r="AN318" s="115">
        <v>0</v>
      </c>
      <c r="AO318" s="115">
        <v>0</v>
      </c>
      <c r="AP318" s="115">
        <v>0</v>
      </c>
      <c r="AQ318" s="115">
        <f t="shared" si="231"/>
        <v>0</v>
      </c>
      <c r="AR318" s="115">
        <f t="shared" si="232"/>
        <v>0</v>
      </c>
      <c r="AS318" s="377">
        <f t="shared" si="233"/>
        <v>0</v>
      </c>
      <c r="AT318" s="112">
        <f>I318+AH318</f>
        <v>1852124</v>
      </c>
      <c r="AU318" s="113">
        <f>J318+W318</f>
        <v>1363862</v>
      </c>
      <c r="AV318" s="113">
        <f>K318+AA318</f>
        <v>0</v>
      </c>
      <c r="AW318" s="113">
        <f t="shared" si="276"/>
        <v>460985</v>
      </c>
      <c r="AX318" s="113">
        <f t="shared" si="276"/>
        <v>27277</v>
      </c>
      <c r="AY318" s="113">
        <f>N318+AG318</f>
        <v>0</v>
      </c>
      <c r="AZ318" s="115">
        <f>O318+AS318</f>
        <v>3.0068999999999999</v>
      </c>
      <c r="BA318" s="115">
        <f t="shared" si="277"/>
        <v>3.0068999999999999</v>
      </c>
      <c r="BB318" s="116">
        <f t="shared" si="277"/>
        <v>0</v>
      </c>
    </row>
    <row r="319" spans="1:54" ht="14.1" customHeight="1" x14ac:dyDescent="0.2">
      <c r="A319" s="108">
        <v>64</v>
      </c>
      <c r="B319" s="105">
        <v>2458</v>
      </c>
      <c r="C319" s="106">
        <v>600079741</v>
      </c>
      <c r="D319" s="105">
        <v>72744243</v>
      </c>
      <c r="E319" s="107" t="s">
        <v>701</v>
      </c>
      <c r="F319" s="108">
        <v>3143</v>
      </c>
      <c r="G319" s="126" t="s">
        <v>634</v>
      </c>
      <c r="H319" s="109" t="s">
        <v>282</v>
      </c>
      <c r="I319" s="110">
        <v>59688</v>
      </c>
      <c r="J319" s="445">
        <v>42075</v>
      </c>
      <c r="K319" s="445">
        <v>0</v>
      </c>
      <c r="L319" s="111">
        <v>14221</v>
      </c>
      <c r="M319" s="111">
        <v>842</v>
      </c>
      <c r="N319" s="445">
        <v>2550</v>
      </c>
      <c r="O319" s="288">
        <v>0.18</v>
      </c>
      <c r="P319" s="446">
        <v>0</v>
      </c>
      <c r="Q319" s="914">
        <v>0.18</v>
      </c>
      <c r="R319" s="351">
        <v>0</v>
      </c>
      <c r="S319" s="113">
        <v>0</v>
      </c>
      <c r="T319" s="113">
        <v>0</v>
      </c>
      <c r="U319" s="113">
        <v>0</v>
      </c>
      <c r="V319" s="113">
        <v>0</v>
      </c>
      <c r="W319" s="113">
        <f t="shared" si="224"/>
        <v>0</v>
      </c>
      <c r="X319" s="113">
        <v>0</v>
      </c>
      <c r="Y319" s="113">
        <v>0</v>
      </c>
      <c r="Z319" s="113">
        <v>0</v>
      </c>
      <c r="AA319" s="113">
        <f t="shared" si="225"/>
        <v>0</v>
      </c>
      <c r="AB319" s="113">
        <f t="shared" si="226"/>
        <v>0</v>
      </c>
      <c r="AC319" s="114">
        <f t="shared" si="227"/>
        <v>0</v>
      </c>
      <c r="AD319" s="114">
        <f t="shared" si="228"/>
        <v>0</v>
      </c>
      <c r="AE319" s="113">
        <v>0</v>
      </c>
      <c r="AF319" s="113">
        <v>0</v>
      </c>
      <c r="AG319" s="113">
        <f t="shared" si="229"/>
        <v>0</v>
      </c>
      <c r="AH319" s="113">
        <f t="shared" si="230"/>
        <v>0</v>
      </c>
      <c r="AI319" s="115">
        <v>0</v>
      </c>
      <c r="AJ319" s="115">
        <v>0</v>
      </c>
      <c r="AK319" s="115">
        <v>0</v>
      </c>
      <c r="AL319" s="115">
        <v>0</v>
      </c>
      <c r="AM319" s="115">
        <v>0</v>
      </c>
      <c r="AN319" s="115">
        <v>0</v>
      </c>
      <c r="AO319" s="115">
        <v>0</v>
      </c>
      <c r="AP319" s="115">
        <v>0</v>
      </c>
      <c r="AQ319" s="115">
        <f t="shared" si="231"/>
        <v>0</v>
      </c>
      <c r="AR319" s="115">
        <f t="shared" si="232"/>
        <v>0</v>
      </c>
      <c r="AS319" s="377">
        <f t="shared" si="233"/>
        <v>0</v>
      </c>
      <c r="AT319" s="112">
        <f>I319+AH319</f>
        <v>59688</v>
      </c>
      <c r="AU319" s="113">
        <f>J319+W319</f>
        <v>42075</v>
      </c>
      <c r="AV319" s="113">
        <f>K319+AA319</f>
        <v>0</v>
      </c>
      <c r="AW319" s="113">
        <f t="shared" si="276"/>
        <v>14221</v>
      </c>
      <c r="AX319" s="113">
        <f t="shared" si="276"/>
        <v>842</v>
      </c>
      <c r="AY319" s="113">
        <f>N319+AG319</f>
        <v>2550</v>
      </c>
      <c r="AZ319" s="115">
        <f>O319+AS319</f>
        <v>0.18</v>
      </c>
      <c r="BA319" s="115">
        <f t="shared" si="277"/>
        <v>0</v>
      </c>
      <c r="BB319" s="116">
        <f t="shared" si="277"/>
        <v>0.18</v>
      </c>
    </row>
    <row r="320" spans="1:54" ht="14.1" customHeight="1" x14ac:dyDescent="0.2">
      <c r="A320" s="120">
        <v>64</v>
      </c>
      <c r="B320" s="117">
        <v>2458</v>
      </c>
      <c r="C320" s="118">
        <v>600079741</v>
      </c>
      <c r="D320" s="117">
        <v>72744243</v>
      </c>
      <c r="E320" s="119" t="s">
        <v>702</v>
      </c>
      <c r="F320" s="120"/>
      <c r="G320" s="119"/>
      <c r="H320" s="121"/>
      <c r="I320" s="122">
        <v>26537699</v>
      </c>
      <c r="J320" s="123">
        <v>19200015</v>
      </c>
      <c r="K320" s="123">
        <v>0</v>
      </c>
      <c r="L320" s="123">
        <v>6489605</v>
      </c>
      <c r="M320" s="123">
        <v>384001</v>
      </c>
      <c r="N320" s="123">
        <v>464078</v>
      </c>
      <c r="O320" s="124">
        <v>40.300599999999996</v>
      </c>
      <c r="P320" s="124">
        <v>27.8688</v>
      </c>
      <c r="Q320" s="125">
        <v>12.431799999999999</v>
      </c>
      <c r="R320" s="856">
        <f t="shared" ref="R320:BB320" si="278">SUM(R315:R319)</f>
        <v>0</v>
      </c>
      <c r="S320" s="856">
        <f t="shared" si="278"/>
        <v>0</v>
      </c>
      <c r="T320" s="856">
        <f t="shared" si="278"/>
        <v>1921</v>
      </c>
      <c r="U320" s="856">
        <f t="shared" si="278"/>
        <v>0</v>
      </c>
      <c r="V320" s="856">
        <f t="shared" si="278"/>
        <v>0</v>
      </c>
      <c r="W320" s="856">
        <f t="shared" si="278"/>
        <v>1921</v>
      </c>
      <c r="X320" s="856">
        <f t="shared" si="278"/>
        <v>0</v>
      </c>
      <c r="Y320" s="856">
        <f t="shared" si="278"/>
        <v>0</v>
      </c>
      <c r="Z320" s="856">
        <f t="shared" si="278"/>
        <v>0</v>
      </c>
      <c r="AA320" s="856">
        <f t="shared" si="278"/>
        <v>0</v>
      </c>
      <c r="AB320" s="856">
        <f t="shared" si="278"/>
        <v>1921</v>
      </c>
      <c r="AC320" s="856">
        <f t="shared" si="278"/>
        <v>649</v>
      </c>
      <c r="AD320" s="856">
        <f t="shared" si="278"/>
        <v>38</v>
      </c>
      <c r="AE320" s="856">
        <f t="shared" si="278"/>
        <v>1250</v>
      </c>
      <c r="AF320" s="856">
        <f t="shared" si="278"/>
        <v>0</v>
      </c>
      <c r="AG320" s="856">
        <f t="shared" si="278"/>
        <v>1250</v>
      </c>
      <c r="AH320" s="856">
        <f t="shared" si="278"/>
        <v>3858</v>
      </c>
      <c r="AI320" s="904">
        <f t="shared" si="278"/>
        <v>0</v>
      </c>
      <c r="AJ320" s="904">
        <f t="shared" si="278"/>
        <v>0</v>
      </c>
      <c r="AK320" s="904">
        <f t="shared" si="278"/>
        <v>0</v>
      </c>
      <c r="AL320" s="904">
        <f t="shared" si="278"/>
        <v>0</v>
      </c>
      <c r="AM320" s="904">
        <f t="shared" si="278"/>
        <v>0.01</v>
      </c>
      <c r="AN320" s="904">
        <f t="shared" si="278"/>
        <v>0</v>
      </c>
      <c r="AO320" s="904">
        <f t="shared" si="278"/>
        <v>0</v>
      </c>
      <c r="AP320" s="904">
        <f t="shared" si="278"/>
        <v>0</v>
      </c>
      <c r="AQ320" s="904">
        <f t="shared" si="278"/>
        <v>0</v>
      </c>
      <c r="AR320" s="904">
        <f t="shared" si="278"/>
        <v>0.01</v>
      </c>
      <c r="AS320" s="939">
        <f t="shared" si="278"/>
        <v>0.01</v>
      </c>
      <c r="AT320" s="122">
        <f t="shared" si="278"/>
        <v>26541557</v>
      </c>
      <c r="AU320" s="123">
        <f t="shared" si="278"/>
        <v>19201936</v>
      </c>
      <c r="AV320" s="123">
        <f t="shared" si="278"/>
        <v>0</v>
      </c>
      <c r="AW320" s="123">
        <f t="shared" si="278"/>
        <v>6490254</v>
      </c>
      <c r="AX320" s="123">
        <f t="shared" si="278"/>
        <v>384039</v>
      </c>
      <c r="AY320" s="123">
        <f t="shared" si="278"/>
        <v>465328</v>
      </c>
      <c r="AZ320" s="124">
        <f t="shared" si="278"/>
        <v>40.310600000000001</v>
      </c>
      <c r="BA320" s="124">
        <f t="shared" si="278"/>
        <v>27.8688</v>
      </c>
      <c r="BB320" s="125">
        <f t="shared" si="278"/>
        <v>12.441800000000001</v>
      </c>
    </row>
    <row r="321" spans="1:54" ht="14.1" customHeight="1" x14ac:dyDescent="0.2">
      <c r="A321" s="108">
        <v>65</v>
      </c>
      <c r="B321" s="105">
        <v>2316</v>
      </c>
      <c r="C321" s="106">
        <v>600080439</v>
      </c>
      <c r="D321" s="105">
        <v>70983224</v>
      </c>
      <c r="E321" s="107" t="s">
        <v>703</v>
      </c>
      <c r="F321" s="108">
        <v>3233</v>
      </c>
      <c r="G321" s="107" t="s">
        <v>322</v>
      </c>
      <c r="H321" s="109" t="s">
        <v>282</v>
      </c>
      <c r="I321" s="110">
        <v>2137356</v>
      </c>
      <c r="J321" s="343">
        <v>1537149</v>
      </c>
      <c r="K321" s="343">
        <v>30000</v>
      </c>
      <c r="L321" s="111">
        <v>529696</v>
      </c>
      <c r="M321" s="111">
        <v>30743</v>
      </c>
      <c r="N321" s="343">
        <v>9768</v>
      </c>
      <c r="O321" s="288">
        <v>3.4400000000000004</v>
      </c>
      <c r="P321" s="275">
        <v>2.48</v>
      </c>
      <c r="Q321" s="910">
        <v>0.96</v>
      </c>
      <c r="R321" s="351">
        <v>0</v>
      </c>
      <c r="S321" s="113">
        <v>0</v>
      </c>
      <c r="T321" s="113">
        <v>0</v>
      </c>
      <c r="U321" s="113">
        <v>0</v>
      </c>
      <c r="V321" s="113">
        <v>0</v>
      </c>
      <c r="W321" s="113">
        <f t="shared" si="224"/>
        <v>0</v>
      </c>
      <c r="X321" s="113">
        <v>0</v>
      </c>
      <c r="Y321" s="113">
        <v>0</v>
      </c>
      <c r="Z321" s="113">
        <v>0</v>
      </c>
      <c r="AA321" s="113">
        <f t="shared" si="225"/>
        <v>0</v>
      </c>
      <c r="AB321" s="113">
        <f t="shared" si="226"/>
        <v>0</v>
      </c>
      <c r="AC321" s="114">
        <f t="shared" si="227"/>
        <v>0</v>
      </c>
      <c r="AD321" s="114">
        <f t="shared" si="228"/>
        <v>0</v>
      </c>
      <c r="AE321" s="113">
        <v>0</v>
      </c>
      <c r="AF321" s="113">
        <v>0</v>
      </c>
      <c r="AG321" s="113">
        <f t="shared" si="229"/>
        <v>0</v>
      </c>
      <c r="AH321" s="113">
        <f t="shared" si="230"/>
        <v>0</v>
      </c>
      <c r="AI321" s="115">
        <v>0</v>
      </c>
      <c r="AJ321" s="115">
        <v>0</v>
      </c>
      <c r="AK321" s="115">
        <v>0</v>
      </c>
      <c r="AL321" s="115">
        <v>0</v>
      </c>
      <c r="AM321" s="115">
        <v>0</v>
      </c>
      <c r="AN321" s="115">
        <v>0</v>
      </c>
      <c r="AO321" s="115">
        <v>0</v>
      </c>
      <c r="AP321" s="115">
        <v>0</v>
      </c>
      <c r="AQ321" s="115">
        <f t="shared" si="231"/>
        <v>0</v>
      </c>
      <c r="AR321" s="115">
        <f t="shared" si="232"/>
        <v>0</v>
      </c>
      <c r="AS321" s="377">
        <f t="shared" si="233"/>
        <v>0</v>
      </c>
      <c r="AT321" s="112">
        <f>I321+AH321</f>
        <v>2137356</v>
      </c>
      <c r="AU321" s="113">
        <f>J321+W321</f>
        <v>1537149</v>
      </c>
      <c r="AV321" s="113">
        <f>K321+AA321</f>
        <v>30000</v>
      </c>
      <c r="AW321" s="113">
        <f>L321+AC321</f>
        <v>529696</v>
      </c>
      <c r="AX321" s="113">
        <f>M321+AD321</f>
        <v>30743</v>
      </c>
      <c r="AY321" s="113">
        <f>N321+AG321</f>
        <v>9768</v>
      </c>
      <c r="AZ321" s="115">
        <f>O321+AS321</f>
        <v>3.4400000000000004</v>
      </c>
      <c r="BA321" s="115">
        <f>P321+AQ321</f>
        <v>2.48</v>
      </c>
      <c r="BB321" s="116">
        <f>Q321+AR321</f>
        <v>0.96</v>
      </c>
    </row>
    <row r="322" spans="1:54" ht="14.1" customHeight="1" x14ac:dyDescent="0.2">
      <c r="A322" s="120">
        <v>65</v>
      </c>
      <c r="B322" s="117">
        <v>2316</v>
      </c>
      <c r="C322" s="118">
        <v>600080439</v>
      </c>
      <c r="D322" s="117">
        <v>70983224</v>
      </c>
      <c r="E322" s="119" t="s">
        <v>704</v>
      </c>
      <c r="F322" s="120"/>
      <c r="G322" s="119"/>
      <c r="H322" s="121"/>
      <c r="I322" s="122">
        <v>2137356</v>
      </c>
      <c r="J322" s="123">
        <v>1537149</v>
      </c>
      <c r="K322" s="123">
        <v>30000</v>
      </c>
      <c r="L322" s="123">
        <v>529696</v>
      </c>
      <c r="M322" s="123">
        <v>30743</v>
      </c>
      <c r="N322" s="123">
        <v>9768</v>
      </c>
      <c r="O322" s="124">
        <v>3.4400000000000004</v>
      </c>
      <c r="P322" s="124">
        <v>2.48</v>
      </c>
      <c r="Q322" s="125">
        <v>0.96</v>
      </c>
      <c r="R322" s="856">
        <f t="shared" ref="R322:BB322" si="279">SUM(R321)</f>
        <v>0</v>
      </c>
      <c r="S322" s="856">
        <f t="shared" si="279"/>
        <v>0</v>
      </c>
      <c r="T322" s="856">
        <f t="shared" si="279"/>
        <v>0</v>
      </c>
      <c r="U322" s="856">
        <f t="shared" si="279"/>
        <v>0</v>
      </c>
      <c r="V322" s="856">
        <f t="shared" si="279"/>
        <v>0</v>
      </c>
      <c r="W322" s="856">
        <f t="shared" si="279"/>
        <v>0</v>
      </c>
      <c r="X322" s="856">
        <f t="shared" si="279"/>
        <v>0</v>
      </c>
      <c r="Y322" s="856">
        <f t="shared" si="279"/>
        <v>0</v>
      </c>
      <c r="Z322" s="856">
        <f t="shared" si="279"/>
        <v>0</v>
      </c>
      <c r="AA322" s="856">
        <f t="shared" si="279"/>
        <v>0</v>
      </c>
      <c r="AB322" s="856">
        <f t="shared" si="279"/>
        <v>0</v>
      </c>
      <c r="AC322" s="856">
        <f t="shared" si="279"/>
        <v>0</v>
      </c>
      <c r="AD322" s="856">
        <f t="shared" si="279"/>
        <v>0</v>
      </c>
      <c r="AE322" s="856">
        <f t="shared" si="279"/>
        <v>0</v>
      </c>
      <c r="AF322" s="856">
        <f t="shared" si="279"/>
        <v>0</v>
      </c>
      <c r="AG322" s="856">
        <f t="shared" si="279"/>
        <v>0</v>
      </c>
      <c r="AH322" s="856">
        <f t="shared" si="279"/>
        <v>0</v>
      </c>
      <c r="AI322" s="904">
        <f t="shared" si="279"/>
        <v>0</v>
      </c>
      <c r="AJ322" s="904">
        <f t="shared" si="279"/>
        <v>0</v>
      </c>
      <c r="AK322" s="904">
        <f t="shared" si="279"/>
        <v>0</v>
      </c>
      <c r="AL322" s="904">
        <f t="shared" si="279"/>
        <v>0</v>
      </c>
      <c r="AM322" s="904">
        <f t="shared" si="279"/>
        <v>0</v>
      </c>
      <c r="AN322" s="904">
        <f t="shared" si="279"/>
        <v>0</v>
      </c>
      <c r="AO322" s="904">
        <f t="shared" si="279"/>
        <v>0</v>
      </c>
      <c r="AP322" s="904">
        <f t="shared" si="279"/>
        <v>0</v>
      </c>
      <c r="AQ322" s="904">
        <f t="shared" si="279"/>
        <v>0</v>
      </c>
      <c r="AR322" s="904">
        <f t="shared" si="279"/>
        <v>0</v>
      </c>
      <c r="AS322" s="939">
        <f t="shared" si="279"/>
        <v>0</v>
      </c>
      <c r="AT322" s="122">
        <f t="shared" si="279"/>
        <v>2137356</v>
      </c>
      <c r="AU322" s="123">
        <f t="shared" si="279"/>
        <v>1537149</v>
      </c>
      <c r="AV322" s="123">
        <f t="shared" si="279"/>
        <v>30000</v>
      </c>
      <c r="AW322" s="123">
        <f t="shared" si="279"/>
        <v>529696</v>
      </c>
      <c r="AX322" s="123">
        <f t="shared" si="279"/>
        <v>30743</v>
      </c>
      <c r="AY322" s="123">
        <f t="shared" si="279"/>
        <v>9768</v>
      </c>
      <c r="AZ322" s="124">
        <f t="shared" si="279"/>
        <v>3.4400000000000004</v>
      </c>
      <c r="BA322" s="124">
        <f t="shared" si="279"/>
        <v>2.48</v>
      </c>
      <c r="BB322" s="125">
        <f t="shared" si="279"/>
        <v>0.96</v>
      </c>
    </row>
    <row r="323" spans="1:54" ht="14.1" customHeight="1" x14ac:dyDescent="0.2">
      <c r="A323" s="108">
        <v>66</v>
      </c>
      <c r="B323" s="105">
        <v>2402</v>
      </c>
      <c r="C323" s="106">
        <v>600078949</v>
      </c>
      <c r="D323" s="105">
        <v>70983208</v>
      </c>
      <c r="E323" s="107" t="s">
        <v>705</v>
      </c>
      <c r="F323" s="108">
        <v>3111</v>
      </c>
      <c r="G323" s="107" t="s">
        <v>315</v>
      </c>
      <c r="H323" s="109" t="s">
        <v>281</v>
      </c>
      <c r="I323" s="110">
        <v>6477766</v>
      </c>
      <c r="J323" s="111">
        <v>4703767</v>
      </c>
      <c r="K323" s="111">
        <v>0</v>
      </c>
      <c r="L323" s="111">
        <v>1589873</v>
      </c>
      <c r="M323" s="111">
        <v>94076</v>
      </c>
      <c r="N323" s="111">
        <v>90050</v>
      </c>
      <c r="O323" s="288">
        <v>11.2682</v>
      </c>
      <c r="P323" s="288">
        <v>8</v>
      </c>
      <c r="Q323" s="913">
        <v>3.2681999999999998</v>
      </c>
      <c r="R323" s="351">
        <v>0</v>
      </c>
      <c r="S323" s="113">
        <v>0</v>
      </c>
      <c r="T323" s="113">
        <v>0</v>
      </c>
      <c r="U323" s="113">
        <v>0</v>
      </c>
      <c r="V323" s="113">
        <v>0</v>
      </c>
      <c r="W323" s="113">
        <f t="shared" si="224"/>
        <v>0</v>
      </c>
      <c r="X323" s="113">
        <v>0</v>
      </c>
      <c r="Y323" s="113">
        <v>0</v>
      </c>
      <c r="Z323" s="113">
        <v>0</v>
      </c>
      <c r="AA323" s="113">
        <f t="shared" si="225"/>
        <v>0</v>
      </c>
      <c r="AB323" s="113">
        <f t="shared" si="226"/>
        <v>0</v>
      </c>
      <c r="AC323" s="114">
        <f t="shared" si="227"/>
        <v>0</v>
      </c>
      <c r="AD323" s="114">
        <f t="shared" si="228"/>
        <v>0</v>
      </c>
      <c r="AE323" s="113">
        <v>0</v>
      </c>
      <c r="AF323" s="113">
        <v>0</v>
      </c>
      <c r="AG323" s="113">
        <f t="shared" si="229"/>
        <v>0</v>
      </c>
      <c r="AH323" s="113">
        <f t="shared" si="230"/>
        <v>0</v>
      </c>
      <c r="AI323" s="115">
        <v>0</v>
      </c>
      <c r="AJ323" s="115">
        <v>0</v>
      </c>
      <c r="AK323" s="115">
        <v>0</v>
      </c>
      <c r="AL323" s="115">
        <v>0</v>
      </c>
      <c r="AM323" s="115">
        <v>0</v>
      </c>
      <c r="AN323" s="115">
        <v>0</v>
      </c>
      <c r="AO323" s="115">
        <v>0</v>
      </c>
      <c r="AP323" s="115">
        <v>0</v>
      </c>
      <c r="AQ323" s="115">
        <f t="shared" si="231"/>
        <v>0</v>
      </c>
      <c r="AR323" s="115">
        <f t="shared" si="232"/>
        <v>0</v>
      </c>
      <c r="AS323" s="377">
        <f t="shared" si="233"/>
        <v>0</v>
      </c>
      <c r="AT323" s="112">
        <f>I323+AH323</f>
        <v>6477766</v>
      </c>
      <c r="AU323" s="113">
        <f>J323+W323</f>
        <v>4703767</v>
      </c>
      <c r="AV323" s="113">
        <f>K323+AA323</f>
        <v>0</v>
      </c>
      <c r="AW323" s="113">
        <f>L323+AC323</f>
        <v>1589873</v>
      </c>
      <c r="AX323" s="113">
        <f>M323+AD323</f>
        <v>94076</v>
      </c>
      <c r="AY323" s="113">
        <f>N323+AG323</f>
        <v>90050</v>
      </c>
      <c r="AZ323" s="115">
        <f>O323+AS323</f>
        <v>11.2682</v>
      </c>
      <c r="BA323" s="115">
        <f>P323+AQ323</f>
        <v>8</v>
      </c>
      <c r="BB323" s="116">
        <f>Q323+AR323</f>
        <v>3.2681999999999998</v>
      </c>
    </row>
    <row r="324" spans="1:54" ht="14.1" customHeight="1" x14ac:dyDescent="0.2">
      <c r="A324" s="108">
        <v>66</v>
      </c>
      <c r="B324" s="105">
        <v>2402</v>
      </c>
      <c r="C324" s="106">
        <v>600078949</v>
      </c>
      <c r="D324" s="105">
        <v>70983208</v>
      </c>
      <c r="E324" s="107" t="s">
        <v>705</v>
      </c>
      <c r="F324" s="108">
        <v>3141</v>
      </c>
      <c r="G324" s="107" t="s">
        <v>319</v>
      </c>
      <c r="H324" s="109" t="s">
        <v>282</v>
      </c>
      <c r="I324" s="110">
        <v>1136138</v>
      </c>
      <c r="J324" s="30">
        <v>832507</v>
      </c>
      <c r="K324" s="30">
        <v>0</v>
      </c>
      <c r="L324" s="111">
        <v>281387</v>
      </c>
      <c r="M324" s="111">
        <v>16650</v>
      </c>
      <c r="N324" s="30">
        <v>5594</v>
      </c>
      <c r="O324" s="288">
        <v>2.83</v>
      </c>
      <c r="P324" s="447">
        <v>0</v>
      </c>
      <c r="Q324" s="898">
        <v>2.83</v>
      </c>
      <c r="R324" s="351">
        <v>0</v>
      </c>
      <c r="S324" s="113">
        <v>0</v>
      </c>
      <c r="T324" s="113">
        <v>1918</v>
      </c>
      <c r="U324" s="113">
        <v>0</v>
      </c>
      <c r="V324" s="113">
        <v>0</v>
      </c>
      <c r="W324" s="113">
        <f t="shared" si="224"/>
        <v>1918</v>
      </c>
      <c r="X324" s="113">
        <v>0</v>
      </c>
      <c r="Y324" s="113">
        <v>0</v>
      </c>
      <c r="Z324" s="113">
        <v>0</v>
      </c>
      <c r="AA324" s="113">
        <f t="shared" si="225"/>
        <v>0</v>
      </c>
      <c r="AB324" s="113">
        <f t="shared" si="226"/>
        <v>1918</v>
      </c>
      <c r="AC324" s="114">
        <f t="shared" si="227"/>
        <v>648</v>
      </c>
      <c r="AD324" s="114">
        <f t="shared" si="228"/>
        <v>38</v>
      </c>
      <c r="AE324" s="113">
        <v>0</v>
      </c>
      <c r="AF324" s="113">
        <v>0</v>
      </c>
      <c r="AG324" s="113">
        <f t="shared" si="229"/>
        <v>0</v>
      </c>
      <c r="AH324" s="113">
        <f t="shared" si="230"/>
        <v>2604</v>
      </c>
      <c r="AI324" s="115">
        <v>0</v>
      </c>
      <c r="AJ324" s="115">
        <v>0</v>
      </c>
      <c r="AK324" s="115">
        <v>0</v>
      </c>
      <c r="AL324" s="115">
        <v>0</v>
      </c>
      <c r="AM324" s="115">
        <v>0.01</v>
      </c>
      <c r="AN324" s="115">
        <v>0</v>
      </c>
      <c r="AO324" s="115">
        <v>0</v>
      </c>
      <c r="AP324" s="115">
        <v>0</v>
      </c>
      <c r="AQ324" s="115">
        <f t="shared" si="231"/>
        <v>0</v>
      </c>
      <c r="AR324" s="115">
        <f t="shared" si="232"/>
        <v>0.01</v>
      </c>
      <c r="AS324" s="377">
        <f t="shared" si="233"/>
        <v>0.01</v>
      </c>
      <c r="AT324" s="112">
        <f>I324+AH324</f>
        <v>1138742</v>
      </c>
      <c r="AU324" s="113">
        <f>J324+W324</f>
        <v>834425</v>
      </c>
      <c r="AV324" s="113">
        <f>K324+AA324</f>
        <v>0</v>
      </c>
      <c r="AW324" s="113">
        <f>L324+AC324</f>
        <v>282035</v>
      </c>
      <c r="AX324" s="113">
        <f>M324+AD324</f>
        <v>16688</v>
      </c>
      <c r="AY324" s="113">
        <f>N324+AG324</f>
        <v>5594</v>
      </c>
      <c r="AZ324" s="115">
        <f>O324+AS324</f>
        <v>2.84</v>
      </c>
      <c r="BA324" s="115">
        <f>P324+AQ324</f>
        <v>0</v>
      </c>
      <c r="BB324" s="116">
        <f>Q324+AR324</f>
        <v>2.84</v>
      </c>
    </row>
    <row r="325" spans="1:54" ht="14.1" customHeight="1" x14ac:dyDescent="0.2">
      <c r="A325" s="120">
        <v>66</v>
      </c>
      <c r="B325" s="117">
        <v>2402</v>
      </c>
      <c r="C325" s="118">
        <v>600078949</v>
      </c>
      <c r="D325" s="117">
        <v>70983208</v>
      </c>
      <c r="E325" s="119" t="s">
        <v>706</v>
      </c>
      <c r="F325" s="120"/>
      <c r="G325" s="119"/>
      <c r="H325" s="121"/>
      <c r="I325" s="122">
        <v>7613904</v>
      </c>
      <c r="J325" s="123">
        <v>5536274</v>
      </c>
      <c r="K325" s="123">
        <v>0</v>
      </c>
      <c r="L325" s="123">
        <v>1871260</v>
      </c>
      <c r="M325" s="123">
        <v>110726</v>
      </c>
      <c r="N325" s="123">
        <v>95644</v>
      </c>
      <c r="O325" s="124">
        <v>14.0982</v>
      </c>
      <c r="P325" s="124">
        <v>8</v>
      </c>
      <c r="Q325" s="125">
        <v>6.0982000000000003</v>
      </c>
      <c r="R325" s="856">
        <f t="shared" ref="R325:BB325" si="280">SUM(R323:R324)</f>
        <v>0</v>
      </c>
      <c r="S325" s="856">
        <f t="shared" si="280"/>
        <v>0</v>
      </c>
      <c r="T325" s="856">
        <f t="shared" si="280"/>
        <v>1918</v>
      </c>
      <c r="U325" s="856">
        <f t="shared" si="280"/>
        <v>0</v>
      </c>
      <c r="V325" s="856">
        <f t="shared" si="280"/>
        <v>0</v>
      </c>
      <c r="W325" s="856">
        <f t="shared" si="280"/>
        <v>1918</v>
      </c>
      <c r="X325" s="856">
        <f t="shared" si="280"/>
        <v>0</v>
      </c>
      <c r="Y325" s="856">
        <f t="shared" si="280"/>
        <v>0</v>
      </c>
      <c r="Z325" s="856">
        <f t="shared" si="280"/>
        <v>0</v>
      </c>
      <c r="AA325" s="856">
        <f t="shared" si="280"/>
        <v>0</v>
      </c>
      <c r="AB325" s="856">
        <f t="shared" si="280"/>
        <v>1918</v>
      </c>
      <c r="AC325" s="856">
        <f t="shared" si="280"/>
        <v>648</v>
      </c>
      <c r="AD325" s="856">
        <f t="shared" si="280"/>
        <v>38</v>
      </c>
      <c r="AE325" s="856">
        <f t="shared" si="280"/>
        <v>0</v>
      </c>
      <c r="AF325" s="856">
        <f t="shared" si="280"/>
        <v>0</v>
      </c>
      <c r="AG325" s="856">
        <f t="shared" si="280"/>
        <v>0</v>
      </c>
      <c r="AH325" s="856">
        <f t="shared" si="280"/>
        <v>2604</v>
      </c>
      <c r="AI325" s="904">
        <f t="shared" si="280"/>
        <v>0</v>
      </c>
      <c r="AJ325" s="904">
        <f t="shared" si="280"/>
        <v>0</v>
      </c>
      <c r="AK325" s="904">
        <f t="shared" si="280"/>
        <v>0</v>
      </c>
      <c r="AL325" s="904">
        <f t="shared" si="280"/>
        <v>0</v>
      </c>
      <c r="AM325" s="904">
        <f t="shared" si="280"/>
        <v>0.01</v>
      </c>
      <c r="AN325" s="904">
        <f t="shared" si="280"/>
        <v>0</v>
      </c>
      <c r="AO325" s="904">
        <f t="shared" si="280"/>
        <v>0</v>
      </c>
      <c r="AP325" s="904">
        <f t="shared" si="280"/>
        <v>0</v>
      </c>
      <c r="AQ325" s="904">
        <f t="shared" si="280"/>
        <v>0</v>
      </c>
      <c r="AR325" s="904">
        <f t="shared" si="280"/>
        <v>0.01</v>
      </c>
      <c r="AS325" s="939">
        <f t="shared" si="280"/>
        <v>0.01</v>
      </c>
      <c r="AT325" s="122">
        <f t="shared" si="280"/>
        <v>7616508</v>
      </c>
      <c r="AU325" s="123">
        <f t="shared" si="280"/>
        <v>5538192</v>
      </c>
      <c r="AV325" s="123">
        <f t="shared" si="280"/>
        <v>0</v>
      </c>
      <c r="AW325" s="123">
        <f t="shared" si="280"/>
        <v>1871908</v>
      </c>
      <c r="AX325" s="123">
        <f t="shared" si="280"/>
        <v>110764</v>
      </c>
      <c r="AY325" s="123">
        <f t="shared" si="280"/>
        <v>95644</v>
      </c>
      <c r="AZ325" s="124">
        <f t="shared" si="280"/>
        <v>14.1082</v>
      </c>
      <c r="BA325" s="124">
        <f t="shared" si="280"/>
        <v>8</v>
      </c>
      <c r="BB325" s="125">
        <f t="shared" si="280"/>
        <v>6.1082000000000001</v>
      </c>
    </row>
    <row r="326" spans="1:54" ht="14.1" customHeight="1" x14ac:dyDescent="0.2">
      <c r="A326" s="108">
        <v>67</v>
      </c>
      <c r="B326" s="105">
        <v>2404</v>
      </c>
      <c r="C326" s="106">
        <v>600078957</v>
      </c>
      <c r="D326" s="105">
        <v>70983135</v>
      </c>
      <c r="E326" s="107" t="s">
        <v>707</v>
      </c>
      <c r="F326" s="108">
        <v>3111</v>
      </c>
      <c r="G326" s="107" t="s">
        <v>315</v>
      </c>
      <c r="H326" s="109" t="s">
        <v>281</v>
      </c>
      <c r="I326" s="110">
        <v>4912565</v>
      </c>
      <c r="J326" s="111">
        <v>3594304</v>
      </c>
      <c r="K326" s="111">
        <v>0</v>
      </c>
      <c r="L326" s="111">
        <v>1214875</v>
      </c>
      <c r="M326" s="111">
        <v>71886</v>
      </c>
      <c r="N326" s="111">
        <v>31500</v>
      </c>
      <c r="O326" s="288">
        <v>8.1341999999999999</v>
      </c>
      <c r="P326" s="288">
        <v>6</v>
      </c>
      <c r="Q326" s="913">
        <v>2.1341999999999999</v>
      </c>
      <c r="R326" s="351">
        <v>0</v>
      </c>
      <c r="S326" s="113">
        <v>0</v>
      </c>
      <c r="T326" s="113">
        <v>0</v>
      </c>
      <c r="U326" s="113">
        <v>0</v>
      </c>
      <c r="V326" s="113">
        <v>0</v>
      </c>
      <c r="W326" s="113">
        <f t="shared" si="224"/>
        <v>0</v>
      </c>
      <c r="X326" s="113">
        <v>0</v>
      </c>
      <c r="Y326" s="113">
        <v>0</v>
      </c>
      <c r="Z326" s="113">
        <v>0</v>
      </c>
      <c r="AA326" s="113">
        <f t="shared" si="225"/>
        <v>0</v>
      </c>
      <c r="AB326" s="113">
        <f t="shared" si="226"/>
        <v>0</v>
      </c>
      <c r="AC326" s="114">
        <f t="shared" si="227"/>
        <v>0</v>
      </c>
      <c r="AD326" s="114">
        <f t="shared" si="228"/>
        <v>0</v>
      </c>
      <c r="AE326" s="113">
        <v>0</v>
      </c>
      <c r="AF326" s="113">
        <v>0</v>
      </c>
      <c r="AG326" s="113">
        <f t="shared" si="229"/>
        <v>0</v>
      </c>
      <c r="AH326" s="113">
        <f t="shared" si="230"/>
        <v>0</v>
      </c>
      <c r="AI326" s="115">
        <v>0</v>
      </c>
      <c r="AJ326" s="115">
        <v>0</v>
      </c>
      <c r="AK326" s="115">
        <v>0</v>
      </c>
      <c r="AL326" s="115">
        <v>0</v>
      </c>
      <c r="AM326" s="115">
        <v>0</v>
      </c>
      <c r="AN326" s="115">
        <v>0</v>
      </c>
      <c r="AO326" s="115">
        <v>0</v>
      </c>
      <c r="AP326" s="115">
        <v>0</v>
      </c>
      <c r="AQ326" s="115">
        <f t="shared" si="231"/>
        <v>0</v>
      </c>
      <c r="AR326" s="115">
        <f t="shared" si="232"/>
        <v>0</v>
      </c>
      <c r="AS326" s="377">
        <f t="shared" si="233"/>
        <v>0</v>
      </c>
      <c r="AT326" s="112">
        <f>I326+AH326</f>
        <v>4912565</v>
      </c>
      <c r="AU326" s="113">
        <f>J326+W326</f>
        <v>3594304</v>
      </c>
      <c r="AV326" s="113">
        <f>K326+AA326</f>
        <v>0</v>
      </c>
      <c r="AW326" s="113">
        <f t="shared" ref="AW326:AX328" si="281">L326+AC326</f>
        <v>1214875</v>
      </c>
      <c r="AX326" s="113">
        <f t="shared" si="281"/>
        <v>71886</v>
      </c>
      <c r="AY326" s="113">
        <f>N326+AG326</f>
        <v>31500</v>
      </c>
      <c r="AZ326" s="115">
        <f>O326+AS326</f>
        <v>8.1341999999999999</v>
      </c>
      <c r="BA326" s="115">
        <f t="shared" ref="BA326:BB328" si="282">P326+AQ326</f>
        <v>6</v>
      </c>
      <c r="BB326" s="116">
        <f t="shared" si="282"/>
        <v>2.1341999999999999</v>
      </c>
    </row>
    <row r="327" spans="1:54" ht="14.1" customHeight="1" x14ac:dyDescent="0.2">
      <c r="A327" s="108">
        <v>67</v>
      </c>
      <c r="B327" s="105">
        <v>2404</v>
      </c>
      <c r="C327" s="106">
        <v>600078957</v>
      </c>
      <c r="D327" s="105">
        <v>70983135</v>
      </c>
      <c r="E327" s="107" t="s">
        <v>707</v>
      </c>
      <c r="F327" s="108">
        <v>3111</v>
      </c>
      <c r="G327" s="126" t="s">
        <v>316</v>
      </c>
      <c r="H327" s="109" t="s">
        <v>282</v>
      </c>
      <c r="I327" s="110">
        <v>700464</v>
      </c>
      <c r="J327" s="28">
        <v>515805</v>
      </c>
      <c r="K327" s="28">
        <v>0</v>
      </c>
      <c r="L327" s="111">
        <v>174343</v>
      </c>
      <c r="M327" s="111">
        <v>10316</v>
      </c>
      <c r="N327" s="28">
        <v>0</v>
      </c>
      <c r="O327" s="288">
        <v>1.67</v>
      </c>
      <c r="P327" s="275">
        <v>1.67</v>
      </c>
      <c r="Q327" s="910">
        <v>0</v>
      </c>
      <c r="R327" s="351">
        <v>0</v>
      </c>
      <c r="S327" s="113">
        <v>0</v>
      </c>
      <c r="T327" s="113">
        <v>0</v>
      </c>
      <c r="U327" s="113">
        <v>0</v>
      </c>
      <c r="V327" s="113">
        <v>0</v>
      </c>
      <c r="W327" s="113">
        <f t="shared" si="224"/>
        <v>0</v>
      </c>
      <c r="X327" s="113">
        <v>0</v>
      </c>
      <c r="Y327" s="113">
        <v>0</v>
      </c>
      <c r="Z327" s="113">
        <v>0</v>
      </c>
      <c r="AA327" s="113">
        <f t="shared" si="225"/>
        <v>0</v>
      </c>
      <c r="AB327" s="113">
        <f t="shared" si="226"/>
        <v>0</v>
      </c>
      <c r="AC327" s="114">
        <f t="shared" si="227"/>
        <v>0</v>
      </c>
      <c r="AD327" s="114">
        <f t="shared" si="228"/>
        <v>0</v>
      </c>
      <c r="AE327" s="113">
        <v>0</v>
      </c>
      <c r="AF327" s="113">
        <v>0</v>
      </c>
      <c r="AG327" s="113">
        <f t="shared" si="229"/>
        <v>0</v>
      </c>
      <c r="AH327" s="113">
        <f t="shared" si="230"/>
        <v>0</v>
      </c>
      <c r="AI327" s="115">
        <v>0</v>
      </c>
      <c r="AJ327" s="115">
        <v>0</v>
      </c>
      <c r="AK327" s="115">
        <v>0</v>
      </c>
      <c r="AL327" s="115">
        <v>0</v>
      </c>
      <c r="AM327" s="115">
        <v>0</v>
      </c>
      <c r="AN327" s="115">
        <v>0</v>
      </c>
      <c r="AO327" s="115">
        <v>0</v>
      </c>
      <c r="AP327" s="115">
        <v>0</v>
      </c>
      <c r="AQ327" s="115">
        <f t="shared" si="231"/>
        <v>0</v>
      </c>
      <c r="AR327" s="115">
        <f t="shared" si="232"/>
        <v>0</v>
      </c>
      <c r="AS327" s="377">
        <f t="shared" si="233"/>
        <v>0</v>
      </c>
      <c r="AT327" s="112">
        <f>I327+AH327</f>
        <v>700464</v>
      </c>
      <c r="AU327" s="113">
        <f>J327+W327</f>
        <v>515805</v>
      </c>
      <c r="AV327" s="113">
        <f>K327+AA327</f>
        <v>0</v>
      </c>
      <c r="AW327" s="113">
        <f t="shared" si="281"/>
        <v>174343</v>
      </c>
      <c r="AX327" s="113">
        <f t="shared" si="281"/>
        <v>10316</v>
      </c>
      <c r="AY327" s="113">
        <f>N327+AG327</f>
        <v>0</v>
      </c>
      <c r="AZ327" s="115">
        <f>O327+AS327</f>
        <v>1.67</v>
      </c>
      <c r="BA327" s="115">
        <f t="shared" si="282"/>
        <v>1.67</v>
      </c>
      <c r="BB327" s="116">
        <f t="shared" si="282"/>
        <v>0</v>
      </c>
    </row>
    <row r="328" spans="1:54" ht="14.1" customHeight="1" x14ac:dyDescent="0.2">
      <c r="A328" s="108">
        <v>67</v>
      </c>
      <c r="B328" s="105">
        <v>2404</v>
      </c>
      <c r="C328" s="106">
        <v>600078957</v>
      </c>
      <c r="D328" s="105">
        <v>70983135</v>
      </c>
      <c r="E328" s="107" t="s">
        <v>707</v>
      </c>
      <c r="F328" s="108">
        <v>3141</v>
      </c>
      <c r="G328" s="107" t="s">
        <v>319</v>
      </c>
      <c r="H328" s="109" t="s">
        <v>282</v>
      </c>
      <c r="I328" s="110">
        <v>799844</v>
      </c>
      <c r="J328" s="30">
        <v>585997</v>
      </c>
      <c r="K328" s="30">
        <v>0</v>
      </c>
      <c r="L328" s="111">
        <v>198067</v>
      </c>
      <c r="M328" s="111">
        <v>11720</v>
      </c>
      <c r="N328" s="30">
        <v>4060</v>
      </c>
      <c r="O328" s="288">
        <v>1.99</v>
      </c>
      <c r="P328" s="447">
        <v>0</v>
      </c>
      <c r="Q328" s="914">
        <v>1.99</v>
      </c>
      <c r="R328" s="351">
        <v>0</v>
      </c>
      <c r="S328" s="113">
        <v>0</v>
      </c>
      <c r="T328" s="113">
        <v>0</v>
      </c>
      <c r="U328" s="113">
        <v>0</v>
      </c>
      <c r="V328" s="113">
        <v>0</v>
      </c>
      <c r="W328" s="113">
        <f t="shared" si="224"/>
        <v>0</v>
      </c>
      <c r="X328" s="113">
        <v>0</v>
      </c>
      <c r="Y328" s="113">
        <v>0</v>
      </c>
      <c r="Z328" s="113">
        <v>0</v>
      </c>
      <c r="AA328" s="113">
        <f t="shared" si="225"/>
        <v>0</v>
      </c>
      <c r="AB328" s="113">
        <f t="shared" si="226"/>
        <v>0</v>
      </c>
      <c r="AC328" s="114">
        <f t="shared" si="227"/>
        <v>0</v>
      </c>
      <c r="AD328" s="114">
        <f t="shared" si="228"/>
        <v>0</v>
      </c>
      <c r="AE328" s="113">
        <v>0</v>
      </c>
      <c r="AF328" s="113">
        <v>0</v>
      </c>
      <c r="AG328" s="113">
        <f t="shared" si="229"/>
        <v>0</v>
      </c>
      <c r="AH328" s="113">
        <f t="shared" si="230"/>
        <v>0</v>
      </c>
      <c r="AI328" s="115">
        <v>0</v>
      </c>
      <c r="AJ328" s="115">
        <v>0</v>
      </c>
      <c r="AK328" s="115">
        <v>0</v>
      </c>
      <c r="AL328" s="115">
        <v>0</v>
      </c>
      <c r="AM328" s="115">
        <v>0</v>
      </c>
      <c r="AN328" s="115">
        <v>0</v>
      </c>
      <c r="AO328" s="115">
        <v>0</v>
      </c>
      <c r="AP328" s="115">
        <v>0</v>
      </c>
      <c r="AQ328" s="115">
        <f t="shared" si="231"/>
        <v>0</v>
      </c>
      <c r="AR328" s="115">
        <f t="shared" si="232"/>
        <v>0</v>
      </c>
      <c r="AS328" s="377">
        <f t="shared" si="233"/>
        <v>0</v>
      </c>
      <c r="AT328" s="112">
        <f>I328+AH328</f>
        <v>799844</v>
      </c>
      <c r="AU328" s="113">
        <f>J328+W328</f>
        <v>585997</v>
      </c>
      <c r="AV328" s="113">
        <f>K328+AA328</f>
        <v>0</v>
      </c>
      <c r="AW328" s="113">
        <f t="shared" si="281"/>
        <v>198067</v>
      </c>
      <c r="AX328" s="113">
        <f t="shared" si="281"/>
        <v>11720</v>
      </c>
      <c r="AY328" s="113">
        <f>N328+AG328</f>
        <v>4060</v>
      </c>
      <c r="AZ328" s="115">
        <f>O328+AS328</f>
        <v>1.99</v>
      </c>
      <c r="BA328" s="115">
        <f t="shared" si="282"/>
        <v>0</v>
      </c>
      <c r="BB328" s="116">
        <f t="shared" si="282"/>
        <v>1.99</v>
      </c>
    </row>
    <row r="329" spans="1:54" ht="14.1" customHeight="1" x14ac:dyDescent="0.2">
      <c r="A329" s="120">
        <v>67</v>
      </c>
      <c r="B329" s="117">
        <v>2404</v>
      </c>
      <c r="C329" s="118">
        <v>600078957</v>
      </c>
      <c r="D329" s="117">
        <v>70983135</v>
      </c>
      <c r="E329" s="119" t="s">
        <v>708</v>
      </c>
      <c r="F329" s="120"/>
      <c r="G329" s="119"/>
      <c r="H329" s="121"/>
      <c r="I329" s="122">
        <v>6412873</v>
      </c>
      <c r="J329" s="123">
        <v>4696106</v>
      </c>
      <c r="K329" s="123">
        <v>0</v>
      </c>
      <c r="L329" s="123">
        <v>1587285</v>
      </c>
      <c r="M329" s="123">
        <v>93922</v>
      </c>
      <c r="N329" s="123">
        <v>35560</v>
      </c>
      <c r="O329" s="124">
        <v>11.7942</v>
      </c>
      <c r="P329" s="124">
        <v>7.67</v>
      </c>
      <c r="Q329" s="125">
        <v>4.1242000000000001</v>
      </c>
      <c r="R329" s="856">
        <f t="shared" ref="R329:BB329" si="283">SUM(R326:R328)</f>
        <v>0</v>
      </c>
      <c r="S329" s="856">
        <f t="shared" si="283"/>
        <v>0</v>
      </c>
      <c r="T329" s="856">
        <f t="shared" si="283"/>
        <v>0</v>
      </c>
      <c r="U329" s="856">
        <f t="shared" si="283"/>
        <v>0</v>
      </c>
      <c r="V329" s="856">
        <f t="shared" si="283"/>
        <v>0</v>
      </c>
      <c r="W329" s="856">
        <f t="shared" si="283"/>
        <v>0</v>
      </c>
      <c r="X329" s="856">
        <f t="shared" si="283"/>
        <v>0</v>
      </c>
      <c r="Y329" s="856">
        <f t="shared" si="283"/>
        <v>0</v>
      </c>
      <c r="Z329" s="856">
        <f t="shared" si="283"/>
        <v>0</v>
      </c>
      <c r="AA329" s="856">
        <f t="shared" si="283"/>
        <v>0</v>
      </c>
      <c r="AB329" s="856">
        <f t="shared" si="283"/>
        <v>0</v>
      </c>
      <c r="AC329" s="856">
        <f t="shared" si="283"/>
        <v>0</v>
      </c>
      <c r="AD329" s="856">
        <f t="shared" si="283"/>
        <v>0</v>
      </c>
      <c r="AE329" s="856">
        <f t="shared" si="283"/>
        <v>0</v>
      </c>
      <c r="AF329" s="856">
        <f t="shared" si="283"/>
        <v>0</v>
      </c>
      <c r="AG329" s="856">
        <f t="shared" si="283"/>
        <v>0</v>
      </c>
      <c r="AH329" s="856">
        <f t="shared" si="283"/>
        <v>0</v>
      </c>
      <c r="AI329" s="904">
        <f t="shared" si="283"/>
        <v>0</v>
      </c>
      <c r="AJ329" s="904">
        <f t="shared" si="283"/>
        <v>0</v>
      </c>
      <c r="AK329" s="904">
        <f t="shared" si="283"/>
        <v>0</v>
      </c>
      <c r="AL329" s="904">
        <f t="shared" si="283"/>
        <v>0</v>
      </c>
      <c r="AM329" s="904">
        <f t="shared" si="283"/>
        <v>0</v>
      </c>
      <c r="AN329" s="904">
        <f t="shared" si="283"/>
        <v>0</v>
      </c>
      <c r="AO329" s="904">
        <f t="shared" si="283"/>
        <v>0</v>
      </c>
      <c r="AP329" s="904">
        <f t="shared" si="283"/>
        <v>0</v>
      </c>
      <c r="AQ329" s="904">
        <f t="shared" si="283"/>
        <v>0</v>
      </c>
      <c r="AR329" s="904">
        <f t="shared" si="283"/>
        <v>0</v>
      </c>
      <c r="AS329" s="939">
        <f t="shared" si="283"/>
        <v>0</v>
      </c>
      <c r="AT329" s="122">
        <f t="shared" si="283"/>
        <v>6412873</v>
      </c>
      <c r="AU329" s="123">
        <f t="shared" si="283"/>
        <v>4696106</v>
      </c>
      <c r="AV329" s="123">
        <f t="shared" si="283"/>
        <v>0</v>
      </c>
      <c r="AW329" s="123">
        <f t="shared" si="283"/>
        <v>1587285</v>
      </c>
      <c r="AX329" s="123">
        <f t="shared" si="283"/>
        <v>93922</v>
      </c>
      <c r="AY329" s="123">
        <f t="shared" si="283"/>
        <v>35560</v>
      </c>
      <c r="AZ329" s="124">
        <f t="shared" si="283"/>
        <v>11.7942</v>
      </c>
      <c r="BA329" s="124">
        <f t="shared" si="283"/>
        <v>7.67</v>
      </c>
      <c r="BB329" s="125">
        <f t="shared" si="283"/>
        <v>4.1242000000000001</v>
      </c>
    </row>
    <row r="330" spans="1:54" ht="14.1" customHeight="1" x14ac:dyDescent="0.2">
      <c r="A330" s="108">
        <v>68</v>
      </c>
      <c r="B330" s="105">
        <v>2439</v>
      </c>
      <c r="C330" s="106">
        <v>600078965</v>
      </c>
      <c r="D330" s="105">
        <v>70983143</v>
      </c>
      <c r="E330" s="107" t="s">
        <v>709</v>
      </c>
      <c r="F330" s="108">
        <v>3111</v>
      </c>
      <c r="G330" s="107" t="s">
        <v>315</v>
      </c>
      <c r="H330" s="109" t="s">
        <v>281</v>
      </c>
      <c r="I330" s="110">
        <v>3086828</v>
      </c>
      <c r="J330" s="111">
        <v>2259815</v>
      </c>
      <c r="K330" s="111">
        <v>0</v>
      </c>
      <c r="L330" s="111">
        <v>763817</v>
      </c>
      <c r="M330" s="111">
        <v>45196</v>
      </c>
      <c r="N330" s="111">
        <v>18000</v>
      </c>
      <c r="O330" s="288">
        <v>5.3898000000000001</v>
      </c>
      <c r="P330" s="288">
        <v>4</v>
      </c>
      <c r="Q330" s="913">
        <v>1.3897999999999999</v>
      </c>
      <c r="R330" s="351">
        <v>0</v>
      </c>
      <c r="S330" s="113">
        <v>0</v>
      </c>
      <c r="T330" s="113">
        <v>0</v>
      </c>
      <c r="U330" s="113">
        <v>0</v>
      </c>
      <c r="V330" s="113">
        <v>0</v>
      </c>
      <c r="W330" s="113">
        <f t="shared" si="224"/>
        <v>0</v>
      </c>
      <c r="X330" s="113">
        <v>0</v>
      </c>
      <c r="Y330" s="113">
        <v>0</v>
      </c>
      <c r="Z330" s="113">
        <v>0</v>
      </c>
      <c r="AA330" s="113">
        <f t="shared" si="225"/>
        <v>0</v>
      </c>
      <c r="AB330" s="113">
        <f t="shared" si="226"/>
        <v>0</v>
      </c>
      <c r="AC330" s="114">
        <f t="shared" si="227"/>
        <v>0</v>
      </c>
      <c r="AD330" s="114">
        <f t="shared" si="228"/>
        <v>0</v>
      </c>
      <c r="AE330" s="113">
        <v>0</v>
      </c>
      <c r="AF330" s="113">
        <v>0</v>
      </c>
      <c r="AG330" s="113">
        <f t="shared" si="229"/>
        <v>0</v>
      </c>
      <c r="AH330" s="113">
        <f t="shared" si="230"/>
        <v>0</v>
      </c>
      <c r="AI330" s="115">
        <v>0</v>
      </c>
      <c r="AJ330" s="115">
        <v>0</v>
      </c>
      <c r="AK330" s="115">
        <v>0</v>
      </c>
      <c r="AL330" s="115">
        <v>0</v>
      </c>
      <c r="AM330" s="115">
        <v>0</v>
      </c>
      <c r="AN330" s="115">
        <v>0</v>
      </c>
      <c r="AO330" s="115">
        <v>0</v>
      </c>
      <c r="AP330" s="115">
        <v>0</v>
      </c>
      <c r="AQ330" s="115">
        <f t="shared" si="231"/>
        <v>0</v>
      </c>
      <c r="AR330" s="115">
        <f t="shared" si="232"/>
        <v>0</v>
      </c>
      <c r="AS330" s="377">
        <f t="shared" si="233"/>
        <v>0</v>
      </c>
      <c r="AT330" s="112">
        <f>I330+AH330</f>
        <v>3086828</v>
      </c>
      <c r="AU330" s="113">
        <f>J330+W330</f>
        <v>2259815</v>
      </c>
      <c r="AV330" s="113">
        <f>K330+AA330</f>
        <v>0</v>
      </c>
      <c r="AW330" s="113">
        <f>L330+AC330</f>
        <v>763817</v>
      </c>
      <c r="AX330" s="113">
        <f>M330+AD330</f>
        <v>45196</v>
      </c>
      <c r="AY330" s="113">
        <f>N330+AG330</f>
        <v>18000</v>
      </c>
      <c r="AZ330" s="115">
        <f>O330+AS330</f>
        <v>5.3898000000000001</v>
      </c>
      <c r="BA330" s="115">
        <f>P330+AQ330</f>
        <v>4</v>
      </c>
      <c r="BB330" s="116">
        <f>Q330+AR330</f>
        <v>1.3897999999999999</v>
      </c>
    </row>
    <row r="331" spans="1:54" ht="14.1" customHeight="1" x14ac:dyDescent="0.2">
      <c r="A331" s="108">
        <v>68</v>
      </c>
      <c r="B331" s="105">
        <v>2439</v>
      </c>
      <c r="C331" s="106">
        <v>600078965</v>
      </c>
      <c r="D331" s="105">
        <v>70983143</v>
      </c>
      <c r="E331" s="107" t="s">
        <v>709</v>
      </c>
      <c r="F331" s="108">
        <v>3141</v>
      </c>
      <c r="G331" s="107" t="s">
        <v>319</v>
      </c>
      <c r="H331" s="109" t="s">
        <v>282</v>
      </c>
      <c r="I331" s="110">
        <v>545737</v>
      </c>
      <c r="J331" s="30">
        <v>400160</v>
      </c>
      <c r="K331" s="30">
        <v>0</v>
      </c>
      <c r="L331" s="111">
        <v>135254</v>
      </c>
      <c r="M331" s="111">
        <v>8003</v>
      </c>
      <c r="N331" s="30">
        <v>2320</v>
      </c>
      <c r="O331" s="288">
        <v>1.36</v>
      </c>
      <c r="P331" s="447">
        <v>0</v>
      </c>
      <c r="Q331" s="914">
        <v>1.36</v>
      </c>
      <c r="R331" s="351">
        <v>0</v>
      </c>
      <c r="S331" s="113">
        <v>0</v>
      </c>
      <c r="T331" s="113">
        <v>0</v>
      </c>
      <c r="U331" s="113">
        <v>0</v>
      </c>
      <c r="V331" s="113">
        <v>0</v>
      </c>
      <c r="W331" s="113">
        <f t="shared" si="224"/>
        <v>0</v>
      </c>
      <c r="X331" s="113">
        <v>0</v>
      </c>
      <c r="Y331" s="113">
        <v>0</v>
      </c>
      <c r="Z331" s="113">
        <v>0</v>
      </c>
      <c r="AA331" s="113">
        <f t="shared" si="225"/>
        <v>0</v>
      </c>
      <c r="AB331" s="113">
        <f t="shared" si="226"/>
        <v>0</v>
      </c>
      <c r="AC331" s="114">
        <f t="shared" si="227"/>
        <v>0</v>
      </c>
      <c r="AD331" s="114">
        <f t="shared" si="228"/>
        <v>0</v>
      </c>
      <c r="AE331" s="113">
        <v>0</v>
      </c>
      <c r="AF331" s="113">
        <v>0</v>
      </c>
      <c r="AG331" s="113">
        <f t="shared" si="229"/>
        <v>0</v>
      </c>
      <c r="AH331" s="113">
        <f t="shared" si="230"/>
        <v>0</v>
      </c>
      <c r="AI331" s="115">
        <v>0</v>
      </c>
      <c r="AJ331" s="115">
        <v>0</v>
      </c>
      <c r="AK331" s="115">
        <v>0</v>
      </c>
      <c r="AL331" s="115">
        <v>0</v>
      </c>
      <c r="AM331" s="115">
        <v>0</v>
      </c>
      <c r="AN331" s="115">
        <v>0</v>
      </c>
      <c r="AO331" s="115">
        <v>0</v>
      </c>
      <c r="AP331" s="115">
        <v>0</v>
      </c>
      <c r="AQ331" s="115">
        <f t="shared" si="231"/>
        <v>0</v>
      </c>
      <c r="AR331" s="115">
        <f t="shared" si="232"/>
        <v>0</v>
      </c>
      <c r="AS331" s="377">
        <f t="shared" si="233"/>
        <v>0</v>
      </c>
      <c r="AT331" s="112">
        <f>I331+AH331</f>
        <v>545737</v>
      </c>
      <c r="AU331" s="113">
        <f>J331+W331</f>
        <v>400160</v>
      </c>
      <c r="AV331" s="113">
        <f>K331+AA331</f>
        <v>0</v>
      </c>
      <c r="AW331" s="113">
        <f>L331+AC331</f>
        <v>135254</v>
      </c>
      <c r="AX331" s="113">
        <f>M331+AD331</f>
        <v>8003</v>
      </c>
      <c r="AY331" s="113">
        <f>N331+AG331</f>
        <v>2320</v>
      </c>
      <c r="AZ331" s="115">
        <f>O331+AS331</f>
        <v>1.36</v>
      </c>
      <c r="BA331" s="115">
        <f>P331+AQ331</f>
        <v>0</v>
      </c>
      <c r="BB331" s="116">
        <f>Q331+AR331</f>
        <v>1.36</v>
      </c>
    </row>
    <row r="332" spans="1:54" ht="14.1" customHeight="1" x14ac:dyDescent="0.2">
      <c r="A332" s="120">
        <v>68</v>
      </c>
      <c r="B332" s="117">
        <v>2439</v>
      </c>
      <c r="C332" s="118">
        <v>600078965</v>
      </c>
      <c r="D332" s="117">
        <v>70983143</v>
      </c>
      <c r="E332" s="119" t="s">
        <v>710</v>
      </c>
      <c r="F332" s="120"/>
      <c r="G332" s="119"/>
      <c r="H332" s="121"/>
      <c r="I332" s="122">
        <v>3632565</v>
      </c>
      <c r="J332" s="123">
        <v>2659975</v>
      </c>
      <c r="K332" s="123">
        <v>0</v>
      </c>
      <c r="L332" s="123">
        <v>899071</v>
      </c>
      <c r="M332" s="123">
        <v>53199</v>
      </c>
      <c r="N332" s="123">
        <v>20320</v>
      </c>
      <c r="O332" s="124">
        <v>6.7498000000000005</v>
      </c>
      <c r="P332" s="124">
        <v>4</v>
      </c>
      <c r="Q332" s="125">
        <v>2.7498</v>
      </c>
      <c r="R332" s="856">
        <f t="shared" ref="R332:BB332" si="284">SUM(R330:R331)</f>
        <v>0</v>
      </c>
      <c r="S332" s="856">
        <f t="shared" si="284"/>
        <v>0</v>
      </c>
      <c r="T332" s="856">
        <f t="shared" si="284"/>
        <v>0</v>
      </c>
      <c r="U332" s="856">
        <f t="shared" si="284"/>
        <v>0</v>
      </c>
      <c r="V332" s="856">
        <f t="shared" si="284"/>
        <v>0</v>
      </c>
      <c r="W332" s="856">
        <f t="shared" si="284"/>
        <v>0</v>
      </c>
      <c r="X332" s="856">
        <f t="shared" si="284"/>
        <v>0</v>
      </c>
      <c r="Y332" s="856">
        <f t="shared" si="284"/>
        <v>0</v>
      </c>
      <c r="Z332" s="856">
        <f t="shared" si="284"/>
        <v>0</v>
      </c>
      <c r="AA332" s="856">
        <f t="shared" si="284"/>
        <v>0</v>
      </c>
      <c r="AB332" s="856">
        <f t="shared" si="284"/>
        <v>0</v>
      </c>
      <c r="AC332" s="856">
        <f t="shared" si="284"/>
        <v>0</v>
      </c>
      <c r="AD332" s="856">
        <f t="shared" si="284"/>
        <v>0</v>
      </c>
      <c r="AE332" s="856">
        <f t="shared" si="284"/>
        <v>0</v>
      </c>
      <c r="AF332" s="856">
        <f t="shared" si="284"/>
        <v>0</v>
      </c>
      <c r="AG332" s="856">
        <f t="shared" si="284"/>
        <v>0</v>
      </c>
      <c r="AH332" s="856">
        <f t="shared" si="284"/>
        <v>0</v>
      </c>
      <c r="AI332" s="904">
        <f t="shared" si="284"/>
        <v>0</v>
      </c>
      <c r="AJ332" s="904">
        <f t="shared" si="284"/>
        <v>0</v>
      </c>
      <c r="AK332" s="904">
        <f t="shared" si="284"/>
        <v>0</v>
      </c>
      <c r="AL332" s="904">
        <f t="shared" si="284"/>
        <v>0</v>
      </c>
      <c r="AM332" s="904">
        <f t="shared" si="284"/>
        <v>0</v>
      </c>
      <c r="AN332" s="904">
        <f t="shared" si="284"/>
        <v>0</v>
      </c>
      <c r="AO332" s="904">
        <f t="shared" si="284"/>
        <v>0</v>
      </c>
      <c r="AP332" s="904">
        <f t="shared" si="284"/>
        <v>0</v>
      </c>
      <c r="AQ332" s="904">
        <f t="shared" si="284"/>
        <v>0</v>
      </c>
      <c r="AR332" s="904">
        <f t="shared" si="284"/>
        <v>0</v>
      </c>
      <c r="AS332" s="939">
        <f t="shared" si="284"/>
        <v>0</v>
      </c>
      <c r="AT332" s="122">
        <f t="shared" si="284"/>
        <v>3632565</v>
      </c>
      <c r="AU332" s="123">
        <f t="shared" si="284"/>
        <v>2659975</v>
      </c>
      <c r="AV332" s="123">
        <f t="shared" si="284"/>
        <v>0</v>
      </c>
      <c r="AW332" s="123">
        <f t="shared" si="284"/>
        <v>899071</v>
      </c>
      <c r="AX332" s="123">
        <f t="shared" si="284"/>
        <v>53199</v>
      </c>
      <c r="AY332" s="123">
        <f t="shared" si="284"/>
        <v>20320</v>
      </c>
      <c r="AZ332" s="124">
        <f t="shared" si="284"/>
        <v>6.7498000000000005</v>
      </c>
      <c r="BA332" s="124">
        <f t="shared" si="284"/>
        <v>4</v>
      </c>
      <c r="BB332" s="125">
        <f t="shared" si="284"/>
        <v>2.7498</v>
      </c>
    </row>
    <row r="333" spans="1:54" ht="14.1" customHeight="1" x14ac:dyDescent="0.2">
      <c r="A333" s="108">
        <v>69</v>
      </c>
      <c r="B333" s="105">
        <v>2302</v>
      </c>
      <c r="C333" s="106">
        <v>600080366</v>
      </c>
      <c r="D333" s="105">
        <v>70983127</v>
      </c>
      <c r="E333" s="107" t="s">
        <v>711</v>
      </c>
      <c r="F333" s="108">
        <v>3111</v>
      </c>
      <c r="G333" s="107" t="s">
        <v>315</v>
      </c>
      <c r="H333" s="109" t="s">
        <v>281</v>
      </c>
      <c r="I333" s="110">
        <v>3320050</v>
      </c>
      <c r="J333" s="111">
        <v>2425589</v>
      </c>
      <c r="K333" s="111">
        <v>0</v>
      </c>
      <c r="L333" s="111">
        <v>819849</v>
      </c>
      <c r="M333" s="111">
        <v>48512</v>
      </c>
      <c r="N333" s="111">
        <v>26100</v>
      </c>
      <c r="O333" s="288">
        <v>6.3827999999999996</v>
      </c>
      <c r="P333" s="288">
        <v>5</v>
      </c>
      <c r="Q333" s="913">
        <v>1.3828</v>
      </c>
      <c r="R333" s="351">
        <v>0</v>
      </c>
      <c r="S333" s="113">
        <v>0</v>
      </c>
      <c r="T333" s="113">
        <v>0</v>
      </c>
      <c r="U333" s="113">
        <v>0</v>
      </c>
      <c r="V333" s="113">
        <v>0</v>
      </c>
      <c r="W333" s="113">
        <f t="shared" si="224"/>
        <v>0</v>
      </c>
      <c r="X333" s="113">
        <v>0</v>
      </c>
      <c r="Y333" s="113">
        <v>0</v>
      </c>
      <c r="Z333" s="113">
        <v>0</v>
      </c>
      <c r="AA333" s="113">
        <f t="shared" si="225"/>
        <v>0</v>
      </c>
      <c r="AB333" s="113">
        <f t="shared" si="226"/>
        <v>0</v>
      </c>
      <c r="AC333" s="114">
        <f t="shared" si="227"/>
        <v>0</v>
      </c>
      <c r="AD333" s="114">
        <f t="shared" si="228"/>
        <v>0</v>
      </c>
      <c r="AE333" s="113">
        <v>0</v>
      </c>
      <c r="AF333" s="113">
        <v>0</v>
      </c>
      <c r="AG333" s="113">
        <f t="shared" si="229"/>
        <v>0</v>
      </c>
      <c r="AH333" s="113">
        <f t="shared" si="230"/>
        <v>0</v>
      </c>
      <c r="AI333" s="115">
        <v>0</v>
      </c>
      <c r="AJ333" s="115">
        <v>0</v>
      </c>
      <c r="AK333" s="115">
        <v>0</v>
      </c>
      <c r="AL333" s="115">
        <v>0</v>
      </c>
      <c r="AM333" s="115">
        <v>0</v>
      </c>
      <c r="AN333" s="115">
        <v>0</v>
      </c>
      <c r="AO333" s="115">
        <v>0</v>
      </c>
      <c r="AP333" s="115">
        <v>0</v>
      </c>
      <c r="AQ333" s="115">
        <f t="shared" si="231"/>
        <v>0</v>
      </c>
      <c r="AR333" s="115">
        <f t="shared" si="232"/>
        <v>0</v>
      </c>
      <c r="AS333" s="377">
        <f t="shared" si="233"/>
        <v>0</v>
      </c>
      <c r="AT333" s="112">
        <f t="shared" ref="AT333:AT339" si="285">I333+AH333</f>
        <v>3320050</v>
      </c>
      <c r="AU333" s="113">
        <f t="shared" ref="AU333:AU339" si="286">J333+W333</f>
        <v>2425589</v>
      </c>
      <c r="AV333" s="113">
        <f t="shared" ref="AV333:AV339" si="287">K333+AA333</f>
        <v>0</v>
      </c>
      <c r="AW333" s="113">
        <f t="shared" ref="AW333:AX339" si="288">L333+AC333</f>
        <v>819849</v>
      </c>
      <c r="AX333" s="113">
        <f t="shared" si="288"/>
        <v>48512</v>
      </c>
      <c r="AY333" s="113">
        <f t="shared" ref="AY333:AY339" si="289">N333+AG333</f>
        <v>26100</v>
      </c>
      <c r="AZ333" s="115">
        <f t="shared" ref="AZ333:AZ339" si="290">O333+AS333</f>
        <v>6.3827999999999996</v>
      </c>
      <c r="BA333" s="115">
        <f t="shared" ref="BA333:BB339" si="291">P333+AQ333</f>
        <v>5</v>
      </c>
      <c r="BB333" s="116">
        <f t="shared" si="291"/>
        <v>1.3828</v>
      </c>
    </row>
    <row r="334" spans="1:54" ht="14.1" customHeight="1" x14ac:dyDescent="0.2">
      <c r="A334" s="108">
        <v>69</v>
      </c>
      <c r="B334" s="105">
        <v>2302</v>
      </c>
      <c r="C334" s="106">
        <v>600080366</v>
      </c>
      <c r="D334" s="105">
        <v>70983127</v>
      </c>
      <c r="E334" s="107" t="s">
        <v>711</v>
      </c>
      <c r="F334" s="108">
        <v>3114</v>
      </c>
      <c r="G334" s="247" t="s">
        <v>563</v>
      </c>
      <c r="H334" s="109" t="s">
        <v>281</v>
      </c>
      <c r="I334" s="110">
        <v>8537107</v>
      </c>
      <c r="J334" s="343">
        <v>6140034</v>
      </c>
      <c r="K334" s="343">
        <v>80000</v>
      </c>
      <c r="L334" s="111">
        <v>2102372</v>
      </c>
      <c r="M334" s="111">
        <v>122801</v>
      </c>
      <c r="N334" s="343">
        <v>91900</v>
      </c>
      <c r="O334" s="288">
        <v>10.2669</v>
      </c>
      <c r="P334" s="275">
        <v>7</v>
      </c>
      <c r="Q334" s="910">
        <v>3.2669000000000001</v>
      </c>
      <c r="R334" s="351">
        <v>0</v>
      </c>
      <c r="S334" s="113">
        <v>0</v>
      </c>
      <c r="T334" s="113">
        <v>0</v>
      </c>
      <c r="U334" s="113">
        <v>0</v>
      </c>
      <c r="V334" s="113">
        <v>0</v>
      </c>
      <c r="W334" s="113">
        <f t="shared" ref="W334:W397" si="292">SUM(R334:V334)</f>
        <v>0</v>
      </c>
      <c r="X334" s="113">
        <v>0</v>
      </c>
      <c r="Y334" s="113">
        <v>0</v>
      </c>
      <c r="Z334" s="113">
        <v>0</v>
      </c>
      <c r="AA334" s="113">
        <f t="shared" ref="AA334:AA397" si="293">SUM(X334:Z334)</f>
        <v>0</v>
      </c>
      <c r="AB334" s="113">
        <f t="shared" ref="AB334:AB397" si="294">W334+AA334</f>
        <v>0</v>
      </c>
      <c r="AC334" s="114">
        <f t="shared" ref="AC334:AC397" si="295">ROUND((W334+X334+Y334)*33.8%,0)</f>
        <v>0</v>
      </c>
      <c r="AD334" s="114">
        <f t="shared" ref="AD334:AD397" si="296">ROUND(W334*2%,0)</f>
        <v>0</v>
      </c>
      <c r="AE334" s="113">
        <v>0</v>
      </c>
      <c r="AF334" s="113">
        <v>0</v>
      </c>
      <c r="AG334" s="113">
        <f t="shared" ref="AG334:AG397" si="297">SUM(AE334:AF334)</f>
        <v>0</v>
      </c>
      <c r="AH334" s="113">
        <f t="shared" ref="AH334:AH397" si="298">AB334+AC334+AD334+AG334</f>
        <v>0</v>
      </c>
      <c r="AI334" s="115">
        <v>0</v>
      </c>
      <c r="AJ334" s="115">
        <v>0</v>
      </c>
      <c r="AK334" s="115">
        <v>0</v>
      </c>
      <c r="AL334" s="115">
        <v>0</v>
      </c>
      <c r="AM334" s="115">
        <v>0</v>
      </c>
      <c r="AN334" s="115">
        <v>0</v>
      </c>
      <c r="AO334" s="115">
        <v>0</v>
      </c>
      <c r="AP334" s="115">
        <v>0</v>
      </c>
      <c r="AQ334" s="115">
        <f t="shared" ref="AQ334:AQ397" si="299">AI334+AK334+AL334+AN334+AO334</f>
        <v>0</v>
      </c>
      <c r="AR334" s="115">
        <f t="shared" ref="AR334:AR397" si="300">AJ334+AM334+AP334</f>
        <v>0</v>
      </c>
      <c r="AS334" s="377">
        <f t="shared" ref="AS334:AS397" si="301">SUM(AQ334:AR334)</f>
        <v>0</v>
      </c>
      <c r="AT334" s="112">
        <f t="shared" si="285"/>
        <v>8537107</v>
      </c>
      <c r="AU334" s="113">
        <f t="shared" si="286"/>
        <v>6140034</v>
      </c>
      <c r="AV334" s="113">
        <f t="shared" si="287"/>
        <v>80000</v>
      </c>
      <c r="AW334" s="113">
        <f t="shared" si="288"/>
        <v>2102372</v>
      </c>
      <c r="AX334" s="113">
        <f t="shared" si="288"/>
        <v>122801</v>
      </c>
      <c r="AY334" s="113">
        <f t="shared" si="289"/>
        <v>91900</v>
      </c>
      <c r="AZ334" s="115">
        <f t="shared" si="290"/>
        <v>10.2669</v>
      </c>
      <c r="BA334" s="115">
        <f t="shared" si="291"/>
        <v>7</v>
      </c>
      <c r="BB334" s="116">
        <f t="shared" si="291"/>
        <v>3.2669000000000001</v>
      </c>
    </row>
    <row r="335" spans="1:54" ht="14.1" customHeight="1" x14ac:dyDescent="0.2">
      <c r="A335" s="108">
        <v>69</v>
      </c>
      <c r="B335" s="105">
        <v>2302</v>
      </c>
      <c r="C335" s="106">
        <v>600080366</v>
      </c>
      <c r="D335" s="105">
        <v>70983127</v>
      </c>
      <c r="E335" s="107" t="s">
        <v>711</v>
      </c>
      <c r="F335" s="108">
        <v>3114</v>
      </c>
      <c r="G335" s="82" t="s">
        <v>317</v>
      </c>
      <c r="H335" s="109" t="s">
        <v>281</v>
      </c>
      <c r="I335" s="110">
        <v>1730888</v>
      </c>
      <c r="J335" s="433">
        <v>1274586</v>
      </c>
      <c r="K335" s="433">
        <v>0</v>
      </c>
      <c r="L335" s="111">
        <v>430810</v>
      </c>
      <c r="M335" s="111">
        <v>25492</v>
      </c>
      <c r="N335" s="343">
        <v>0</v>
      </c>
      <c r="O335" s="288">
        <v>3.2778</v>
      </c>
      <c r="P335" s="436">
        <v>3.2778</v>
      </c>
      <c r="Q335" s="910">
        <v>0</v>
      </c>
      <c r="R335" s="351">
        <v>0</v>
      </c>
      <c r="S335" s="113">
        <v>0</v>
      </c>
      <c r="T335" s="113">
        <v>0</v>
      </c>
      <c r="U335" s="113">
        <v>0</v>
      </c>
      <c r="V335" s="113">
        <v>0</v>
      </c>
      <c r="W335" s="113">
        <f t="shared" si="292"/>
        <v>0</v>
      </c>
      <c r="X335" s="113">
        <v>0</v>
      </c>
      <c r="Y335" s="113">
        <v>0</v>
      </c>
      <c r="Z335" s="113">
        <v>0</v>
      </c>
      <c r="AA335" s="113">
        <f t="shared" si="293"/>
        <v>0</v>
      </c>
      <c r="AB335" s="113">
        <f t="shared" si="294"/>
        <v>0</v>
      </c>
      <c r="AC335" s="114">
        <f t="shared" si="295"/>
        <v>0</v>
      </c>
      <c r="AD335" s="114">
        <f t="shared" si="296"/>
        <v>0</v>
      </c>
      <c r="AE335" s="113">
        <v>0</v>
      </c>
      <c r="AF335" s="113">
        <v>0</v>
      </c>
      <c r="AG335" s="113">
        <f t="shared" si="297"/>
        <v>0</v>
      </c>
      <c r="AH335" s="113">
        <f t="shared" si="298"/>
        <v>0</v>
      </c>
      <c r="AI335" s="115">
        <v>0</v>
      </c>
      <c r="AJ335" s="115">
        <v>0</v>
      </c>
      <c r="AK335" s="115">
        <v>0</v>
      </c>
      <c r="AL335" s="115">
        <v>0</v>
      </c>
      <c r="AM335" s="115">
        <v>0</v>
      </c>
      <c r="AN335" s="115">
        <v>0</v>
      </c>
      <c r="AO335" s="115">
        <v>0</v>
      </c>
      <c r="AP335" s="115">
        <v>0</v>
      </c>
      <c r="AQ335" s="115">
        <f t="shared" si="299"/>
        <v>0</v>
      </c>
      <c r="AR335" s="115">
        <f t="shared" si="300"/>
        <v>0</v>
      </c>
      <c r="AS335" s="377">
        <f t="shared" si="301"/>
        <v>0</v>
      </c>
      <c r="AT335" s="112">
        <f t="shared" si="285"/>
        <v>1730888</v>
      </c>
      <c r="AU335" s="113">
        <f t="shared" si="286"/>
        <v>1274586</v>
      </c>
      <c r="AV335" s="113">
        <f t="shared" si="287"/>
        <v>0</v>
      </c>
      <c r="AW335" s="113">
        <f t="shared" si="288"/>
        <v>430810</v>
      </c>
      <c r="AX335" s="113">
        <f t="shared" si="288"/>
        <v>25492</v>
      </c>
      <c r="AY335" s="113">
        <f t="shared" si="289"/>
        <v>0</v>
      </c>
      <c r="AZ335" s="115">
        <f t="shared" si="290"/>
        <v>3.2778</v>
      </c>
      <c r="BA335" s="115">
        <f t="shared" si="291"/>
        <v>3.2778</v>
      </c>
      <c r="BB335" s="116">
        <f t="shared" si="291"/>
        <v>0</v>
      </c>
    </row>
    <row r="336" spans="1:54" ht="14.1" customHeight="1" x14ac:dyDescent="0.2">
      <c r="A336" s="108">
        <v>69</v>
      </c>
      <c r="B336" s="105">
        <v>2302</v>
      </c>
      <c r="C336" s="106">
        <v>600080366</v>
      </c>
      <c r="D336" s="105">
        <v>70983127</v>
      </c>
      <c r="E336" s="107" t="s">
        <v>711</v>
      </c>
      <c r="F336" s="108">
        <v>3114</v>
      </c>
      <c r="G336" s="126" t="s">
        <v>316</v>
      </c>
      <c r="H336" s="109" t="s">
        <v>282</v>
      </c>
      <c r="I336" s="110">
        <v>1945895</v>
      </c>
      <c r="J336" s="28">
        <v>1430703</v>
      </c>
      <c r="K336" s="28">
        <v>0</v>
      </c>
      <c r="L336" s="111">
        <v>483578</v>
      </c>
      <c r="M336" s="111">
        <v>28614</v>
      </c>
      <c r="N336" s="28">
        <v>3000</v>
      </c>
      <c r="O336" s="288">
        <v>4.1199999999999992</v>
      </c>
      <c r="P336" s="275">
        <v>4.1199999999999992</v>
      </c>
      <c r="Q336" s="910">
        <v>0</v>
      </c>
      <c r="R336" s="351">
        <v>0</v>
      </c>
      <c r="S336" s="113">
        <v>-73781</v>
      </c>
      <c r="T336" s="113">
        <v>0</v>
      </c>
      <c r="U336" s="113">
        <v>0</v>
      </c>
      <c r="V336" s="113">
        <v>0</v>
      </c>
      <c r="W336" s="113">
        <f t="shared" si="292"/>
        <v>-73781</v>
      </c>
      <c r="X336" s="113">
        <v>0</v>
      </c>
      <c r="Y336" s="113">
        <v>0</v>
      </c>
      <c r="Z336" s="113">
        <v>0</v>
      </c>
      <c r="AA336" s="113">
        <f t="shared" si="293"/>
        <v>0</v>
      </c>
      <c r="AB336" s="113">
        <f t="shared" si="294"/>
        <v>-73781</v>
      </c>
      <c r="AC336" s="114">
        <f t="shared" si="295"/>
        <v>-24938</v>
      </c>
      <c r="AD336" s="114">
        <f t="shared" si="296"/>
        <v>-1476</v>
      </c>
      <c r="AE336" s="113">
        <v>0</v>
      </c>
      <c r="AF336" s="113">
        <v>0</v>
      </c>
      <c r="AG336" s="113">
        <f t="shared" si="297"/>
        <v>0</v>
      </c>
      <c r="AH336" s="113">
        <f t="shared" si="298"/>
        <v>-100195</v>
      </c>
      <c r="AI336" s="115">
        <v>0</v>
      </c>
      <c r="AJ336" s="115">
        <v>0</v>
      </c>
      <c r="AK336" s="115">
        <v>-0.21</v>
      </c>
      <c r="AL336" s="115">
        <v>0</v>
      </c>
      <c r="AM336" s="115">
        <v>0</v>
      </c>
      <c r="AN336" s="115">
        <v>0</v>
      </c>
      <c r="AO336" s="115">
        <v>0</v>
      </c>
      <c r="AP336" s="115">
        <v>0</v>
      </c>
      <c r="AQ336" s="115">
        <f t="shared" si="299"/>
        <v>-0.21</v>
      </c>
      <c r="AR336" s="115">
        <f t="shared" si="300"/>
        <v>0</v>
      </c>
      <c r="AS336" s="377">
        <f t="shared" si="301"/>
        <v>-0.21</v>
      </c>
      <c r="AT336" s="112">
        <f t="shared" si="285"/>
        <v>1845700</v>
      </c>
      <c r="AU336" s="113">
        <f t="shared" si="286"/>
        <v>1356922</v>
      </c>
      <c r="AV336" s="113">
        <f t="shared" si="287"/>
        <v>0</v>
      </c>
      <c r="AW336" s="113">
        <f t="shared" si="288"/>
        <v>458640</v>
      </c>
      <c r="AX336" s="113">
        <f t="shared" si="288"/>
        <v>27138</v>
      </c>
      <c r="AY336" s="113">
        <f t="shared" si="289"/>
        <v>3000</v>
      </c>
      <c r="AZ336" s="115">
        <f t="shared" si="290"/>
        <v>3.9099999999999993</v>
      </c>
      <c r="BA336" s="115">
        <f t="shared" si="291"/>
        <v>3.9099999999999993</v>
      </c>
      <c r="BB336" s="116">
        <f t="shared" si="291"/>
        <v>0</v>
      </c>
    </row>
    <row r="337" spans="1:54" ht="14.1" customHeight="1" x14ac:dyDescent="0.2">
      <c r="A337" s="108">
        <v>69</v>
      </c>
      <c r="B337" s="105">
        <v>2302</v>
      </c>
      <c r="C337" s="106">
        <v>600080366</v>
      </c>
      <c r="D337" s="105">
        <v>70983127</v>
      </c>
      <c r="E337" s="107" t="s">
        <v>711</v>
      </c>
      <c r="F337" s="108">
        <v>3141</v>
      </c>
      <c r="G337" s="107" t="s">
        <v>319</v>
      </c>
      <c r="H337" s="109" t="s">
        <v>282</v>
      </c>
      <c r="I337" s="110">
        <v>407311</v>
      </c>
      <c r="J337" s="30">
        <v>297556</v>
      </c>
      <c r="K337" s="30">
        <v>0</v>
      </c>
      <c r="L337" s="111">
        <v>100574</v>
      </c>
      <c r="M337" s="111">
        <v>5951</v>
      </c>
      <c r="N337" s="30">
        <v>3230</v>
      </c>
      <c r="O337" s="288">
        <v>1.01</v>
      </c>
      <c r="P337" s="447">
        <v>0</v>
      </c>
      <c r="Q337" s="914">
        <v>1.01</v>
      </c>
      <c r="R337" s="351">
        <v>0</v>
      </c>
      <c r="S337" s="113">
        <v>0</v>
      </c>
      <c r="T337" s="113">
        <v>18088</v>
      </c>
      <c r="U337" s="113">
        <v>0</v>
      </c>
      <c r="V337" s="113">
        <v>0</v>
      </c>
      <c r="W337" s="113">
        <f t="shared" si="292"/>
        <v>18088</v>
      </c>
      <c r="X337" s="113">
        <v>0</v>
      </c>
      <c r="Y337" s="113">
        <v>0</v>
      </c>
      <c r="Z337" s="113">
        <v>0</v>
      </c>
      <c r="AA337" s="113">
        <f t="shared" si="293"/>
        <v>0</v>
      </c>
      <c r="AB337" s="113">
        <f t="shared" si="294"/>
        <v>18088</v>
      </c>
      <c r="AC337" s="114">
        <f t="shared" si="295"/>
        <v>6114</v>
      </c>
      <c r="AD337" s="114">
        <f t="shared" si="296"/>
        <v>362</v>
      </c>
      <c r="AE337" s="113">
        <v>0</v>
      </c>
      <c r="AF337" s="113">
        <v>0</v>
      </c>
      <c r="AG337" s="113">
        <f t="shared" si="297"/>
        <v>0</v>
      </c>
      <c r="AH337" s="113">
        <f t="shared" si="298"/>
        <v>24564</v>
      </c>
      <c r="AI337" s="115">
        <v>0</v>
      </c>
      <c r="AJ337" s="115">
        <v>0</v>
      </c>
      <c r="AK337" s="115">
        <v>0</v>
      </c>
      <c r="AL337" s="115">
        <v>0</v>
      </c>
      <c r="AM337" s="115">
        <v>0.06</v>
      </c>
      <c r="AN337" s="115">
        <v>0</v>
      </c>
      <c r="AO337" s="115">
        <v>0</v>
      </c>
      <c r="AP337" s="115">
        <v>0</v>
      </c>
      <c r="AQ337" s="115">
        <f t="shared" si="299"/>
        <v>0</v>
      </c>
      <c r="AR337" s="115">
        <f t="shared" si="300"/>
        <v>0.06</v>
      </c>
      <c r="AS337" s="377">
        <f t="shared" si="301"/>
        <v>0.06</v>
      </c>
      <c r="AT337" s="112">
        <f t="shared" si="285"/>
        <v>431875</v>
      </c>
      <c r="AU337" s="113">
        <f t="shared" si="286"/>
        <v>315644</v>
      </c>
      <c r="AV337" s="113">
        <f t="shared" si="287"/>
        <v>0</v>
      </c>
      <c r="AW337" s="113">
        <f t="shared" si="288"/>
        <v>106688</v>
      </c>
      <c r="AX337" s="113">
        <f t="shared" si="288"/>
        <v>6313</v>
      </c>
      <c r="AY337" s="113">
        <f t="shared" si="289"/>
        <v>3230</v>
      </c>
      <c r="AZ337" s="115">
        <f t="shared" si="290"/>
        <v>1.07</v>
      </c>
      <c r="BA337" s="115">
        <f t="shared" si="291"/>
        <v>0</v>
      </c>
      <c r="BB337" s="116">
        <f t="shared" si="291"/>
        <v>1.07</v>
      </c>
    </row>
    <row r="338" spans="1:54" ht="14.1" customHeight="1" x14ac:dyDescent="0.2">
      <c r="A338" s="108">
        <v>69</v>
      </c>
      <c r="B338" s="105">
        <v>2302</v>
      </c>
      <c r="C338" s="106">
        <v>600080366</v>
      </c>
      <c r="D338" s="105">
        <v>70983127</v>
      </c>
      <c r="E338" s="107" t="s">
        <v>711</v>
      </c>
      <c r="F338" s="108">
        <v>3143</v>
      </c>
      <c r="G338" s="126" t="s">
        <v>633</v>
      </c>
      <c r="H338" s="109" t="s">
        <v>281</v>
      </c>
      <c r="I338" s="110">
        <v>640595</v>
      </c>
      <c r="J338" s="433">
        <v>471720</v>
      </c>
      <c r="K338" s="433">
        <v>0</v>
      </c>
      <c r="L338" s="111">
        <v>159441</v>
      </c>
      <c r="M338" s="111">
        <v>9434</v>
      </c>
      <c r="N338" s="343">
        <v>0</v>
      </c>
      <c r="O338" s="288">
        <v>1</v>
      </c>
      <c r="P338" s="436">
        <v>1</v>
      </c>
      <c r="Q338" s="910">
        <v>0</v>
      </c>
      <c r="R338" s="351">
        <v>0</v>
      </c>
      <c r="S338" s="113">
        <v>0</v>
      </c>
      <c r="T338" s="113">
        <v>0</v>
      </c>
      <c r="U338" s="113">
        <v>0</v>
      </c>
      <c r="V338" s="113">
        <v>0</v>
      </c>
      <c r="W338" s="113">
        <f t="shared" si="292"/>
        <v>0</v>
      </c>
      <c r="X338" s="113">
        <v>0</v>
      </c>
      <c r="Y338" s="113">
        <v>0</v>
      </c>
      <c r="Z338" s="113">
        <v>0</v>
      </c>
      <c r="AA338" s="113">
        <f t="shared" si="293"/>
        <v>0</v>
      </c>
      <c r="AB338" s="113">
        <f t="shared" si="294"/>
        <v>0</v>
      </c>
      <c r="AC338" s="114">
        <f t="shared" si="295"/>
        <v>0</v>
      </c>
      <c r="AD338" s="114">
        <f t="shared" si="296"/>
        <v>0</v>
      </c>
      <c r="AE338" s="113">
        <v>0</v>
      </c>
      <c r="AF338" s="113">
        <v>0</v>
      </c>
      <c r="AG338" s="113">
        <f t="shared" si="297"/>
        <v>0</v>
      </c>
      <c r="AH338" s="113">
        <f t="shared" si="298"/>
        <v>0</v>
      </c>
      <c r="AI338" s="115">
        <v>0</v>
      </c>
      <c r="AJ338" s="115">
        <v>0</v>
      </c>
      <c r="AK338" s="115">
        <v>0</v>
      </c>
      <c r="AL338" s="115">
        <v>0</v>
      </c>
      <c r="AM338" s="115">
        <v>0</v>
      </c>
      <c r="AN338" s="115">
        <v>0</v>
      </c>
      <c r="AO338" s="115">
        <v>0</v>
      </c>
      <c r="AP338" s="115">
        <v>0</v>
      </c>
      <c r="AQ338" s="115">
        <f t="shared" si="299"/>
        <v>0</v>
      </c>
      <c r="AR338" s="115">
        <f t="shared" si="300"/>
        <v>0</v>
      </c>
      <c r="AS338" s="377">
        <f t="shared" si="301"/>
        <v>0</v>
      </c>
      <c r="AT338" s="112">
        <f t="shared" si="285"/>
        <v>640595</v>
      </c>
      <c r="AU338" s="113">
        <f t="shared" si="286"/>
        <v>471720</v>
      </c>
      <c r="AV338" s="113">
        <f t="shared" si="287"/>
        <v>0</v>
      </c>
      <c r="AW338" s="113">
        <f t="shared" si="288"/>
        <v>159441</v>
      </c>
      <c r="AX338" s="113">
        <f t="shared" si="288"/>
        <v>9434</v>
      </c>
      <c r="AY338" s="113">
        <f t="shared" si="289"/>
        <v>0</v>
      </c>
      <c r="AZ338" s="115">
        <f t="shared" si="290"/>
        <v>1</v>
      </c>
      <c r="BA338" s="115">
        <f t="shared" si="291"/>
        <v>1</v>
      </c>
      <c r="BB338" s="116">
        <f t="shared" si="291"/>
        <v>0</v>
      </c>
    </row>
    <row r="339" spans="1:54" ht="14.1" customHeight="1" x14ac:dyDescent="0.2">
      <c r="A339" s="108">
        <v>69</v>
      </c>
      <c r="B339" s="105">
        <v>2302</v>
      </c>
      <c r="C339" s="106">
        <v>600080366</v>
      </c>
      <c r="D339" s="105">
        <v>70983127</v>
      </c>
      <c r="E339" s="107" t="s">
        <v>711</v>
      </c>
      <c r="F339" s="108">
        <v>3143</v>
      </c>
      <c r="G339" s="126" t="s">
        <v>634</v>
      </c>
      <c r="H339" s="109" t="s">
        <v>282</v>
      </c>
      <c r="I339" s="110">
        <v>10534</v>
      </c>
      <c r="J339" s="445">
        <v>7425</v>
      </c>
      <c r="K339" s="445">
        <v>0</v>
      </c>
      <c r="L339" s="111">
        <v>2510</v>
      </c>
      <c r="M339" s="111">
        <v>149</v>
      </c>
      <c r="N339" s="445">
        <v>450</v>
      </c>
      <c r="O339" s="288">
        <v>0.03</v>
      </c>
      <c r="P339" s="446">
        <v>0</v>
      </c>
      <c r="Q339" s="914">
        <v>0.03</v>
      </c>
      <c r="R339" s="351">
        <v>0</v>
      </c>
      <c r="S339" s="113">
        <v>0</v>
      </c>
      <c r="T339" s="113">
        <v>0</v>
      </c>
      <c r="U339" s="113">
        <v>0</v>
      </c>
      <c r="V339" s="113">
        <v>0</v>
      </c>
      <c r="W339" s="113">
        <f t="shared" si="292"/>
        <v>0</v>
      </c>
      <c r="X339" s="113">
        <v>0</v>
      </c>
      <c r="Y339" s="113">
        <v>0</v>
      </c>
      <c r="Z339" s="113">
        <v>0</v>
      </c>
      <c r="AA339" s="113">
        <f t="shared" si="293"/>
        <v>0</v>
      </c>
      <c r="AB339" s="113">
        <f t="shared" si="294"/>
        <v>0</v>
      </c>
      <c r="AC339" s="114">
        <f t="shared" si="295"/>
        <v>0</v>
      </c>
      <c r="AD339" s="114">
        <f t="shared" si="296"/>
        <v>0</v>
      </c>
      <c r="AE339" s="113">
        <v>0</v>
      </c>
      <c r="AF339" s="113">
        <v>0</v>
      </c>
      <c r="AG339" s="113">
        <f t="shared" si="297"/>
        <v>0</v>
      </c>
      <c r="AH339" s="113">
        <f t="shared" si="298"/>
        <v>0</v>
      </c>
      <c r="AI339" s="115">
        <v>0</v>
      </c>
      <c r="AJ339" s="115">
        <v>0</v>
      </c>
      <c r="AK339" s="115">
        <v>0</v>
      </c>
      <c r="AL339" s="115">
        <v>0</v>
      </c>
      <c r="AM339" s="115">
        <v>0</v>
      </c>
      <c r="AN339" s="115">
        <v>0</v>
      </c>
      <c r="AO339" s="115">
        <v>0</v>
      </c>
      <c r="AP339" s="115">
        <v>0</v>
      </c>
      <c r="AQ339" s="115">
        <f t="shared" si="299"/>
        <v>0</v>
      </c>
      <c r="AR339" s="115">
        <f t="shared" si="300"/>
        <v>0</v>
      </c>
      <c r="AS339" s="377">
        <f t="shared" si="301"/>
        <v>0</v>
      </c>
      <c r="AT339" s="112">
        <f t="shared" si="285"/>
        <v>10534</v>
      </c>
      <c r="AU339" s="113">
        <f t="shared" si="286"/>
        <v>7425</v>
      </c>
      <c r="AV339" s="113">
        <f t="shared" si="287"/>
        <v>0</v>
      </c>
      <c r="AW339" s="113">
        <f t="shared" si="288"/>
        <v>2510</v>
      </c>
      <c r="AX339" s="113">
        <f t="shared" si="288"/>
        <v>149</v>
      </c>
      <c r="AY339" s="113">
        <f t="shared" si="289"/>
        <v>450</v>
      </c>
      <c r="AZ339" s="115">
        <f t="shared" si="290"/>
        <v>0.03</v>
      </c>
      <c r="BA339" s="115">
        <f t="shared" si="291"/>
        <v>0</v>
      </c>
      <c r="BB339" s="116">
        <f t="shared" si="291"/>
        <v>0.03</v>
      </c>
    </row>
    <row r="340" spans="1:54" ht="14.1" customHeight="1" x14ac:dyDescent="0.2">
      <c r="A340" s="120">
        <v>69</v>
      </c>
      <c r="B340" s="117">
        <v>2302</v>
      </c>
      <c r="C340" s="118">
        <v>600080366</v>
      </c>
      <c r="D340" s="117">
        <v>70983127</v>
      </c>
      <c r="E340" s="119" t="s">
        <v>712</v>
      </c>
      <c r="F340" s="120"/>
      <c r="G340" s="119"/>
      <c r="H340" s="121"/>
      <c r="I340" s="122">
        <v>16592380</v>
      </c>
      <c r="J340" s="123">
        <v>12047613</v>
      </c>
      <c r="K340" s="123">
        <v>80000</v>
      </c>
      <c r="L340" s="123">
        <v>4099134</v>
      </c>
      <c r="M340" s="123">
        <v>240953</v>
      </c>
      <c r="N340" s="123">
        <v>124680</v>
      </c>
      <c r="O340" s="124">
        <v>26.087500000000002</v>
      </c>
      <c r="P340" s="124">
        <v>20.397799999999997</v>
      </c>
      <c r="Q340" s="125">
        <v>5.6897000000000002</v>
      </c>
      <c r="R340" s="856">
        <f t="shared" ref="R340:BB340" si="302">SUM(R333:R339)</f>
        <v>0</v>
      </c>
      <c r="S340" s="856">
        <f t="shared" si="302"/>
        <v>-73781</v>
      </c>
      <c r="T340" s="856">
        <f t="shared" si="302"/>
        <v>18088</v>
      </c>
      <c r="U340" s="856">
        <f t="shared" si="302"/>
        <v>0</v>
      </c>
      <c r="V340" s="856">
        <f t="shared" si="302"/>
        <v>0</v>
      </c>
      <c r="W340" s="856">
        <f t="shared" si="302"/>
        <v>-55693</v>
      </c>
      <c r="X340" s="856">
        <f t="shared" si="302"/>
        <v>0</v>
      </c>
      <c r="Y340" s="856">
        <f t="shared" si="302"/>
        <v>0</v>
      </c>
      <c r="Z340" s="856">
        <f t="shared" si="302"/>
        <v>0</v>
      </c>
      <c r="AA340" s="856">
        <f t="shared" si="302"/>
        <v>0</v>
      </c>
      <c r="AB340" s="856">
        <f t="shared" si="302"/>
        <v>-55693</v>
      </c>
      <c r="AC340" s="856">
        <f t="shared" si="302"/>
        <v>-18824</v>
      </c>
      <c r="AD340" s="856">
        <f t="shared" si="302"/>
        <v>-1114</v>
      </c>
      <c r="AE340" s="856">
        <f t="shared" si="302"/>
        <v>0</v>
      </c>
      <c r="AF340" s="856">
        <f t="shared" si="302"/>
        <v>0</v>
      </c>
      <c r="AG340" s="856">
        <f t="shared" si="302"/>
        <v>0</v>
      </c>
      <c r="AH340" s="856">
        <f t="shared" si="302"/>
        <v>-75631</v>
      </c>
      <c r="AI340" s="904">
        <f t="shared" si="302"/>
        <v>0</v>
      </c>
      <c r="AJ340" s="904">
        <f t="shared" si="302"/>
        <v>0</v>
      </c>
      <c r="AK340" s="904">
        <f t="shared" si="302"/>
        <v>-0.21</v>
      </c>
      <c r="AL340" s="904">
        <f t="shared" si="302"/>
        <v>0</v>
      </c>
      <c r="AM340" s="904">
        <f t="shared" si="302"/>
        <v>0.06</v>
      </c>
      <c r="AN340" s="904">
        <f t="shared" si="302"/>
        <v>0</v>
      </c>
      <c r="AO340" s="904">
        <f t="shared" si="302"/>
        <v>0</v>
      </c>
      <c r="AP340" s="904">
        <f t="shared" si="302"/>
        <v>0</v>
      </c>
      <c r="AQ340" s="904">
        <f t="shared" si="302"/>
        <v>-0.21</v>
      </c>
      <c r="AR340" s="904">
        <f t="shared" si="302"/>
        <v>0.06</v>
      </c>
      <c r="AS340" s="939">
        <f t="shared" si="302"/>
        <v>-0.15</v>
      </c>
      <c r="AT340" s="122">
        <f t="shared" si="302"/>
        <v>16516749</v>
      </c>
      <c r="AU340" s="123">
        <f t="shared" si="302"/>
        <v>11991920</v>
      </c>
      <c r="AV340" s="123">
        <f t="shared" si="302"/>
        <v>80000</v>
      </c>
      <c r="AW340" s="123">
        <f t="shared" si="302"/>
        <v>4080310</v>
      </c>
      <c r="AX340" s="123">
        <f t="shared" si="302"/>
        <v>239839</v>
      </c>
      <c r="AY340" s="123">
        <f t="shared" si="302"/>
        <v>124680</v>
      </c>
      <c r="AZ340" s="124">
        <f t="shared" si="302"/>
        <v>25.9375</v>
      </c>
      <c r="BA340" s="124">
        <f t="shared" si="302"/>
        <v>20.187799999999999</v>
      </c>
      <c r="BB340" s="125">
        <f t="shared" si="302"/>
        <v>5.7497000000000007</v>
      </c>
    </row>
    <row r="341" spans="1:54" ht="14.1" customHeight="1" x14ac:dyDescent="0.2">
      <c r="A341" s="108">
        <v>70</v>
      </c>
      <c r="B341" s="105">
        <v>2454</v>
      </c>
      <c r="C341" s="106">
        <v>600079759</v>
      </c>
      <c r="D341" s="105">
        <v>70983119</v>
      </c>
      <c r="E341" s="107" t="s">
        <v>713</v>
      </c>
      <c r="F341" s="108">
        <v>3117</v>
      </c>
      <c r="G341" s="107" t="s">
        <v>318</v>
      </c>
      <c r="H341" s="109" t="s">
        <v>281</v>
      </c>
      <c r="I341" s="110">
        <v>5938969</v>
      </c>
      <c r="J341" s="111">
        <v>4199837</v>
      </c>
      <c r="K341" s="111">
        <v>70000</v>
      </c>
      <c r="L341" s="111">
        <v>1443205</v>
      </c>
      <c r="M341" s="111">
        <v>83997</v>
      </c>
      <c r="N341" s="111">
        <v>141930</v>
      </c>
      <c r="O341" s="288">
        <v>8.5576999999999988</v>
      </c>
      <c r="P341" s="288">
        <v>6.03</v>
      </c>
      <c r="Q341" s="913">
        <v>2.5276999999999998</v>
      </c>
      <c r="R341" s="351">
        <v>0</v>
      </c>
      <c r="S341" s="113">
        <v>0</v>
      </c>
      <c r="T341" s="113">
        <v>0</v>
      </c>
      <c r="U341" s="113">
        <v>0</v>
      </c>
      <c r="V341" s="113">
        <v>0</v>
      </c>
      <c r="W341" s="113">
        <f t="shared" si="292"/>
        <v>0</v>
      </c>
      <c r="X341" s="113">
        <v>0</v>
      </c>
      <c r="Y341" s="113">
        <v>0</v>
      </c>
      <c r="Z341" s="113">
        <v>0</v>
      </c>
      <c r="AA341" s="113">
        <f t="shared" si="293"/>
        <v>0</v>
      </c>
      <c r="AB341" s="113">
        <f t="shared" si="294"/>
        <v>0</v>
      </c>
      <c r="AC341" s="114">
        <f t="shared" si="295"/>
        <v>0</v>
      </c>
      <c r="AD341" s="114">
        <f t="shared" si="296"/>
        <v>0</v>
      </c>
      <c r="AE341" s="113">
        <v>0</v>
      </c>
      <c r="AF341" s="113">
        <v>0</v>
      </c>
      <c r="AG341" s="113">
        <f t="shared" si="297"/>
        <v>0</v>
      </c>
      <c r="AH341" s="113">
        <f t="shared" si="298"/>
        <v>0</v>
      </c>
      <c r="AI341" s="115">
        <v>0</v>
      </c>
      <c r="AJ341" s="115">
        <v>0</v>
      </c>
      <c r="AK341" s="115">
        <v>0</v>
      </c>
      <c r="AL341" s="115">
        <v>0</v>
      </c>
      <c r="AM341" s="115">
        <v>0</v>
      </c>
      <c r="AN341" s="115">
        <v>0</v>
      </c>
      <c r="AO341" s="115">
        <v>0</v>
      </c>
      <c r="AP341" s="115">
        <v>0</v>
      </c>
      <c r="AQ341" s="115">
        <f t="shared" si="299"/>
        <v>0</v>
      </c>
      <c r="AR341" s="115">
        <f t="shared" si="300"/>
        <v>0</v>
      </c>
      <c r="AS341" s="377">
        <f t="shared" si="301"/>
        <v>0</v>
      </c>
      <c r="AT341" s="112">
        <f>I341+AH341</f>
        <v>5938969</v>
      </c>
      <c r="AU341" s="113">
        <f>J341+W341</f>
        <v>4199837</v>
      </c>
      <c r="AV341" s="113">
        <f>K341+AA341</f>
        <v>70000</v>
      </c>
      <c r="AW341" s="113">
        <f t="shared" ref="AW341:AX345" si="303">L341+AC341</f>
        <v>1443205</v>
      </c>
      <c r="AX341" s="113">
        <f t="shared" si="303"/>
        <v>83997</v>
      </c>
      <c r="AY341" s="113">
        <f>N341+AG341</f>
        <v>141930</v>
      </c>
      <c r="AZ341" s="115">
        <f>O341+AS341</f>
        <v>8.5576999999999988</v>
      </c>
      <c r="BA341" s="115">
        <f t="shared" ref="BA341:BB345" si="304">P341+AQ341</f>
        <v>6.03</v>
      </c>
      <c r="BB341" s="116">
        <f t="shared" si="304"/>
        <v>2.5276999999999998</v>
      </c>
    </row>
    <row r="342" spans="1:54" ht="14.1" customHeight="1" x14ac:dyDescent="0.2">
      <c r="A342" s="108">
        <v>70</v>
      </c>
      <c r="B342" s="105">
        <v>2454</v>
      </c>
      <c r="C342" s="106">
        <v>600079759</v>
      </c>
      <c r="D342" s="105">
        <v>70983119</v>
      </c>
      <c r="E342" s="107" t="s">
        <v>713</v>
      </c>
      <c r="F342" s="108">
        <v>3117</v>
      </c>
      <c r="G342" s="126" t="s">
        <v>316</v>
      </c>
      <c r="H342" s="109" t="s">
        <v>282</v>
      </c>
      <c r="I342" s="110">
        <v>1663545</v>
      </c>
      <c r="J342" s="28">
        <v>1224260</v>
      </c>
      <c r="K342" s="28">
        <v>0</v>
      </c>
      <c r="L342" s="111">
        <v>413800</v>
      </c>
      <c r="M342" s="111">
        <v>24485</v>
      </c>
      <c r="N342" s="28">
        <v>1000</v>
      </c>
      <c r="O342" s="288">
        <v>3.47</v>
      </c>
      <c r="P342" s="275">
        <v>3.47</v>
      </c>
      <c r="Q342" s="910">
        <v>0</v>
      </c>
      <c r="R342" s="351">
        <v>0</v>
      </c>
      <c r="S342" s="113">
        <v>5784</v>
      </c>
      <c r="T342" s="113">
        <v>0</v>
      </c>
      <c r="U342" s="113">
        <v>0</v>
      </c>
      <c r="V342" s="113">
        <v>0</v>
      </c>
      <c r="W342" s="113">
        <f t="shared" si="292"/>
        <v>5784</v>
      </c>
      <c r="X342" s="113">
        <v>0</v>
      </c>
      <c r="Y342" s="113">
        <v>0</v>
      </c>
      <c r="Z342" s="113">
        <v>0</v>
      </c>
      <c r="AA342" s="113">
        <f t="shared" si="293"/>
        <v>0</v>
      </c>
      <c r="AB342" s="113">
        <f t="shared" si="294"/>
        <v>5784</v>
      </c>
      <c r="AC342" s="114">
        <f t="shared" si="295"/>
        <v>1955</v>
      </c>
      <c r="AD342" s="114">
        <f t="shared" si="296"/>
        <v>116</v>
      </c>
      <c r="AE342" s="113">
        <v>1000</v>
      </c>
      <c r="AF342" s="113">
        <v>0</v>
      </c>
      <c r="AG342" s="113">
        <f t="shared" si="297"/>
        <v>1000</v>
      </c>
      <c r="AH342" s="113">
        <f t="shared" si="298"/>
        <v>8855</v>
      </c>
      <c r="AI342" s="115">
        <v>0</v>
      </c>
      <c r="AJ342" s="115">
        <v>0</v>
      </c>
      <c r="AK342" s="115">
        <v>0.01</v>
      </c>
      <c r="AL342" s="115">
        <v>0</v>
      </c>
      <c r="AM342" s="115">
        <v>0</v>
      </c>
      <c r="AN342" s="115">
        <v>0</v>
      </c>
      <c r="AO342" s="115">
        <v>0</v>
      </c>
      <c r="AP342" s="115">
        <v>0</v>
      </c>
      <c r="AQ342" s="115">
        <f t="shared" si="299"/>
        <v>0.01</v>
      </c>
      <c r="AR342" s="115">
        <f t="shared" si="300"/>
        <v>0</v>
      </c>
      <c r="AS342" s="377">
        <f t="shared" si="301"/>
        <v>0.01</v>
      </c>
      <c r="AT342" s="112">
        <f>I342+AH342</f>
        <v>1672400</v>
      </c>
      <c r="AU342" s="113">
        <f>J342+W342</f>
        <v>1230044</v>
      </c>
      <c r="AV342" s="113">
        <f>K342+AA342</f>
        <v>0</v>
      </c>
      <c r="AW342" s="113">
        <f t="shared" si="303"/>
        <v>415755</v>
      </c>
      <c r="AX342" s="113">
        <f t="shared" si="303"/>
        <v>24601</v>
      </c>
      <c r="AY342" s="113">
        <f>N342+AG342</f>
        <v>2000</v>
      </c>
      <c r="AZ342" s="115">
        <f>O342+AS342</f>
        <v>3.48</v>
      </c>
      <c r="BA342" s="115">
        <f t="shared" si="304"/>
        <v>3.48</v>
      </c>
      <c r="BB342" s="116">
        <f t="shared" si="304"/>
        <v>0</v>
      </c>
    </row>
    <row r="343" spans="1:54" ht="14.1" customHeight="1" x14ac:dyDescent="0.2">
      <c r="A343" s="108">
        <v>70</v>
      </c>
      <c r="B343" s="105">
        <v>2454</v>
      </c>
      <c r="C343" s="106">
        <v>600079759</v>
      </c>
      <c r="D343" s="105">
        <v>70983119</v>
      </c>
      <c r="E343" s="107" t="s">
        <v>713</v>
      </c>
      <c r="F343" s="108">
        <v>3141</v>
      </c>
      <c r="G343" s="107" t="s">
        <v>319</v>
      </c>
      <c r="H343" s="109" t="s">
        <v>282</v>
      </c>
      <c r="I343" s="110">
        <v>261548</v>
      </c>
      <c r="J343" s="30">
        <v>190527</v>
      </c>
      <c r="K343" s="30">
        <v>0</v>
      </c>
      <c r="L343" s="111">
        <v>64398</v>
      </c>
      <c r="M343" s="111">
        <v>3811</v>
      </c>
      <c r="N343" s="30">
        <v>2812</v>
      </c>
      <c r="O343" s="288">
        <v>0.65</v>
      </c>
      <c r="P343" s="447">
        <v>0</v>
      </c>
      <c r="Q343" s="914">
        <v>0.65</v>
      </c>
      <c r="R343" s="351">
        <v>0</v>
      </c>
      <c r="S343" s="113">
        <v>0</v>
      </c>
      <c r="T343" s="113">
        <v>9472</v>
      </c>
      <c r="U343" s="113">
        <v>0</v>
      </c>
      <c r="V343" s="113">
        <v>0</v>
      </c>
      <c r="W343" s="113">
        <f t="shared" si="292"/>
        <v>9472</v>
      </c>
      <c r="X343" s="113">
        <v>0</v>
      </c>
      <c r="Y343" s="113">
        <v>0</v>
      </c>
      <c r="Z343" s="113">
        <v>0</v>
      </c>
      <c r="AA343" s="113">
        <f t="shared" si="293"/>
        <v>0</v>
      </c>
      <c r="AB343" s="113">
        <f t="shared" si="294"/>
        <v>9472</v>
      </c>
      <c r="AC343" s="114">
        <f t="shared" si="295"/>
        <v>3202</v>
      </c>
      <c r="AD343" s="114">
        <f t="shared" si="296"/>
        <v>189</v>
      </c>
      <c r="AE343" s="113">
        <v>0</v>
      </c>
      <c r="AF343" s="113">
        <v>0</v>
      </c>
      <c r="AG343" s="113">
        <f t="shared" si="297"/>
        <v>0</v>
      </c>
      <c r="AH343" s="113">
        <f t="shared" si="298"/>
        <v>12863</v>
      </c>
      <c r="AI343" s="115">
        <v>0</v>
      </c>
      <c r="AJ343" s="115">
        <v>0</v>
      </c>
      <c r="AK343" s="115">
        <v>0</v>
      </c>
      <c r="AL343" s="115">
        <v>0</v>
      </c>
      <c r="AM343" s="115">
        <v>0.03</v>
      </c>
      <c r="AN343" s="115">
        <v>0</v>
      </c>
      <c r="AO343" s="115">
        <v>0</v>
      </c>
      <c r="AP343" s="115">
        <v>0</v>
      </c>
      <c r="AQ343" s="115">
        <f t="shared" si="299"/>
        <v>0</v>
      </c>
      <c r="AR343" s="115">
        <f t="shared" si="300"/>
        <v>0.03</v>
      </c>
      <c r="AS343" s="377">
        <f t="shared" si="301"/>
        <v>0.03</v>
      </c>
      <c r="AT343" s="112">
        <f>I343+AH343</f>
        <v>274411</v>
      </c>
      <c r="AU343" s="113">
        <f>J343+W343</f>
        <v>199999</v>
      </c>
      <c r="AV343" s="113">
        <f>K343+AA343</f>
        <v>0</v>
      </c>
      <c r="AW343" s="113">
        <f t="shared" si="303"/>
        <v>67600</v>
      </c>
      <c r="AX343" s="113">
        <f t="shared" si="303"/>
        <v>4000</v>
      </c>
      <c r="AY343" s="113">
        <f>N343+AG343</f>
        <v>2812</v>
      </c>
      <c r="AZ343" s="115">
        <f>O343+AS343</f>
        <v>0.68</v>
      </c>
      <c r="BA343" s="115">
        <f t="shared" si="304"/>
        <v>0</v>
      </c>
      <c r="BB343" s="116">
        <f t="shared" si="304"/>
        <v>0.68</v>
      </c>
    </row>
    <row r="344" spans="1:54" ht="14.1" customHeight="1" x14ac:dyDescent="0.2">
      <c r="A344" s="108">
        <v>70</v>
      </c>
      <c r="B344" s="105">
        <v>2454</v>
      </c>
      <c r="C344" s="106">
        <v>600079759</v>
      </c>
      <c r="D344" s="105">
        <v>70983119</v>
      </c>
      <c r="E344" s="107" t="s">
        <v>713</v>
      </c>
      <c r="F344" s="108">
        <v>3143</v>
      </c>
      <c r="G344" s="126" t="s">
        <v>633</v>
      </c>
      <c r="H344" s="109" t="s">
        <v>281</v>
      </c>
      <c r="I344" s="110">
        <v>896196</v>
      </c>
      <c r="J344" s="433">
        <v>659938</v>
      </c>
      <c r="K344" s="433">
        <v>0</v>
      </c>
      <c r="L344" s="111">
        <v>223059</v>
      </c>
      <c r="M344" s="111">
        <v>13199</v>
      </c>
      <c r="N344" s="343">
        <v>0</v>
      </c>
      <c r="O344" s="288">
        <v>1.45</v>
      </c>
      <c r="P344" s="436">
        <v>1.45</v>
      </c>
      <c r="Q344" s="910">
        <v>0</v>
      </c>
      <c r="R344" s="351">
        <v>0</v>
      </c>
      <c r="S344" s="113">
        <v>0</v>
      </c>
      <c r="T344" s="113">
        <v>0</v>
      </c>
      <c r="U344" s="113">
        <v>0</v>
      </c>
      <c r="V344" s="113">
        <v>0</v>
      </c>
      <c r="W344" s="113">
        <f t="shared" si="292"/>
        <v>0</v>
      </c>
      <c r="X344" s="113">
        <v>0</v>
      </c>
      <c r="Y344" s="113">
        <v>0</v>
      </c>
      <c r="Z344" s="113">
        <v>0</v>
      </c>
      <c r="AA344" s="113">
        <f t="shared" si="293"/>
        <v>0</v>
      </c>
      <c r="AB344" s="113">
        <f t="shared" si="294"/>
        <v>0</v>
      </c>
      <c r="AC344" s="114">
        <f t="shared" si="295"/>
        <v>0</v>
      </c>
      <c r="AD344" s="114">
        <f t="shared" si="296"/>
        <v>0</v>
      </c>
      <c r="AE344" s="113">
        <v>0</v>
      </c>
      <c r="AF344" s="113">
        <v>0</v>
      </c>
      <c r="AG344" s="113">
        <f t="shared" si="297"/>
        <v>0</v>
      </c>
      <c r="AH344" s="113">
        <f t="shared" si="298"/>
        <v>0</v>
      </c>
      <c r="AI344" s="115">
        <v>0</v>
      </c>
      <c r="AJ344" s="115">
        <v>0</v>
      </c>
      <c r="AK344" s="115">
        <v>0</v>
      </c>
      <c r="AL344" s="115">
        <v>0</v>
      </c>
      <c r="AM344" s="115">
        <v>0</v>
      </c>
      <c r="AN344" s="115">
        <v>0</v>
      </c>
      <c r="AO344" s="115">
        <v>0</v>
      </c>
      <c r="AP344" s="115">
        <v>0</v>
      </c>
      <c r="AQ344" s="115">
        <f t="shared" si="299"/>
        <v>0</v>
      </c>
      <c r="AR344" s="115">
        <f t="shared" si="300"/>
        <v>0</v>
      </c>
      <c r="AS344" s="377">
        <f t="shared" si="301"/>
        <v>0</v>
      </c>
      <c r="AT344" s="112">
        <f>I344+AH344</f>
        <v>896196</v>
      </c>
      <c r="AU344" s="113">
        <f>J344+W344</f>
        <v>659938</v>
      </c>
      <c r="AV344" s="113">
        <f>K344+AA344</f>
        <v>0</v>
      </c>
      <c r="AW344" s="113">
        <f t="shared" si="303"/>
        <v>223059</v>
      </c>
      <c r="AX344" s="113">
        <f t="shared" si="303"/>
        <v>13199</v>
      </c>
      <c r="AY344" s="113">
        <f>N344+AG344</f>
        <v>0</v>
      </c>
      <c r="AZ344" s="115">
        <f>O344+AS344</f>
        <v>1.45</v>
      </c>
      <c r="BA344" s="115">
        <f t="shared" si="304"/>
        <v>1.45</v>
      </c>
      <c r="BB344" s="116">
        <f t="shared" si="304"/>
        <v>0</v>
      </c>
    </row>
    <row r="345" spans="1:54" ht="14.1" customHeight="1" x14ac:dyDescent="0.2">
      <c r="A345" s="108">
        <v>70</v>
      </c>
      <c r="B345" s="105">
        <v>2454</v>
      </c>
      <c r="C345" s="106">
        <v>600079759</v>
      </c>
      <c r="D345" s="105">
        <v>70983119</v>
      </c>
      <c r="E345" s="107" t="s">
        <v>713</v>
      </c>
      <c r="F345" s="108">
        <v>3143</v>
      </c>
      <c r="G345" s="126" t="s">
        <v>634</v>
      </c>
      <c r="H345" s="109" t="s">
        <v>282</v>
      </c>
      <c r="I345" s="110">
        <v>34408</v>
      </c>
      <c r="J345" s="445">
        <v>24255</v>
      </c>
      <c r="K345" s="445">
        <v>0</v>
      </c>
      <c r="L345" s="111">
        <v>8198</v>
      </c>
      <c r="M345" s="111">
        <v>485</v>
      </c>
      <c r="N345" s="445">
        <v>1470</v>
      </c>
      <c r="O345" s="288">
        <v>0.1</v>
      </c>
      <c r="P345" s="446">
        <v>0</v>
      </c>
      <c r="Q345" s="914">
        <v>0.1</v>
      </c>
      <c r="R345" s="351">
        <v>0</v>
      </c>
      <c r="S345" s="113">
        <v>0</v>
      </c>
      <c r="T345" s="113">
        <v>0</v>
      </c>
      <c r="U345" s="113">
        <v>0</v>
      </c>
      <c r="V345" s="113">
        <v>0</v>
      </c>
      <c r="W345" s="113">
        <f t="shared" si="292"/>
        <v>0</v>
      </c>
      <c r="X345" s="113">
        <v>0</v>
      </c>
      <c r="Y345" s="113">
        <v>0</v>
      </c>
      <c r="Z345" s="113">
        <v>0</v>
      </c>
      <c r="AA345" s="113">
        <f t="shared" si="293"/>
        <v>0</v>
      </c>
      <c r="AB345" s="113">
        <f t="shared" si="294"/>
        <v>0</v>
      </c>
      <c r="AC345" s="114">
        <f t="shared" si="295"/>
        <v>0</v>
      </c>
      <c r="AD345" s="114">
        <f t="shared" si="296"/>
        <v>0</v>
      </c>
      <c r="AE345" s="113">
        <v>0</v>
      </c>
      <c r="AF345" s="113">
        <v>0</v>
      </c>
      <c r="AG345" s="113">
        <f t="shared" si="297"/>
        <v>0</v>
      </c>
      <c r="AH345" s="113">
        <f t="shared" si="298"/>
        <v>0</v>
      </c>
      <c r="AI345" s="115">
        <v>0</v>
      </c>
      <c r="AJ345" s="115">
        <v>0</v>
      </c>
      <c r="AK345" s="115">
        <v>0</v>
      </c>
      <c r="AL345" s="115">
        <v>0</v>
      </c>
      <c r="AM345" s="115">
        <v>0</v>
      </c>
      <c r="AN345" s="115">
        <v>0</v>
      </c>
      <c r="AO345" s="115">
        <v>0</v>
      </c>
      <c r="AP345" s="115">
        <v>0</v>
      </c>
      <c r="AQ345" s="115">
        <f t="shared" si="299"/>
        <v>0</v>
      </c>
      <c r="AR345" s="115">
        <f t="shared" si="300"/>
        <v>0</v>
      </c>
      <c r="AS345" s="377">
        <f t="shared" si="301"/>
        <v>0</v>
      </c>
      <c r="AT345" s="112">
        <f>I345+AH345</f>
        <v>34408</v>
      </c>
      <c r="AU345" s="113">
        <f>J345+W345</f>
        <v>24255</v>
      </c>
      <c r="AV345" s="113">
        <f>K345+AA345</f>
        <v>0</v>
      </c>
      <c r="AW345" s="113">
        <f t="shared" si="303"/>
        <v>8198</v>
      </c>
      <c r="AX345" s="113">
        <f t="shared" si="303"/>
        <v>485</v>
      </c>
      <c r="AY345" s="113">
        <f>N345+AG345</f>
        <v>1470</v>
      </c>
      <c r="AZ345" s="115">
        <f>O345+AS345</f>
        <v>0.1</v>
      </c>
      <c r="BA345" s="115">
        <f t="shared" si="304"/>
        <v>0</v>
      </c>
      <c r="BB345" s="116">
        <f t="shared" si="304"/>
        <v>0.1</v>
      </c>
    </row>
    <row r="346" spans="1:54" ht="14.1" customHeight="1" x14ac:dyDescent="0.2">
      <c r="A346" s="120">
        <v>70</v>
      </c>
      <c r="B346" s="117">
        <v>2454</v>
      </c>
      <c r="C346" s="118">
        <v>600079759</v>
      </c>
      <c r="D346" s="117">
        <v>70983119</v>
      </c>
      <c r="E346" s="119" t="s">
        <v>714</v>
      </c>
      <c r="F346" s="120"/>
      <c r="G346" s="119"/>
      <c r="H346" s="121"/>
      <c r="I346" s="122">
        <v>8794666</v>
      </c>
      <c r="J346" s="123">
        <v>6298817</v>
      </c>
      <c r="K346" s="123">
        <v>70000</v>
      </c>
      <c r="L346" s="123">
        <v>2152660</v>
      </c>
      <c r="M346" s="123">
        <v>125977</v>
      </c>
      <c r="N346" s="123">
        <v>147212</v>
      </c>
      <c r="O346" s="124">
        <v>14.227699999999999</v>
      </c>
      <c r="P346" s="124">
        <v>10.95</v>
      </c>
      <c r="Q346" s="125">
        <v>3.2776999999999998</v>
      </c>
      <c r="R346" s="856">
        <f t="shared" ref="R346:BB346" si="305">SUM(R341:R345)</f>
        <v>0</v>
      </c>
      <c r="S346" s="856">
        <f t="shared" si="305"/>
        <v>5784</v>
      </c>
      <c r="T346" s="856">
        <f t="shared" si="305"/>
        <v>9472</v>
      </c>
      <c r="U346" s="856">
        <f t="shared" si="305"/>
        <v>0</v>
      </c>
      <c r="V346" s="856">
        <f t="shared" si="305"/>
        <v>0</v>
      </c>
      <c r="W346" s="856">
        <f t="shared" si="305"/>
        <v>15256</v>
      </c>
      <c r="X346" s="856">
        <f t="shared" si="305"/>
        <v>0</v>
      </c>
      <c r="Y346" s="856">
        <f t="shared" si="305"/>
        <v>0</v>
      </c>
      <c r="Z346" s="856">
        <f t="shared" si="305"/>
        <v>0</v>
      </c>
      <c r="AA346" s="856">
        <f t="shared" si="305"/>
        <v>0</v>
      </c>
      <c r="AB346" s="856">
        <f t="shared" si="305"/>
        <v>15256</v>
      </c>
      <c r="AC346" s="856">
        <f t="shared" si="305"/>
        <v>5157</v>
      </c>
      <c r="AD346" s="856">
        <f t="shared" si="305"/>
        <v>305</v>
      </c>
      <c r="AE346" s="856">
        <f t="shared" si="305"/>
        <v>1000</v>
      </c>
      <c r="AF346" s="856">
        <f t="shared" si="305"/>
        <v>0</v>
      </c>
      <c r="AG346" s="856">
        <f t="shared" si="305"/>
        <v>1000</v>
      </c>
      <c r="AH346" s="856">
        <f t="shared" si="305"/>
        <v>21718</v>
      </c>
      <c r="AI346" s="904">
        <f t="shared" si="305"/>
        <v>0</v>
      </c>
      <c r="AJ346" s="904">
        <f t="shared" si="305"/>
        <v>0</v>
      </c>
      <c r="AK346" s="904">
        <f t="shared" si="305"/>
        <v>0.01</v>
      </c>
      <c r="AL346" s="904">
        <f t="shared" si="305"/>
        <v>0</v>
      </c>
      <c r="AM346" s="904">
        <f t="shared" si="305"/>
        <v>0.03</v>
      </c>
      <c r="AN346" s="904">
        <f t="shared" si="305"/>
        <v>0</v>
      </c>
      <c r="AO346" s="904">
        <f t="shared" si="305"/>
        <v>0</v>
      </c>
      <c r="AP346" s="904">
        <f t="shared" si="305"/>
        <v>0</v>
      </c>
      <c r="AQ346" s="904">
        <f t="shared" si="305"/>
        <v>0.01</v>
      </c>
      <c r="AR346" s="904">
        <f t="shared" si="305"/>
        <v>0.03</v>
      </c>
      <c r="AS346" s="939">
        <f t="shared" si="305"/>
        <v>0.04</v>
      </c>
      <c r="AT346" s="122">
        <f t="shared" si="305"/>
        <v>8816384</v>
      </c>
      <c r="AU346" s="123">
        <f t="shared" si="305"/>
        <v>6314073</v>
      </c>
      <c r="AV346" s="123">
        <f t="shared" si="305"/>
        <v>70000</v>
      </c>
      <c r="AW346" s="123">
        <f t="shared" si="305"/>
        <v>2157817</v>
      </c>
      <c r="AX346" s="123">
        <f t="shared" si="305"/>
        <v>126282</v>
      </c>
      <c r="AY346" s="123">
        <f t="shared" si="305"/>
        <v>148212</v>
      </c>
      <c r="AZ346" s="124">
        <f t="shared" si="305"/>
        <v>14.267699999999998</v>
      </c>
      <c r="BA346" s="124">
        <f t="shared" si="305"/>
        <v>10.959999999999999</v>
      </c>
      <c r="BB346" s="125">
        <f t="shared" si="305"/>
        <v>3.3077000000000001</v>
      </c>
    </row>
    <row r="347" spans="1:54" ht="14.1" customHeight="1" x14ac:dyDescent="0.2">
      <c r="A347" s="108">
        <v>71</v>
      </c>
      <c r="B347" s="105">
        <v>2492</v>
      </c>
      <c r="C347" s="106">
        <v>600079767</v>
      </c>
      <c r="D347" s="105">
        <v>70983011</v>
      </c>
      <c r="E347" s="107" t="s">
        <v>807</v>
      </c>
      <c r="F347" s="108">
        <v>3113</v>
      </c>
      <c r="G347" s="107" t="s">
        <v>318</v>
      </c>
      <c r="H347" s="109" t="s">
        <v>281</v>
      </c>
      <c r="I347" s="110">
        <v>20251864</v>
      </c>
      <c r="J347" s="111">
        <v>14600856</v>
      </c>
      <c r="K347" s="111">
        <v>9000</v>
      </c>
      <c r="L347" s="111">
        <v>4938131</v>
      </c>
      <c r="M347" s="111">
        <v>292017</v>
      </c>
      <c r="N347" s="111">
        <v>411860</v>
      </c>
      <c r="O347" s="288">
        <v>27.8202</v>
      </c>
      <c r="P347" s="288">
        <v>21.44</v>
      </c>
      <c r="Q347" s="913">
        <v>6.3802000000000003</v>
      </c>
      <c r="R347" s="351">
        <v>0</v>
      </c>
      <c r="S347" s="113">
        <v>0</v>
      </c>
      <c r="T347" s="113">
        <v>0</v>
      </c>
      <c r="U347" s="113">
        <v>0</v>
      </c>
      <c r="V347" s="113">
        <v>0</v>
      </c>
      <c r="W347" s="113">
        <f t="shared" si="292"/>
        <v>0</v>
      </c>
      <c r="X347" s="113">
        <v>0</v>
      </c>
      <c r="Y347" s="113">
        <v>0</v>
      </c>
      <c r="Z347" s="113">
        <v>0</v>
      </c>
      <c r="AA347" s="113">
        <f t="shared" si="293"/>
        <v>0</v>
      </c>
      <c r="AB347" s="113">
        <f t="shared" si="294"/>
        <v>0</v>
      </c>
      <c r="AC347" s="114">
        <f t="shared" si="295"/>
        <v>0</v>
      </c>
      <c r="AD347" s="114">
        <f t="shared" si="296"/>
        <v>0</v>
      </c>
      <c r="AE347" s="113">
        <v>0</v>
      </c>
      <c r="AF347" s="113">
        <v>0</v>
      </c>
      <c r="AG347" s="113">
        <f t="shared" si="297"/>
        <v>0</v>
      </c>
      <c r="AH347" s="113">
        <f t="shared" si="298"/>
        <v>0</v>
      </c>
      <c r="AI347" s="115">
        <v>0</v>
      </c>
      <c r="AJ347" s="115">
        <v>0</v>
      </c>
      <c r="AK347" s="115">
        <v>0</v>
      </c>
      <c r="AL347" s="115">
        <v>0</v>
      </c>
      <c r="AM347" s="115">
        <v>0</v>
      </c>
      <c r="AN347" s="115">
        <v>0</v>
      </c>
      <c r="AO347" s="115">
        <v>0</v>
      </c>
      <c r="AP347" s="115">
        <v>0</v>
      </c>
      <c r="AQ347" s="115">
        <f t="shared" si="299"/>
        <v>0</v>
      </c>
      <c r="AR347" s="115">
        <f t="shared" si="300"/>
        <v>0</v>
      </c>
      <c r="AS347" s="377">
        <f t="shared" si="301"/>
        <v>0</v>
      </c>
      <c r="AT347" s="112">
        <f t="shared" ref="AT347:AT352" si="306">I347+AH347</f>
        <v>20251864</v>
      </c>
      <c r="AU347" s="113">
        <f t="shared" ref="AU347:AU352" si="307">J347+W347</f>
        <v>14600856</v>
      </c>
      <c r="AV347" s="113">
        <f t="shared" ref="AV347:AV352" si="308">K347+AA347</f>
        <v>9000</v>
      </c>
      <c r="AW347" s="113">
        <f t="shared" ref="AW347:AX352" si="309">L347+AC347</f>
        <v>4938131</v>
      </c>
      <c r="AX347" s="113">
        <f t="shared" si="309"/>
        <v>292017</v>
      </c>
      <c r="AY347" s="113">
        <f t="shared" ref="AY347:AY352" si="310">N347+AG347</f>
        <v>411860</v>
      </c>
      <c r="AZ347" s="115">
        <f t="shared" ref="AZ347:AZ352" si="311">O347+AS347</f>
        <v>27.8202</v>
      </c>
      <c r="BA347" s="115">
        <f t="shared" ref="BA347:BB352" si="312">P347+AQ347</f>
        <v>21.44</v>
      </c>
      <c r="BB347" s="116">
        <f t="shared" si="312"/>
        <v>6.3802000000000003</v>
      </c>
    </row>
    <row r="348" spans="1:54" ht="14.1" customHeight="1" x14ac:dyDescent="0.2">
      <c r="A348" s="108">
        <v>71</v>
      </c>
      <c r="B348" s="105">
        <v>2492</v>
      </c>
      <c r="C348" s="106">
        <v>600079767</v>
      </c>
      <c r="D348" s="105">
        <v>70983011</v>
      </c>
      <c r="E348" s="107" t="s">
        <v>807</v>
      </c>
      <c r="F348" s="108">
        <v>3113</v>
      </c>
      <c r="G348" s="126" t="s">
        <v>316</v>
      </c>
      <c r="H348" s="109" t="s">
        <v>282</v>
      </c>
      <c r="I348" s="110">
        <v>2089662</v>
      </c>
      <c r="J348" s="28">
        <v>1530127</v>
      </c>
      <c r="K348" s="28">
        <v>0</v>
      </c>
      <c r="L348" s="111">
        <v>517182</v>
      </c>
      <c r="M348" s="111">
        <v>30603</v>
      </c>
      <c r="N348" s="28">
        <v>11750</v>
      </c>
      <c r="O348" s="288">
        <v>4.41</v>
      </c>
      <c r="P348" s="275">
        <v>4.41</v>
      </c>
      <c r="Q348" s="910">
        <v>0</v>
      </c>
      <c r="R348" s="351">
        <v>0</v>
      </c>
      <c r="S348" s="113">
        <v>43306</v>
      </c>
      <c r="T348" s="113">
        <v>0</v>
      </c>
      <c r="U348" s="113">
        <v>0</v>
      </c>
      <c r="V348" s="113">
        <v>0</v>
      </c>
      <c r="W348" s="113">
        <f t="shared" si="292"/>
        <v>43306</v>
      </c>
      <c r="X348" s="113">
        <v>0</v>
      </c>
      <c r="Y348" s="113">
        <v>0</v>
      </c>
      <c r="Z348" s="113">
        <v>0</v>
      </c>
      <c r="AA348" s="113">
        <f t="shared" si="293"/>
        <v>0</v>
      </c>
      <c r="AB348" s="113">
        <f t="shared" si="294"/>
        <v>43306</v>
      </c>
      <c r="AC348" s="114">
        <f t="shared" si="295"/>
        <v>14637</v>
      </c>
      <c r="AD348" s="114">
        <f t="shared" si="296"/>
        <v>866</v>
      </c>
      <c r="AE348" s="113">
        <v>0</v>
      </c>
      <c r="AF348" s="113">
        <v>0</v>
      </c>
      <c r="AG348" s="113">
        <f t="shared" si="297"/>
        <v>0</v>
      </c>
      <c r="AH348" s="113">
        <f t="shared" si="298"/>
        <v>58809</v>
      </c>
      <c r="AI348" s="115">
        <v>0</v>
      </c>
      <c r="AJ348" s="115">
        <v>0</v>
      </c>
      <c r="AK348" s="115">
        <v>0.13</v>
      </c>
      <c r="AL348" s="115">
        <v>0</v>
      </c>
      <c r="AM348" s="115">
        <v>0</v>
      </c>
      <c r="AN348" s="115">
        <v>0</v>
      </c>
      <c r="AO348" s="115">
        <v>0</v>
      </c>
      <c r="AP348" s="115">
        <v>0</v>
      </c>
      <c r="AQ348" s="115">
        <f t="shared" si="299"/>
        <v>0.13</v>
      </c>
      <c r="AR348" s="115">
        <f t="shared" si="300"/>
        <v>0</v>
      </c>
      <c r="AS348" s="377">
        <f t="shared" si="301"/>
        <v>0.13</v>
      </c>
      <c r="AT348" s="112">
        <f t="shared" si="306"/>
        <v>2148471</v>
      </c>
      <c r="AU348" s="113">
        <f t="shared" si="307"/>
        <v>1573433</v>
      </c>
      <c r="AV348" s="113">
        <f t="shared" si="308"/>
        <v>0</v>
      </c>
      <c r="AW348" s="113">
        <f t="shared" si="309"/>
        <v>531819</v>
      </c>
      <c r="AX348" s="113">
        <f t="shared" si="309"/>
        <v>31469</v>
      </c>
      <c r="AY348" s="113">
        <f t="shared" si="310"/>
        <v>11750</v>
      </c>
      <c r="AZ348" s="115">
        <f t="shared" si="311"/>
        <v>4.54</v>
      </c>
      <c r="BA348" s="115">
        <f t="shared" si="312"/>
        <v>4.54</v>
      </c>
      <c r="BB348" s="116">
        <f t="shared" si="312"/>
        <v>0</v>
      </c>
    </row>
    <row r="349" spans="1:54" ht="14.1" customHeight="1" x14ac:dyDescent="0.2">
      <c r="A349" s="108">
        <v>71</v>
      </c>
      <c r="B349" s="105">
        <v>2492</v>
      </c>
      <c r="C349" s="106">
        <v>600079767</v>
      </c>
      <c r="D349" s="105">
        <v>70983011</v>
      </c>
      <c r="E349" s="107" t="s">
        <v>807</v>
      </c>
      <c r="F349" s="108">
        <v>3141</v>
      </c>
      <c r="G349" s="107" t="s">
        <v>319</v>
      </c>
      <c r="H349" s="109" t="s">
        <v>282</v>
      </c>
      <c r="I349" s="110">
        <v>3351310</v>
      </c>
      <c r="J349" s="30">
        <v>2446252</v>
      </c>
      <c r="K349" s="30">
        <v>0</v>
      </c>
      <c r="L349" s="111">
        <v>826833</v>
      </c>
      <c r="M349" s="111">
        <v>48925</v>
      </c>
      <c r="N349" s="30">
        <v>29300</v>
      </c>
      <c r="O349" s="288">
        <v>8.32</v>
      </c>
      <c r="P349" s="447">
        <v>0</v>
      </c>
      <c r="Q349" s="914">
        <v>8.32</v>
      </c>
      <c r="R349" s="351">
        <v>0</v>
      </c>
      <c r="S349" s="113">
        <v>0</v>
      </c>
      <c r="T349" s="113">
        <v>95229</v>
      </c>
      <c r="U349" s="113">
        <v>0</v>
      </c>
      <c r="V349" s="113">
        <v>0</v>
      </c>
      <c r="W349" s="113">
        <f t="shared" si="292"/>
        <v>95229</v>
      </c>
      <c r="X349" s="113">
        <v>0</v>
      </c>
      <c r="Y349" s="113">
        <v>0</v>
      </c>
      <c r="Z349" s="113">
        <v>0</v>
      </c>
      <c r="AA349" s="113">
        <f t="shared" si="293"/>
        <v>0</v>
      </c>
      <c r="AB349" s="113">
        <f t="shared" si="294"/>
        <v>95229</v>
      </c>
      <c r="AC349" s="114">
        <f t="shared" si="295"/>
        <v>32187</v>
      </c>
      <c r="AD349" s="114">
        <f t="shared" si="296"/>
        <v>1905</v>
      </c>
      <c r="AE349" s="113">
        <v>0</v>
      </c>
      <c r="AF349" s="113">
        <v>0</v>
      </c>
      <c r="AG349" s="113">
        <f t="shared" si="297"/>
        <v>0</v>
      </c>
      <c r="AH349" s="113">
        <f t="shared" si="298"/>
        <v>129321</v>
      </c>
      <c r="AI349" s="115">
        <v>0</v>
      </c>
      <c r="AJ349" s="115">
        <v>0</v>
      </c>
      <c r="AK349" s="115">
        <v>0</v>
      </c>
      <c r="AL349" s="115">
        <v>0</v>
      </c>
      <c r="AM349" s="115">
        <v>0.33</v>
      </c>
      <c r="AN349" s="115">
        <v>0</v>
      </c>
      <c r="AO349" s="115">
        <v>0</v>
      </c>
      <c r="AP349" s="115">
        <v>0</v>
      </c>
      <c r="AQ349" s="115">
        <f t="shared" si="299"/>
        <v>0</v>
      </c>
      <c r="AR349" s="115">
        <f t="shared" si="300"/>
        <v>0.33</v>
      </c>
      <c r="AS349" s="377">
        <f t="shared" si="301"/>
        <v>0.33</v>
      </c>
      <c r="AT349" s="112">
        <f t="shared" si="306"/>
        <v>3480631</v>
      </c>
      <c r="AU349" s="113">
        <f t="shared" si="307"/>
        <v>2541481</v>
      </c>
      <c r="AV349" s="113">
        <f t="shared" si="308"/>
        <v>0</v>
      </c>
      <c r="AW349" s="113">
        <f t="shared" si="309"/>
        <v>859020</v>
      </c>
      <c r="AX349" s="113">
        <f t="shared" si="309"/>
        <v>50830</v>
      </c>
      <c r="AY349" s="113">
        <f t="shared" si="310"/>
        <v>29300</v>
      </c>
      <c r="AZ349" s="115">
        <f t="shared" si="311"/>
        <v>8.65</v>
      </c>
      <c r="BA349" s="115">
        <f t="shared" si="312"/>
        <v>0</v>
      </c>
      <c r="BB349" s="116">
        <f t="shared" si="312"/>
        <v>8.65</v>
      </c>
    </row>
    <row r="350" spans="1:54" ht="14.1" customHeight="1" x14ac:dyDescent="0.2">
      <c r="A350" s="108">
        <v>71</v>
      </c>
      <c r="B350" s="105">
        <v>2492</v>
      </c>
      <c r="C350" s="106">
        <v>600079767</v>
      </c>
      <c r="D350" s="105">
        <v>70983011</v>
      </c>
      <c r="E350" s="107" t="s">
        <v>807</v>
      </c>
      <c r="F350" s="108">
        <v>3143</v>
      </c>
      <c r="G350" s="126" t="s">
        <v>633</v>
      </c>
      <c r="H350" s="109" t="s">
        <v>281</v>
      </c>
      <c r="I350" s="110">
        <v>1641009</v>
      </c>
      <c r="J350" s="433">
        <v>1208401</v>
      </c>
      <c r="K350" s="433">
        <v>0</v>
      </c>
      <c r="L350" s="111">
        <v>408440</v>
      </c>
      <c r="M350" s="111">
        <v>24168</v>
      </c>
      <c r="N350" s="343">
        <v>0</v>
      </c>
      <c r="O350" s="288">
        <v>2.5</v>
      </c>
      <c r="P350" s="436">
        <v>2.5</v>
      </c>
      <c r="Q350" s="910">
        <v>0</v>
      </c>
      <c r="R350" s="351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f t="shared" si="292"/>
        <v>0</v>
      </c>
      <c r="X350" s="113">
        <v>0</v>
      </c>
      <c r="Y350" s="113">
        <v>0</v>
      </c>
      <c r="Z350" s="113">
        <v>0</v>
      </c>
      <c r="AA350" s="113">
        <f t="shared" si="293"/>
        <v>0</v>
      </c>
      <c r="AB350" s="113">
        <f t="shared" si="294"/>
        <v>0</v>
      </c>
      <c r="AC350" s="114">
        <f t="shared" si="295"/>
        <v>0</v>
      </c>
      <c r="AD350" s="114">
        <f t="shared" si="296"/>
        <v>0</v>
      </c>
      <c r="AE350" s="113">
        <v>0</v>
      </c>
      <c r="AF350" s="113">
        <v>0</v>
      </c>
      <c r="AG350" s="113">
        <f t="shared" si="297"/>
        <v>0</v>
      </c>
      <c r="AH350" s="113">
        <f t="shared" si="298"/>
        <v>0</v>
      </c>
      <c r="AI350" s="115">
        <v>0</v>
      </c>
      <c r="AJ350" s="115">
        <v>0</v>
      </c>
      <c r="AK350" s="115">
        <v>0</v>
      </c>
      <c r="AL350" s="115">
        <v>0</v>
      </c>
      <c r="AM350" s="115">
        <v>0</v>
      </c>
      <c r="AN350" s="115">
        <v>0</v>
      </c>
      <c r="AO350" s="115">
        <v>0</v>
      </c>
      <c r="AP350" s="115">
        <v>0</v>
      </c>
      <c r="AQ350" s="115">
        <f t="shared" si="299"/>
        <v>0</v>
      </c>
      <c r="AR350" s="115">
        <f t="shared" si="300"/>
        <v>0</v>
      </c>
      <c r="AS350" s="377">
        <f t="shared" si="301"/>
        <v>0</v>
      </c>
      <c r="AT350" s="112">
        <f t="shared" si="306"/>
        <v>1641009</v>
      </c>
      <c r="AU350" s="113">
        <f t="shared" si="307"/>
        <v>1208401</v>
      </c>
      <c r="AV350" s="113">
        <f t="shared" si="308"/>
        <v>0</v>
      </c>
      <c r="AW350" s="113">
        <f t="shared" si="309"/>
        <v>408440</v>
      </c>
      <c r="AX350" s="113">
        <f t="shared" si="309"/>
        <v>24168</v>
      </c>
      <c r="AY350" s="113">
        <f t="shared" si="310"/>
        <v>0</v>
      </c>
      <c r="AZ350" s="115">
        <f t="shared" si="311"/>
        <v>2.5</v>
      </c>
      <c r="BA350" s="115">
        <f t="shared" si="312"/>
        <v>2.5</v>
      </c>
      <c r="BB350" s="116">
        <f t="shared" si="312"/>
        <v>0</v>
      </c>
    </row>
    <row r="351" spans="1:54" ht="14.1" customHeight="1" x14ac:dyDescent="0.2">
      <c r="A351" s="108">
        <v>71</v>
      </c>
      <c r="B351" s="105">
        <v>2492</v>
      </c>
      <c r="C351" s="106">
        <v>600079767</v>
      </c>
      <c r="D351" s="105">
        <v>70983011</v>
      </c>
      <c r="E351" s="107" t="s">
        <v>807</v>
      </c>
      <c r="F351" s="108">
        <v>3143</v>
      </c>
      <c r="G351" s="126" t="s">
        <v>634</v>
      </c>
      <c r="H351" s="109" t="s">
        <v>282</v>
      </c>
      <c r="I351" s="110">
        <v>47048</v>
      </c>
      <c r="J351" s="445">
        <v>33165</v>
      </c>
      <c r="K351" s="445">
        <v>0</v>
      </c>
      <c r="L351" s="111">
        <v>11210</v>
      </c>
      <c r="M351" s="111">
        <v>663</v>
      </c>
      <c r="N351" s="445">
        <v>2010</v>
      </c>
      <c r="O351" s="288">
        <v>0.14000000000000001</v>
      </c>
      <c r="P351" s="446">
        <v>0</v>
      </c>
      <c r="Q351" s="914">
        <v>0.14000000000000001</v>
      </c>
      <c r="R351" s="351">
        <v>0</v>
      </c>
      <c r="S351" s="113">
        <v>0</v>
      </c>
      <c r="T351" s="113">
        <v>0</v>
      </c>
      <c r="U351" s="113">
        <v>0</v>
      </c>
      <c r="V351" s="113">
        <v>0</v>
      </c>
      <c r="W351" s="113">
        <f t="shared" si="292"/>
        <v>0</v>
      </c>
      <c r="X351" s="113">
        <v>0</v>
      </c>
      <c r="Y351" s="113">
        <v>0</v>
      </c>
      <c r="Z351" s="113">
        <v>0</v>
      </c>
      <c r="AA351" s="113">
        <f t="shared" si="293"/>
        <v>0</v>
      </c>
      <c r="AB351" s="113">
        <f t="shared" si="294"/>
        <v>0</v>
      </c>
      <c r="AC351" s="114">
        <f t="shared" si="295"/>
        <v>0</v>
      </c>
      <c r="AD351" s="114">
        <f t="shared" si="296"/>
        <v>0</v>
      </c>
      <c r="AE351" s="113">
        <v>0</v>
      </c>
      <c r="AF351" s="113">
        <v>0</v>
      </c>
      <c r="AG351" s="113">
        <f t="shared" si="297"/>
        <v>0</v>
      </c>
      <c r="AH351" s="113">
        <f t="shared" si="298"/>
        <v>0</v>
      </c>
      <c r="AI351" s="115">
        <v>0</v>
      </c>
      <c r="AJ351" s="115">
        <v>0</v>
      </c>
      <c r="AK351" s="115">
        <v>0</v>
      </c>
      <c r="AL351" s="115">
        <v>0</v>
      </c>
      <c r="AM351" s="115">
        <v>0</v>
      </c>
      <c r="AN351" s="115">
        <v>0</v>
      </c>
      <c r="AO351" s="115">
        <v>0</v>
      </c>
      <c r="AP351" s="115">
        <v>0</v>
      </c>
      <c r="AQ351" s="115">
        <f t="shared" si="299"/>
        <v>0</v>
      </c>
      <c r="AR351" s="115">
        <f t="shared" si="300"/>
        <v>0</v>
      </c>
      <c r="AS351" s="377">
        <f t="shared" si="301"/>
        <v>0</v>
      </c>
      <c r="AT351" s="112">
        <f t="shared" si="306"/>
        <v>47048</v>
      </c>
      <c r="AU351" s="113">
        <f t="shared" si="307"/>
        <v>33165</v>
      </c>
      <c r="AV351" s="113">
        <f t="shared" si="308"/>
        <v>0</v>
      </c>
      <c r="AW351" s="113">
        <f t="shared" si="309"/>
        <v>11210</v>
      </c>
      <c r="AX351" s="113">
        <f t="shared" si="309"/>
        <v>663</v>
      </c>
      <c r="AY351" s="113">
        <f t="shared" si="310"/>
        <v>2010</v>
      </c>
      <c r="AZ351" s="115">
        <f t="shared" si="311"/>
        <v>0.14000000000000001</v>
      </c>
      <c r="BA351" s="115">
        <f t="shared" si="312"/>
        <v>0</v>
      </c>
      <c r="BB351" s="116">
        <f t="shared" si="312"/>
        <v>0.14000000000000001</v>
      </c>
    </row>
    <row r="352" spans="1:54" ht="14.1" customHeight="1" x14ac:dyDescent="0.2">
      <c r="A352" s="108">
        <v>71</v>
      </c>
      <c r="B352" s="105">
        <v>2492</v>
      </c>
      <c r="C352" s="106">
        <v>600079767</v>
      </c>
      <c r="D352" s="105">
        <v>70983011</v>
      </c>
      <c r="E352" s="107" t="s">
        <v>808</v>
      </c>
      <c r="F352" s="108">
        <v>3231</v>
      </c>
      <c r="G352" s="126" t="s">
        <v>320</v>
      </c>
      <c r="H352" s="109" t="s">
        <v>281</v>
      </c>
      <c r="I352" s="110">
        <v>1238527</v>
      </c>
      <c r="J352" s="343">
        <v>909103</v>
      </c>
      <c r="K352" s="343">
        <v>0</v>
      </c>
      <c r="L352" s="111">
        <v>307277</v>
      </c>
      <c r="M352" s="111">
        <v>18182</v>
      </c>
      <c r="N352" s="343">
        <v>3965</v>
      </c>
      <c r="O352" s="288">
        <v>1.7588999999999999</v>
      </c>
      <c r="P352" s="275">
        <v>1.5669999999999999</v>
      </c>
      <c r="Q352" s="910">
        <v>0.19189999999999999</v>
      </c>
      <c r="R352" s="351">
        <v>0</v>
      </c>
      <c r="S352" s="113">
        <v>0</v>
      </c>
      <c r="T352" s="113">
        <v>0</v>
      </c>
      <c r="U352" s="113">
        <v>0</v>
      </c>
      <c r="V352" s="113">
        <v>0</v>
      </c>
      <c r="W352" s="113">
        <f t="shared" si="292"/>
        <v>0</v>
      </c>
      <c r="X352" s="113">
        <v>0</v>
      </c>
      <c r="Y352" s="113">
        <v>0</v>
      </c>
      <c r="Z352" s="113">
        <v>0</v>
      </c>
      <c r="AA352" s="113">
        <f t="shared" si="293"/>
        <v>0</v>
      </c>
      <c r="AB352" s="113">
        <f t="shared" si="294"/>
        <v>0</v>
      </c>
      <c r="AC352" s="114">
        <f t="shared" si="295"/>
        <v>0</v>
      </c>
      <c r="AD352" s="114">
        <f t="shared" si="296"/>
        <v>0</v>
      </c>
      <c r="AE352" s="113">
        <v>0</v>
      </c>
      <c r="AF352" s="113">
        <v>0</v>
      </c>
      <c r="AG352" s="113">
        <f t="shared" si="297"/>
        <v>0</v>
      </c>
      <c r="AH352" s="113">
        <f t="shared" si="298"/>
        <v>0</v>
      </c>
      <c r="AI352" s="115">
        <v>0</v>
      </c>
      <c r="AJ352" s="115">
        <v>0</v>
      </c>
      <c r="AK352" s="115">
        <v>0</v>
      </c>
      <c r="AL352" s="115">
        <v>0</v>
      </c>
      <c r="AM352" s="115">
        <v>0</v>
      </c>
      <c r="AN352" s="115">
        <v>0</v>
      </c>
      <c r="AO352" s="115">
        <v>0</v>
      </c>
      <c r="AP352" s="115">
        <v>0</v>
      </c>
      <c r="AQ352" s="115">
        <f t="shared" si="299"/>
        <v>0</v>
      </c>
      <c r="AR352" s="115">
        <f t="shared" si="300"/>
        <v>0</v>
      </c>
      <c r="AS352" s="377">
        <f t="shared" si="301"/>
        <v>0</v>
      </c>
      <c r="AT352" s="112">
        <f t="shared" si="306"/>
        <v>1238527</v>
      </c>
      <c r="AU352" s="113">
        <f t="shared" si="307"/>
        <v>909103</v>
      </c>
      <c r="AV352" s="113">
        <f t="shared" si="308"/>
        <v>0</v>
      </c>
      <c r="AW352" s="113">
        <f t="shared" si="309"/>
        <v>307277</v>
      </c>
      <c r="AX352" s="113">
        <f t="shared" si="309"/>
        <v>18182</v>
      </c>
      <c r="AY352" s="113">
        <f t="shared" si="310"/>
        <v>3965</v>
      </c>
      <c r="AZ352" s="115">
        <f t="shared" si="311"/>
        <v>1.7588999999999999</v>
      </c>
      <c r="BA352" s="115">
        <f t="shared" si="312"/>
        <v>1.5669999999999999</v>
      </c>
      <c r="BB352" s="116">
        <f t="shared" si="312"/>
        <v>0.19189999999999999</v>
      </c>
    </row>
    <row r="353" spans="1:54" ht="14.1" customHeight="1" x14ac:dyDescent="0.2">
      <c r="A353" s="120">
        <v>71</v>
      </c>
      <c r="B353" s="117">
        <v>2492</v>
      </c>
      <c r="C353" s="118">
        <v>600079767</v>
      </c>
      <c r="D353" s="117">
        <v>70983011</v>
      </c>
      <c r="E353" s="119" t="s">
        <v>809</v>
      </c>
      <c r="F353" s="120"/>
      <c r="G353" s="119"/>
      <c r="H353" s="121"/>
      <c r="I353" s="122">
        <v>28619420</v>
      </c>
      <c r="J353" s="123">
        <v>20727904</v>
      </c>
      <c r="K353" s="123">
        <v>9000</v>
      </c>
      <c r="L353" s="123">
        <v>7009073</v>
      </c>
      <c r="M353" s="123">
        <v>414558</v>
      </c>
      <c r="N353" s="123">
        <v>458885</v>
      </c>
      <c r="O353" s="124">
        <v>44.949099999999994</v>
      </c>
      <c r="P353" s="124">
        <v>29.917000000000002</v>
      </c>
      <c r="Q353" s="125">
        <v>15.032100000000002</v>
      </c>
      <c r="R353" s="856">
        <f t="shared" ref="R353:BB353" si="313">SUM(R347:R352)</f>
        <v>0</v>
      </c>
      <c r="S353" s="856">
        <f t="shared" si="313"/>
        <v>43306</v>
      </c>
      <c r="T353" s="856">
        <f t="shared" si="313"/>
        <v>95229</v>
      </c>
      <c r="U353" s="856">
        <f t="shared" si="313"/>
        <v>0</v>
      </c>
      <c r="V353" s="856">
        <f t="shared" si="313"/>
        <v>0</v>
      </c>
      <c r="W353" s="856">
        <f t="shared" si="313"/>
        <v>138535</v>
      </c>
      <c r="X353" s="856">
        <f t="shared" si="313"/>
        <v>0</v>
      </c>
      <c r="Y353" s="856">
        <f t="shared" si="313"/>
        <v>0</v>
      </c>
      <c r="Z353" s="856">
        <f t="shared" si="313"/>
        <v>0</v>
      </c>
      <c r="AA353" s="856">
        <f t="shared" si="313"/>
        <v>0</v>
      </c>
      <c r="AB353" s="856">
        <f t="shared" si="313"/>
        <v>138535</v>
      </c>
      <c r="AC353" s="856">
        <f t="shared" si="313"/>
        <v>46824</v>
      </c>
      <c r="AD353" s="856">
        <f t="shared" si="313"/>
        <v>2771</v>
      </c>
      <c r="AE353" s="856">
        <f t="shared" si="313"/>
        <v>0</v>
      </c>
      <c r="AF353" s="856">
        <f t="shared" si="313"/>
        <v>0</v>
      </c>
      <c r="AG353" s="856">
        <f t="shared" si="313"/>
        <v>0</v>
      </c>
      <c r="AH353" s="856">
        <f t="shared" si="313"/>
        <v>188130</v>
      </c>
      <c r="AI353" s="904">
        <f t="shared" si="313"/>
        <v>0</v>
      </c>
      <c r="AJ353" s="904">
        <f t="shared" si="313"/>
        <v>0</v>
      </c>
      <c r="AK353" s="904">
        <f t="shared" si="313"/>
        <v>0.13</v>
      </c>
      <c r="AL353" s="904">
        <f t="shared" si="313"/>
        <v>0</v>
      </c>
      <c r="AM353" s="904">
        <f t="shared" si="313"/>
        <v>0.33</v>
      </c>
      <c r="AN353" s="904">
        <f t="shared" si="313"/>
        <v>0</v>
      </c>
      <c r="AO353" s="904">
        <f t="shared" si="313"/>
        <v>0</v>
      </c>
      <c r="AP353" s="904">
        <f t="shared" si="313"/>
        <v>0</v>
      </c>
      <c r="AQ353" s="904">
        <f t="shared" si="313"/>
        <v>0.13</v>
      </c>
      <c r="AR353" s="904">
        <f t="shared" si="313"/>
        <v>0.33</v>
      </c>
      <c r="AS353" s="939">
        <f t="shared" si="313"/>
        <v>0.46</v>
      </c>
      <c r="AT353" s="122">
        <f t="shared" si="313"/>
        <v>28807550</v>
      </c>
      <c r="AU353" s="123">
        <f t="shared" si="313"/>
        <v>20866439</v>
      </c>
      <c r="AV353" s="123">
        <f t="shared" si="313"/>
        <v>9000</v>
      </c>
      <c r="AW353" s="123">
        <f t="shared" si="313"/>
        <v>7055897</v>
      </c>
      <c r="AX353" s="123">
        <f t="shared" si="313"/>
        <v>417329</v>
      </c>
      <c r="AY353" s="123">
        <f t="shared" si="313"/>
        <v>458885</v>
      </c>
      <c r="AZ353" s="124">
        <f t="shared" si="313"/>
        <v>45.409099999999995</v>
      </c>
      <c r="BA353" s="124">
        <f t="shared" si="313"/>
        <v>30.047000000000001</v>
      </c>
      <c r="BB353" s="125">
        <f t="shared" si="313"/>
        <v>15.362100000000002</v>
      </c>
    </row>
    <row r="354" spans="1:54" ht="14.1" customHeight="1" x14ac:dyDescent="0.2">
      <c r="A354" s="108">
        <v>72</v>
      </c>
      <c r="B354" s="105">
        <v>2491</v>
      </c>
      <c r="C354" s="106">
        <v>600079775</v>
      </c>
      <c r="D354" s="105">
        <v>70983003</v>
      </c>
      <c r="E354" s="107" t="s">
        <v>715</v>
      </c>
      <c r="F354" s="108">
        <v>3113</v>
      </c>
      <c r="G354" s="107" t="s">
        <v>318</v>
      </c>
      <c r="H354" s="109" t="s">
        <v>281</v>
      </c>
      <c r="I354" s="110">
        <v>26536867</v>
      </c>
      <c r="J354" s="111">
        <v>19050631</v>
      </c>
      <c r="K354" s="111">
        <v>0</v>
      </c>
      <c r="L354" s="111">
        <v>6439114</v>
      </c>
      <c r="M354" s="111">
        <v>381012</v>
      </c>
      <c r="N354" s="111">
        <v>666110</v>
      </c>
      <c r="O354" s="288">
        <v>35.379899999999999</v>
      </c>
      <c r="P354" s="288">
        <v>28.1081</v>
      </c>
      <c r="Q354" s="913">
        <v>7.2717999999999998</v>
      </c>
      <c r="R354" s="351">
        <v>0</v>
      </c>
      <c r="S354" s="113">
        <v>0</v>
      </c>
      <c r="T354" s="113">
        <v>0</v>
      </c>
      <c r="U354" s="113">
        <v>0</v>
      </c>
      <c r="V354" s="113">
        <v>0</v>
      </c>
      <c r="W354" s="113">
        <f t="shared" si="292"/>
        <v>0</v>
      </c>
      <c r="X354" s="113">
        <v>0</v>
      </c>
      <c r="Y354" s="113">
        <v>0</v>
      </c>
      <c r="Z354" s="113">
        <v>0</v>
      </c>
      <c r="AA354" s="113">
        <f t="shared" si="293"/>
        <v>0</v>
      </c>
      <c r="AB354" s="113">
        <f t="shared" si="294"/>
        <v>0</v>
      </c>
      <c r="AC354" s="114">
        <f t="shared" si="295"/>
        <v>0</v>
      </c>
      <c r="AD354" s="114">
        <f t="shared" si="296"/>
        <v>0</v>
      </c>
      <c r="AE354" s="113">
        <v>0</v>
      </c>
      <c r="AF354" s="113">
        <v>0</v>
      </c>
      <c r="AG354" s="113">
        <f t="shared" si="297"/>
        <v>0</v>
      </c>
      <c r="AH354" s="113">
        <f t="shared" si="298"/>
        <v>0</v>
      </c>
      <c r="AI354" s="115">
        <v>0</v>
      </c>
      <c r="AJ354" s="115">
        <v>0</v>
      </c>
      <c r="AK354" s="115">
        <v>0</v>
      </c>
      <c r="AL354" s="115">
        <v>0</v>
      </c>
      <c r="AM354" s="115">
        <v>0</v>
      </c>
      <c r="AN354" s="115">
        <v>0</v>
      </c>
      <c r="AO354" s="115">
        <v>0</v>
      </c>
      <c r="AP354" s="115">
        <v>0</v>
      </c>
      <c r="AQ354" s="115">
        <f t="shared" si="299"/>
        <v>0</v>
      </c>
      <c r="AR354" s="115">
        <f t="shared" si="300"/>
        <v>0</v>
      </c>
      <c r="AS354" s="377">
        <f t="shared" si="301"/>
        <v>0</v>
      </c>
      <c r="AT354" s="112">
        <f>I354+AH354</f>
        <v>26536867</v>
      </c>
      <c r="AU354" s="113">
        <f>J354+W354</f>
        <v>19050631</v>
      </c>
      <c r="AV354" s="113">
        <f>K354+AA354</f>
        <v>0</v>
      </c>
      <c r="AW354" s="113">
        <f t="shared" ref="AW354:AX357" si="314">L354+AC354</f>
        <v>6439114</v>
      </c>
      <c r="AX354" s="113">
        <f t="shared" si="314"/>
        <v>381012</v>
      </c>
      <c r="AY354" s="113">
        <f>N354+AG354</f>
        <v>666110</v>
      </c>
      <c r="AZ354" s="115">
        <f>O354+AS354</f>
        <v>35.379899999999999</v>
      </c>
      <c r="BA354" s="115">
        <f t="shared" ref="BA354:BB357" si="315">P354+AQ354</f>
        <v>28.1081</v>
      </c>
      <c r="BB354" s="116">
        <f t="shared" si="315"/>
        <v>7.2717999999999998</v>
      </c>
    </row>
    <row r="355" spans="1:54" ht="14.1" customHeight="1" x14ac:dyDescent="0.2">
      <c r="A355" s="108">
        <v>72</v>
      </c>
      <c r="B355" s="105">
        <v>2491</v>
      </c>
      <c r="C355" s="106">
        <v>600079775</v>
      </c>
      <c r="D355" s="105">
        <v>70983003</v>
      </c>
      <c r="E355" s="107" t="s">
        <v>715</v>
      </c>
      <c r="F355" s="108">
        <v>3113</v>
      </c>
      <c r="G355" s="126" t="s">
        <v>316</v>
      </c>
      <c r="H355" s="109" t="s">
        <v>282</v>
      </c>
      <c r="I355" s="110">
        <v>2596244</v>
      </c>
      <c r="J355" s="28">
        <v>1910526</v>
      </c>
      <c r="K355" s="28">
        <v>0</v>
      </c>
      <c r="L355" s="111">
        <v>645758</v>
      </c>
      <c r="M355" s="111">
        <v>38210</v>
      </c>
      <c r="N355" s="28">
        <v>1750</v>
      </c>
      <c r="O355" s="288">
        <v>4.8899999999999997</v>
      </c>
      <c r="P355" s="275">
        <v>4.8899999999999997</v>
      </c>
      <c r="Q355" s="910">
        <v>0</v>
      </c>
      <c r="R355" s="351">
        <v>0</v>
      </c>
      <c r="S355" s="113">
        <v>-5784</v>
      </c>
      <c r="T355" s="113">
        <v>0</v>
      </c>
      <c r="U355" s="113">
        <v>0</v>
      </c>
      <c r="V355" s="113">
        <v>0</v>
      </c>
      <c r="W355" s="113">
        <f t="shared" si="292"/>
        <v>-5784</v>
      </c>
      <c r="X355" s="113">
        <v>0</v>
      </c>
      <c r="Y355" s="113">
        <v>0</v>
      </c>
      <c r="Z355" s="113">
        <v>0</v>
      </c>
      <c r="AA355" s="113">
        <f t="shared" si="293"/>
        <v>0</v>
      </c>
      <c r="AB355" s="113">
        <f t="shared" si="294"/>
        <v>-5784</v>
      </c>
      <c r="AC355" s="114">
        <f t="shared" si="295"/>
        <v>-1955</v>
      </c>
      <c r="AD355" s="114">
        <f t="shared" si="296"/>
        <v>-116</v>
      </c>
      <c r="AE355" s="113">
        <v>500</v>
      </c>
      <c r="AF355" s="113">
        <v>0</v>
      </c>
      <c r="AG355" s="113">
        <f t="shared" si="297"/>
        <v>500</v>
      </c>
      <c r="AH355" s="113">
        <f t="shared" si="298"/>
        <v>-7355</v>
      </c>
      <c r="AI355" s="115">
        <v>0</v>
      </c>
      <c r="AJ355" s="115">
        <v>0</v>
      </c>
      <c r="AK355" s="115">
        <v>-0.01</v>
      </c>
      <c r="AL355" s="115">
        <v>0</v>
      </c>
      <c r="AM355" s="115">
        <v>0</v>
      </c>
      <c r="AN355" s="115">
        <v>0</v>
      </c>
      <c r="AO355" s="115">
        <v>0</v>
      </c>
      <c r="AP355" s="115">
        <v>0</v>
      </c>
      <c r="AQ355" s="115">
        <f t="shared" si="299"/>
        <v>-0.01</v>
      </c>
      <c r="AR355" s="115">
        <f t="shared" si="300"/>
        <v>0</v>
      </c>
      <c r="AS355" s="377">
        <f t="shared" si="301"/>
        <v>-0.01</v>
      </c>
      <c r="AT355" s="112">
        <f>I355+AH355</f>
        <v>2588889</v>
      </c>
      <c r="AU355" s="113">
        <f>J355+W355</f>
        <v>1904742</v>
      </c>
      <c r="AV355" s="113">
        <f>K355+AA355</f>
        <v>0</v>
      </c>
      <c r="AW355" s="113">
        <f t="shared" si="314"/>
        <v>643803</v>
      </c>
      <c r="AX355" s="113">
        <f t="shared" si="314"/>
        <v>38094</v>
      </c>
      <c r="AY355" s="113">
        <f>N355+AG355</f>
        <v>2250</v>
      </c>
      <c r="AZ355" s="115">
        <f>O355+AS355</f>
        <v>4.88</v>
      </c>
      <c r="BA355" s="115">
        <f t="shared" si="315"/>
        <v>4.88</v>
      </c>
      <c r="BB355" s="116">
        <f t="shared" si="315"/>
        <v>0</v>
      </c>
    </row>
    <row r="356" spans="1:54" ht="14.1" customHeight="1" x14ac:dyDescent="0.2">
      <c r="A356" s="108">
        <v>72</v>
      </c>
      <c r="B356" s="105">
        <v>2491</v>
      </c>
      <c r="C356" s="106">
        <v>600079775</v>
      </c>
      <c r="D356" s="105">
        <v>70983003</v>
      </c>
      <c r="E356" s="107" t="s">
        <v>715</v>
      </c>
      <c r="F356" s="108">
        <v>3143</v>
      </c>
      <c r="G356" s="126" t="s">
        <v>633</v>
      </c>
      <c r="H356" s="109" t="s">
        <v>281</v>
      </c>
      <c r="I356" s="110">
        <v>2278167</v>
      </c>
      <c r="J356" s="433">
        <v>1677590</v>
      </c>
      <c r="K356" s="433">
        <v>0</v>
      </c>
      <c r="L356" s="111">
        <v>567025</v>
      </c>
      <c r="M356" s="111">
        <v>33552</v>
      </c>
      <c r="N356" s="343">
        <v>0</v>
      </c>
      <c r="O356" s="288">
        <v>3.5714000000000001</v>
      </c>
      <c r="P356" s="436">
        <v>3.5714000000000001</v>
      </c>
      <c r="Q356" s="910">
        <v>0</v>
      </c>
      <c r="R356" s="351">
        <v>0</v>
      </c>
      <c r="S356" s="113">
        <v>0</v>
      </c>
      <c r="T356" s="113">
        <v>0</v>
      </c>
      <c r="U356" s="113">
        <v>0</v>
      </c>
      <c r="V356" s="113">
        <v>0</v>
      </c>
      <c r="W356" s="113">
        <f t="shared" si="292"/>
        <v>0</v>
      </c>
      <c r="X356" s="113">
        <v>0</v>
      </c>
      <c r="Y356" s="113">
        <v>0</v>
      </c>
      <c r="Z356" s="113">
        <v>0</v>
      </c>
      <c r="AA356" s="113">
        <f t="shared" si="293"/>
        <v>0</v>
      </c>
      <c r="AB356" s="113">
        <f t="shared" si="294"/>
        <v>0</v>
      </c>
      <c r="AC356" s="114">
        <f t="shared" si="295"/>
        <v>0</v>
      </c>
      <c r="AD356" s="114">
        <f t="shared" si="296"/>
        <v>0</v>
      </c>
      <c r="AE356" s="113">
        <v>0</v>
      </c>
      <c r="AF356" s="113">
        <v>0</v>
      </c>
      <c r="AG356" s="113">
        <f t="shared" si="297"/>
        <v>0</v>
      </c>
      <c r="AH356" s="113">
        <f t="shared" si="298"/>
        <v>0</v>
      </c>
      <c r="AI356" s="115">
        <v>0</v>
      </c>
      <c r="AJ356" s="115">
        <v>0</v>
      </c>
      <c r="AK356" s="115">
        <v>0</v>
      </c>
      <c r="AL356" s="115">
        <v>0</v>
      </c>
      <c r="AM356" s="115">
        <v>0</v>
      </c>
      <c r="AN356" s="115">
        <v>0</v>
      </c>
      <c r="AO356" s="115">
        <v>0</v>
      </c>
      <c r="AP356" s="115">
        <v>0</v>
      </c>
      <c r="AQ356" s="115">
        <f t="shared" si="299"/>
        <v>0</v>
      </c>
      <c r="AR356" s="115">
        <f t="shared" si="300"/>
        <v>0</v>
      </c>
      <c r="AS356" s="377">
        <f t="shared" si="301"/>
        <v>0</v>
      </c>
      <c r="AT356" s="112">
        <f>I356+AH356</f>
        <v>2278167</v>
      </c>
      <c r="AU356" s="113">
        <f>J356+W356</f>
        <v>1677590</v>
      </c>
      <c r="AV356" s="113">
        <f>K356+AA356</f>
        <v>0</v>
      </c>
      <c r="AW356" s="113">
        <f t="shared" si="314"/>
        <v>567025</v>
      </c>
      <c r="AX356" s="113">
        <f t="shared" si="314"/>
        <v>33552</v>
      </c>
      <c r="AY356" s="113">
        <f>N356+AG356</f>
        <v>0</v>
      </c>
      <c r="AZ356" s="115">
        <f>O356+AS356</f>
        <v>3.5714000000000001</v>
      </c>
      <c r="BA356" s="115">
        <f t="shared" si="315"/>
        <v>3.5714000000000001</v>
      </c>
      <c r="BB356" s="116">
        <f t="shared" si="315"/>
        <v>0</v>
      </c>
    </row>
    <row r="357" spans="1:54" ht="14.1" customHeight="1" x14ac:dyDescent="0.2">
      <c r="A357" s="108">
        <v>72</v>
      </c>
      <c r="B357" s="105">
        <v>2491</v>
      </c>
      <c r="C357" s="106">
        <v>600079775</v>
      </c>
      <c r="D357" s="105">
        <v>70983003</v>
      </c>
      <c r="E357" s="107" t="s">
        <v>715</v>
      </c>
      <c r="F357" s="108">
        <v>3143</v>
      </c>
      <c r="G357" s="126" t="s">
        <v>634</v>
      </c>
      <c r="H357" s="109" t="s">
        <v>282</v>
      </c>
      <c r="I357" s="110">
        <v>63199</v>
      </c>
      <c r="J357" s="445">
        <v>44550</v>
      </c>
      <c r="K357" s="445">
        <v>0</v>
      </c>
      <c r="L357" s="111">
        <v>15058</v>
      </c>
      <c r="M357" s="111">
        <v>891</v>
      </c>
      <c r="N357" s="445">
        <v>2700</v>
      </c>
      <c r="O357" s="288">
        <v>0.19</v>
      </c>
      <c r="P357" s="446">
        <v>0</v>
      </c>
      <c r="Q357" s="914">
        <v>0.19</v>
      </c>
      <c r="R357" s="351">
        <v>0</v>
      </c>
      <c r="S357" s="113">
        <v>0</v>
      </c>
      <c r="T357" s="113">
        <v>0</v>
      </c>
      <c r="U357" s="113">
        <v>0</v>
      </c>
      <c r="V357" s="113">
        <v>0</v>
      </c>
      <c r="W357" s="113">
        <f t="shared" si="292"/>
        <v>0</v>
      </c>
      <c r="X357" s="113">
        <v>0</v>
      </c>
      <c r="Y357" s="113">
        <v>0</v>
      </c>
      <c r="Z357" s="113">
        <v>0</v>
      </c>
      <c r="AA357" s="113">
        <f t="shared" si="293"/>
        <v>0</v>
      </c>
      <c r="AB357" s="113">
        <f t="shared" si="294"/>
        <v>0</v>
      </c>
      <c r="AC357" s="114">
        <f t="shared" si="295"/>
        <v>0</v>
      </c>
      <c r="AD357" s="114">
        <f t="shared" si="296"/>
        <v>0</v>
      </c>
      <c r="AE357" s="113">
        <v>0</v>
      </c>
      <c r="AF357" s="113">
        <v>0</v>
      </c>
      <c r="AG357" s="113">
        <f t="shared" si="297"/>
        <v>0</v>
      </c>
      <c r="AH357" s="113">
        <f t="shared" si="298"/>
        <v>0</v>
      </c>
      <c r="AI357" s="115">
        <v>0</v>
      </c>
      <c r="AJ357" s="115">
        <v>0</v>
      </c>
      <c r="AK357" s="115">
        <v>0</v>
      </c>
      <c r="AL357" s="115">
        <v>0</v>
      </c>
      <c r="AM357" s="115">
        <v>0</v>
      </c>
      <c r="AN357" s="115">
        <v>0</v>
      </c>
      <c r="AO357" s="115">
        <v>0</v>
      </c>
      <c r="AP357" s="115">
        <v>0</v>
      </c>
      <c r="AQ357" s="115">
        <f t="shared" si="299"/>
        <v>0</v>
      </c>
      <c r="AR357" s="115">
        <f t="shared" si="300"/>
        <v>0</v>
      </c>
      <c r="AS357" s="377">
        <f t="shared" si="301"/>
        <v>0</v>
      </c>
      <c r="AT357" s="112">
        <f>I357+AH357</f>
        <v>63199</v>
      </c>
      <c r="AU357" s="113">
        <f>J357+W357</f>
        <v>44550</v>
      </c>
      <c r="AV357" s="113">
        <f>K357+AA357</f>
        <v>0</v>
      </c>
      <c r="AW357" s="113">
        <f t="shared" si="314"/>
        <v>15058</v>
      </c>
      <c r="AX357" s="113">
        <f t="shared" si="314"/>
        <v>891</v>
      </c>
      <c r="AY357" s="113">
        <f>N357+AG357</f>
        <v>2700</v>
      </c>
      <c r="AZ357" s="115">
        <f>O357+AS357</f>
        <v>0.19</v>
      </c>
      <c r="BA357" s="115">
        <f t="shared" si="315"/>
        <v>0</v>
      </c>
      <c r="BB357" s="116">
        <f t="shared" si="315"/>
        <v>0.19</v>
      </c>
    </row>
    <row r="358" spans="1:54" ht="14.1" customHeight="1" x14ac:dyDescent="0.2">
      <c r="A358" s="120">
        <v>72</v>
      </c>
      <c r="B358" s="117">
        <v>2491</v>
      </c>
      <c r="C358" s="118">
        <v>600079775</v>
      </c>
      <c r="D358" s="117">
        <v>70983003</v>
      </c>
      <c r="E358" s="119" t="s">
        <v>716</v>
      </c>
      <c r="F358" s="120"/>
      <c r="G358" s="119"/>
      <c r="H358" s="121"/>
      <c r="I358" s="122">
        <v>31474477</v>
      </c>
      <c r="J358" s="123">
        <v>22683297</v>
      </c>
      <c r="K358" s="123">
        <v>0</v>
      </c>
      <c r="L358" s="123">
        <v>7666955</v>
      </c>
      <c r="M358" s="123">
        <v>453665</v>
      </c>
      <c r="N358" s="123">
        <v>670560</v>
      </c>
      <c r="O358" s="124">
        <v>44.031299999999995</v>
      </c>
      <c r="P358" s="124">
        <v>36.569499999999998</v>
      </c>
      <c r="Q358" s="125">
        <v>7.4618000000000002</v>
      </c>
      <c r="R358" s="856">
        <f t="shared" ref="R358:BB358" si="316">SUM(R354:R357)</f>
        <v>0</v>
      </c>
      <c r="S358" s="856">
        <f t="shared" si="316"/>
        <v>-5784</v>
      </c>
      <c r="T358" s="856">
        <f t="shared" si="316"/>
        <v>0</v>
      </c>
      <c r="U358" s="856">
        <f t="shared" si="316"/>
        <v>0</v>
      </c>
      <c r="V358" s="856">
        <f t="shared" si="316"/>
        <v>0</v>
      </c>
      <c r="W358" s="856">
        <f t="shared" si="316"/>
        <v>-5784</v>
      </c>
      <c r="X358" s="856">
        <f t="shared" si="316"/>
        <v>0</v>
      </c>
      <c r="Y358" s="856">
        <f t="shared" si="316"/>
        <v>0</v>
      </c>
      <c r="Z358" s="856">
        <f t="shared" si="316"/>
        <v>0</v>
      </c>
      <c r="AA358" s="856">
        <f t="shared" si="316"/>
        <v>0</v>
      </c>
      <c r="AB358" s="856">
        <f t="shared" si="316"/>
        <v>-5784</v>
      </c>
      <c r="AC358" s="856">
        <f t="shared" si="316"/>
        <v>-1955</v>
      </c>
      <c r="AD358" s="856">
        <f t="shared" si="316"/>
        <v>-116</v>
      </c>
      <c r="AE358" s="856">
        <f t="shared" si="316"/>
        <v>500</v>
      </c>
      <c r="AF358" s="856">
        <f t="shared" si="316"/>
        <v>0</v>
      </c>
      <c r="AG358" s="856">
        <f t="shared" si="316"/>
        <v>500</v>
      </c>
      <c r="AH358" s="856">
        <f t="shared" si="316"/>
        <v>-7355</v>
      </c>
      <c r="AI358" s="904">
        <f t="shared" si="316"/>
        <v>0</v>
      </c>
      <c r="AJ358" s="904">
        <f t="shared" si="316"/>
        <v>0</v>
      </c>
      <c r="AK358" s="904">
        <f t="shared" si="316"/>
        <v>-0.01</v>
      </c>
      <c r="AL358" s="904">
        <f t="shared" si="316"/>
        <v>0</v>
      </c>
      <c r="AM358" s="904">
        <f t="shared" si="316"/>
        <v>0</v>
      </c>
      <c r="AN358" s="904">
        <f t="shared" si="316"/>
        <v>0</v>
      </c>
      <c r="AO358" s="904">
        <f t="shared" si="316"/>
        <v>0</v>
      </c>
      <c r="AP358" s="904">
        <f t="shared" si="316"/>
        <v>0</v>
      </c>
      <c r="AQ358" s="904">
        <f t="shared" si="316"/>
        <v>-0.01</v>
      </c>
      <c r="AR358" s="904">
        <f t="shared" si="316"/>
        <v>0</v>
      </c>
      <c r="AS358" s="939">
        <f t="shared" si="316"/>
        <v>-0.01</v>
      </c>
      <c r="AT358" s="122">
        <f t="shared" si="316"/>
        <v>31467122</v>
      </c>
      <c r="AU358" s="123">
        <f t="shared" si="316"/>
        <v>22677513</v>
      </c>
      <c r="AV358" s="123">
        <f t="shared" si="316"/>
        <v>0</v>
      </c>
      <c r="AW358" s="123">
        <f t="shared" si="316"/>
        <v>7665000</v>
      </c>
      <c r="AX358" s="123">
        <f t="shared" si="316"/>
        <v>453549</v>
      </c>
      <c r="AY358" s="123">
        <f t="shared" si="316"/>
        <v>671060</v>
      </c>
      <c r="AZ358" s="124">
        <f t="shared" si="316"/>
        <v>44.021299999999997</v>
      </c>
      <c r="BA358" s="124">
        <f t="shared" si="316"/>
        <v>36.5595</v>
      </c>
      <c r="BB358" s="125">
        <f t="shared" si="316"/>
        <v>7.4618000000000002</v>
      </c>
    </row>
    <row r="359" spans="1:54" ht="14.1" customHeight="1" x14ac:dyDescent="0.2">
      <c r="A359" s="108">
        <v>73</v>
      </c>
      <c r="B359" s="105">
        <v>2459</v>
      </c>
      <c r="C359" s="106">
        <v>650030583</v>
      </c>
      <c r="D359" s="105">
        <v>72744707</v>
      </c>
      <c r="E359" s="107" t="s">
        <v>717</v>
      </c>
      <c r="F359" s="108">
        <v>3111</v>
      </c>
      <c r="G359" s="107" t="s">
        <v>315</v>
      </c>
      <c r="H359" s="109" t="s">
        <v>281</v>
      </c>
      <c r="I359" s="110">
        <v>3112710</v>
      </c>
      <c r="J359" s="111">
        <v>2271296</v>
      </c>
      <c r="K359" s="111">
        <v>5000</v>
      </c>
      <c r="L359" s="111">
        <v>769388</v>
      </c>
      <c r="M359" s="111">
        <v>45426</v>
      </c>
      <c r="N359" s="111">
        <v>21600</v>
      </c>
      <c r="O359" s="288">
        <v>5.0118</v>
      </c>
      <c r="P359" s="288">
        <v>3.99</v>
      </c>
      <c r="Q359" s="913">
        <v>1.0218</v>
      </c>
      <c r="R359" s="351">
        <v>0</v>
      </c>
      <c r="S359" s="113">
        <v>0</v>
      </c>
      <c r="T359" s="113">
        <v>0</v>
      </c>
      <c r="U359" s="113">
        <v>0</v>
      </c>
      <c r="V359" s="113">
        <v>0</v>
      </c>
      <c r="W359" s="113">
        <f t="shared" si="292"/>
        <v>0</v>
      </c>
      <c r="X359" s="113">
        <v>0</v>
      </c>
      <c r="Y359" s="113">
        <v>0</v>
      </c>
      <c r="Z359" s="113">
        <v>0</v>
      </c>
      <c r="AA359" s="113">
        <f t="shared" si="293"/>
        <v>0</v>
      </c>
      <c r="AB359" s="113">
        <f t="shared" si="294"/>
        <v>0</v>
      </c>
      <c r="AC359" s="114">
        <f t="shared" si="295"/>
        <v>0</v>
      </c>
      <c r="AD359" s="114">
        <f t="shared" si="296"/>
        <v>0</v>
      </c>
      <c r="AE359" s="113">
        <v>0</v>
      </c>
      <c r="AF359" s="113">
        <v>0</v>
      </c>
      <c r="AG359" s="113">
        <f t="shared" si="297"/>
        <v>0</v>
      </c>
      <c r="AH359" s="113">
        <f t="shared" si="298"/>
        <v>0</v>
      </c>
      <c r="AI359" s="115">
        <v>0</v>
      </c>
      <c r="AJ359" s="115">
        <v>0</v>
      </c>
      <c r="AK359" s="115">
        <v>0</v>
      </c>
      <c r="AL359" s="115">
        <v>0</v>
      </c>
      <c r="AM359" s="115">
        <v>0</v>
      </c>
      <c r="AN359" s="115">
        <v>0</v>
      </c>
      <c r="AO359" s="115">
        <v>0</v>
      </c>
      <c r="AP359" s="115">
        <v>0</v>
      </c>
      <c r="AQ359" s="115">
        <f t="shared" si="299"/>
        <v>0</v>
      </c>
      <c r="AR359" s="115">
        <f t="shared" si="300"/>
        <v>0</v>
      </c>
      <c r="AS359" s="377">
        <f t="shared" si="301"/>
        <v>0</v>
      </c>
      <c r="AT359" s="112">
        <f t="shared" ref="AT359:AT364" si="317">I359+AH359</f>
        <v>3112710</v>
      </c>
      <c r="AU359" s="113">
        <f t="shared" ref="AU359:AU364" si="318">J359+W359</f>
        <v>2271296</v>
      </c>
      <c r="AV359" s="113">
        <f t="shared" ref="AV359:AV364" si="319">K359+AA359</f>
        <v>5000</v>
      </c>
      <c r="AW359" s="113">
        <f t="shared" ref="AW359:AX364" si="320">L359+AC359</f>
        <v>769388</v>
      </c>
      <c r="AX359" s="113">
        <f t="shared" si="320"/>
        <v>45426</v>
      </c>
      <c r="AY359" s="113">
        <f t="shared" ref="AY359:AY364" si="321">N359+AG359</f>
        <v>21600</v>
      </c>
      <c r="AZ359" s="115">
        <f t="shared" ref="AZ359:AZ364" si="322">O359+AS359</f>
        <v>5.0118</v>
      </c>
      <c r="BA359" s="115">
        <f t="shared" ref="BA359:BB364" si="323">P359+AQ359</f>
        <v>3.99</v>
      </c>
      <c r="BB359" s="116">
        <f t="shared" si="323"/>
        <v>1.0218</v>
      </c>
    </row>
    <row r="360" spans="1:54" ht="14.1" customHeight="1" x14ac:dyDescent="0.2">
      <c r="A360" s="108">
        <v>73</v>
      </c>
      <c r="B360" s="105">
        <v>2459</v>
      </c>
      <c r="C360" s="106">
        <v>650030583</v>
      </c>
      <c r="D360" s="105">
        <v>72744707</v>
      </c>
      <c r="E360" s="107" t="s">
        <v>717</v>
      </c>
      <c r="F360" s="108">
        <v>3117</v>
      </c>
      <c r="G360" s="107" t="s">
        <v>318</v>
      </c>
      <c r="H360" s="109" t="s">
        <v>281</v>
      </c>
      <c r="I360" s="110">
        <v>6013806</v>
      </c>
      <c r="J360" s="111">
        <v>4299946</v>
      </c>
      <c r="K360" s="111">
        <v>55000</v>
      </c>
      <c r="L360" s="111">
        <v>1471971</v>
      </c>
      <c r="M360" s="111">
        <v>85999</v>
      </c>
      <c r="N360" s="111">
        <v>100890</v>
      </c>
      <c r="O360" s="288">
        <v>7.9899000000000013</v>
      </c>
      <c r="P360" s="288">
        <v>5.3545000000000007</v>
      </c>
      <c r="Q360" s="913">
        <v>2.6354000000000002</v>
      </c>
      <c r="R360" s="351">
        <v>0</v>
      </c>
      <c r="S360" s="113">
        <v>0</v>
      </c>
      <c r="T360" s="113">
        <v>0</v>
      </c>
      <c r="U360" s="113">
        <v>0</v>
      </c>
      <c r="V360" s="113">
        <v>0</v>
      </c>
      <c r="W360" s="113">
        <f t="shared" si="292"/>
        <v>0</v>
      </c>
      <c r="X360" s="113">
        <v>0</v>
      </c>
      <c r="Y360" s="113">
        <v>0</v>
      </c>
      <c r="Z360" s="113">
        <v>0</v>
      </c>
      <c r="AA360" s="113">
        <f t="shared" si="293"/>
        <v>0</v>
      </c>
      <c r="AB360" s="113">
        <f t="shared" si="294"/>
        <v>0</v>
      </c>
      <c r="AC360" s="114">
        <f t="shared" si="295"/>
        <v>0</v>
      </c>
      <c r="AD360" s="114">
        <f t="shared" si="296"/>
        <v>0</v>
      </c>
      <c r="AE360" s="113">
        <v>0</v>
      </c>
      <c r="AF360" s="113">
        <v>0</v>
      </c>
      <c r="AG360" s="113">
        <f t="shared" si="297"/>
        <v>0</v>
      </c>
      <c r="AH360" s="113">
        <f t="shared" si="298"/>
        <v>0</v>
      </c>
      <c r="AI360" s="115">
        <v>0</v>
      </c>
      <c r="AJ360" s="115">
        <v>0</v>
      </c>
      <c r="AK360" s="115">
        <v>0</v>
      </c>
      <c r="AL360" s="115">
        <v>0</v>
      </c>
      <c r="AM360" s="115">
        <v>0</v>
      </c>
      <c r="AN360" s="115">
        <v>0</v>
      </c>
      <c r="AO360" s="115">
        <v>0</v>
      </c>
      <c r="AP360" s="115">
        <v>0</v>
      </c>
      <c r="AQ360" s="115">
        <f t="shared" si="299"/>
        <v>0</v>
      </c>
      <c r="AR360" s="115">
        <f t="shared" si="300"/>
        <v>0</v>
      </c>
      <c r="AS360" s="377">
        <f t="shared" si="301"/>
        <v>0</v>
      </c>
      <c r="AT360" s="112">
        <f t="shared" si="317"/>
        <v>6013806</v>
      </c>
      <c r="AU360" s="113">
        <f t="shared" si="318"/>
        <v>4299946</v>
      </c>
      <c r="AV360" s="113">
        <f t="shared" si="319"/>
        <v>55000</v>
      </c>
      <c r="AW360" s="113">
        <f t="shared" si="320"/>
        <v>1471971</v>
      </c>
      <c r="AX360" s="113">
        <f t="shared" si="320"/>
        <v>85999</v>
      </c>
      <c r="AY360" s="113">
        <f t="shared" si="321"/>
        <v>100890</v>
      </c>
      <c r="AZ360" s="115">
        <f t="shared" si="322"/>
        <v>7.9899000000000013</v>
      </c>
      <c r="BA360" s="115">
        <f t="shared" si="323"/>
        <v>5.3545000000000007</v>
      </c>
      <c r="BB360" s="116">
        <f t="shared" si="323"/>
        <v>2.6354000000000002</v>
      </c>
    </row>
    <row r="361" spans="1:54" ht="14.1" customHeight="1" x14ac:dyDescent="0.2">
      <c r="A361" s="108">
        <v>73</v>
      </c>
      <c r="B361" s="105">
        <v>2459</v>
      </c>
      <c r="C361" s="106">
        <v>650030583</v>
      </c>
      <c r="D361" s="105">
        <v>72744707</v>
      </c>
      <c r="E361" s="107" t="s">
        <v>717</v>
      </c>
      <c r="F361" s="108">
        <v>3117</v>
      </c>
      <c r="G361" s="126" t="s">
        <v>316</v>
      </c>
      <c r="H361" s="109" t="s">
        <v>282</v>
      </c>
      <c r="I361" s="110">
        <v>787212</v>
      </c>
      <c r="J361" s="28">
        <v>577475</v>
      </c>
      <c r="K361" s="28">
        <v>0</v>
      </c>
      <c r="L361" s="111">
        <v>195187</v>
      </c>
      <c r="M361" s="111">
        <v>11550</v>
      </c>
      <c r="N361" s="28">
        <v>3000</v>
      </c>
      <c r="O361" s="288">
        <v>1.64</v>
      </c>
      <c r="P361" s="275">
        <v>1.64</v>
      </c>
      <c r="Q361" s="910">
        <v>0</v>
      </c>
      <c r="R361" s="351">
        <v>0</v>
      </c>
      <c r="S361" s="113">
        <v>0</v>
      </c>
      <c r="T361" s="113">
        <v>0</v>
      </c>
      <c r="U361" s="113">
        <v>0</v>
      </c>
      <c r="V361" s="113">
        <v>0</v>
      </c>
      <c r="W361" s="113">
        <f t="shared" si="292"/>
        <v>0</v>
      </c>
      <c r="X361" s="113">
        <v>0</v>
      </c>
      <c r="Y361" s="113">
        <v>0</v>
      </c>
      <c r="Z361" s="113">
        <v>0</v>
      </c>
      <c r="AA361" s="113">
        <f t="shared" si="293"/>
        <v>0</v>
      </c>
      <c r="AB361" s="113">
        <f t="shared" si="294"/>
        <v>0</v>
      </c>
      <c r="AC361" s="114">
        <f t="shared" si="295"/>
        <v>0</v>
      </c>
      <c r="AD361" s="114">
        <f t="shared" si="296"/>
        <v>0</v>
      </c>
      <c r="AE361" s="113">
        <v>0</v>
      </c>
      <c r="AF361" s="113">
        <v>0</v>
      </c>
      <c r="AG361" s="113">
        <f t="shared" si="297"/>
        <v>0</v>
      </c>
      <c r="AH361" s="113">
        <f t="shared" si="298"/>
        <v>0</v>
      </c>
      <c r="AI361" s="115">
        <v>0</v>
      </c>
      <c r="AJ361" s="115">
        <v>0</v>
      </c>
      <c r="AK361" s="115">
        <v>0</v>
      </c>
      <c r="AL361" s="115">
        <v>0</v>
      </c>
      <c r="AM361" s="115">
        <v>0</v>
      </c>
      <c r="AN361" s="115">
        <v>0</v>
      </c>
      <c r="AO361" s="115">
        <v>0</v>
      </c>
      <c r="AP361" s="115">
        <v>0</v>
      </c>
      <c r="AQ361" s="115">
        <f t="shared" si="299"/>
        <v>0</v>
      </c>
      <c r="AR361" s="115">
        <f t="shared" si="300"/>
        <v>0</v>
      </c>
      <c r="AS361" s="377">
        <f t="shared" si="301"/>
        <v>0</v>
      </c>
      <c r="AT361" s="112">
        <f t="shared" si="317"/>
        <v>787212</v>
      </c>
      <c r="AU361" s="113">
        <f t="shared" si="318"/>
        <v>577475</v>
      </c>
      <c r="AV361" s="113">
        <f t="shared" si="319"/>
        <v>0</v>
      </c>
      <c r="AW361" s="113">
        <f t="shared" si="320"/>
        <v>195187</v>
      </c>
      <c r="AX361" s="113">
        <f t="shared" si="320"/>
        <v>11550</v>
      </c>
      <c r="AY361" s="113">
        <f t="shared" si="321"/>
        <v>3000</v>
      </c>
      <c r="AZ361" s="115">
        <f t="shared" si="322"/>
        <v>1.64</v>
      </c>
      <c r="BA361" s="115">
        <f t="shared" si="323"/>
        <v>1.64</v>
      </c>
      <c r="BB361" s="116">
        <f t="shared" si="323"/>
        <v>0</v>
      </c>
    </row>
    <row r="362" spans="1:54" ht="14.1" customHeight="1" x14ac:dyDescent="0.2">
      <c r="A362" s="108">
        <v>73</v>
      </c>
      <c r="B362" s="105">
        <v>2459</v>
      </c>
      <c r="C362" s="106">
        <v>650030583</v>
      </c>
      <c r="D362" s="105">
        <v>72744707</v>
      </c>
      <c r="E362" s="107" t="s">
        <v>717</v>
      </c>
      <c r="F362" s="108">
        <v>3141</v>
      </c>
      <c r="G362" s="107" t="s">
        <v>319</v>
      </c>
      <c r="H362" s="109" t="s">
        <v>282</v>
      </c>
      <c r="I362" s="110">
        <v>1135017</v>
      </c>
      <c r="J362" s="30">
        <v>831444</v>
      </c>
      <c r="K362" s="30">
        <v>0</v>
      </c>
      <c r="L362" s="111">
        <v>281028</v>
      </c>
      <c r="M362" s="111">
        <v>16629</v>
      </c>
      <c r="N362" s="30">
        <v>5916</v>
      </c>
      <c r="O362" s="288">
        <v>2.83</v>
      </c>
      <c r="P362" s="447">
        <v>0</v>
      </c>
      <c r="Q362" s="914">
        <v>2.83</v>
      </c>
      <c r="R362" s="351">
        <v>0</v>
      </c>
      <c r="S362" s="113">
        <v>0</v>
      </c>
      <c r="T362" s="113">
        <v>-12036</v>
      </c>
      <c r="U362" s="113">
        <v>0</v>
      </c>
      <c r="V362" s="113">
        <v>0</v>
      </c>
      <c r="W362" s="113">
        <f t="shared" si="292"/>
        <v>-12036</v>
      </c>
      <c r="X362" s="113">
        <v>0</v>
      </c>
      <c r="Y362" s="113">
        <v>0</v>
      </c>
      <c r="Z362" s="113">
        <v>0</v>
      </c>
      <c r="AA362" s="113">
        <f t="shared" si="293"/>
        <v>0</v>
      </c>
      <c r="AB362" s="113">
        <f t="shared" si="294"/>
        <v>-12036</v>
      </c>
      <c r="AC362" s="114">
        <f t="shared" si="295"/>
        <v>-4068</v>
      </c>
      <c r="AD362" s="114">
        <f t="shared" si="296"/>
        <v>-241</v>
      </c>
      <c r="AE362" s="113">
        <v>0</v>
      </c>
      <c r="AF362" s="113">
        <v>0</v>
      </c>
      <c r="AG362" s="113">
        <f t="shared" si="297"/>
        <v>0</v>
      </c>
      <c r="AH362" s="113">
        <f t="shared" si="298"/>
        <v>-16345</v>
      </c>
      <c r="AI362" s="115">
        <v>0</v>
      </c>
      <c r="AJ362" s="115">
        <v>0</v>
      </c>
      <c r="AK362" s="115">
        <v>0</v>
      </c>
      <c r="AL362" s="115">
        <v>0</v>
      </c>
      <c r="AM362" s="115">
        <v>-0.04</v>
      </c>
      <c r="AN362" s="115">
        <v>0</v>
      </c>
      <c r="AO362" s="115">
        <v>0</v>
      </c>
      <c r="AP362" s="115">
        <v>0</v>
      </c>
      <c r="AQ362" s="115">
        <f t="shared" si="299"/>
        <v>0</v>
      </c>
      <c r="AR362" s="115">
        <f t="shared" si="300"/>
        <v>-0.04</v>
      </c>
      <c r="AS362" s="377">
        <f t="shared" si="301"/>
        <v>-0.04</v>
      </c>
      <c r="AT362" s="112">
        <f t="shared" si="317"/>
        <v>1118672</v>
      </c>
      <c r="AU362" s="113">
        <f t="shared" si="318"/>
        <v>819408</v>
      </c>
      <c r="AV362" s="113">
        <f t="shared" si="319"/>
        <v>0</v>
      </c>
      <c r="AW362" s="113">
        <f t="shared" si="320"/>
        <v>276960</v>
      </c>
      <c r="AX362" s="113">
        <f t="shared" si="320"/>
        <v>16388</v>
      </c>
      <c r="AY362" s="113">
        <f t="shared" si="321"/>
        <v>5916</v>
      </c>
      <c r="AZ362" s="115">
        <f t="shared" si="322"/>
        <v>2.79</v>
      </c>
      <c r="BA362" s="115">
        <f t="shared" si="323"/>
        <v>0</v>
      </c>
      <c r="BB362" s="116">
        <f t="shared" si="323"/>
        <v>2.79</v>
      </c>
    </row>
    <row r="363" spans="1:54" ht="14.1" customHeight="1" x14ac:dyDescent="0.2">
      <c r="A363" s="108">
        <v>73</v>
      </c>
      <c r="B363" s="105">
        <v>2459</v>
      </c>
      <c r="C363" s="106">
        <v>650030583</v>
      </c>
      <c r="D363" s="105">
        <v>72744707</v>
      </c>
      <c r="E363" s="107" t="s">
        <v>717</v>
      </c>
      <c r="F363" s="108">
        <v>3143</v>
      </c>
      <c r="G363" s="126" t="s">
        <v>633</v>
      </c>
      <c r="H363" s="109" t="s">
        <v>281</v>
      </c>
      <c r="I363" s="110">
        <v>414250</v>
      </c>
      <c r="J363" s="433">
        <v>290265</v>
      </c>
      <c r="K363" s="433">
        <v>15000</v>
      </c>
      <c r="L363" s="111">
        <v>103180</v>
      </c>
      <c r="M363" s="111">
        <v>5805</v>
      </c>
      <c r="N363" s="343">
        <v>0</v>
      </c>
      <c r="O363" s="288">
        <v>0.62</v>
      </c>
      <c r="P363" s="436">
        <v>0.62</v>
      </c>
      <c r="Q363" s="910">
        <v>0</v>
      </c>
      <c r="R363" s="351">
        <v>0</v>
      </c>
      <c r="S363" s="113">
        <v>0</v>
      </c>
      <c r="T363" s="113">
        <v>0</v>
      </c>
      <c r="U363" s="113">
        <v>0</v>
      </c>
      <c r="V363" s="113">
        <v>0</v>
      </c>
      <c r="W363" s="113">
        <f t="shared" si="292"/>
        <v>0</v>
      </c>
      <c r="X363" s="113">
        <v>0</v>
      </c>
      <c r="Y363" s="113">
        <v>0</v>
      </c>
      <c r="Z363" s="113">
        <v>0</v>
      </c>
      <c r="AA363" s="113">
        <f t="shared" si="293"/>
        <v>0</v>
      </c>
      <c r="AB363" s="113">
        <f t="shared" si="294"/>
        <v>0</v>
      </c>
      <c r="AC363" s="114">
        <f t="shared" si="295"/>
        <v>0</v>
      </c>
      <c r="AD363" s="114">
        <f t="shared" si="296"/>
        <v>0</v>
      </c>
      <c r="AE363" s="113">
        <v>0</v>
      </c>
      <c r="AF363" s="113">
        <v>0</v>
      </c>
      <c r="AG363" s="113">
        <f t="shared" si="297"/>
        <v>0</v>
      </c>
      <c r="AH363" s="113">
        <f t="shared" si="298"/>
        <v>0</v>
      </c>
      <c r="AI363" s="115">
        <v>0</v>
      </c>
      <c r="AJ363" s="115">
        <v>0</v>
      </c>
      <c r="AK363" s="115">
        <v>0</v>
      </c>
      <c r="AL363" s="115">
        <v>0</v>
      </c>
      <c r="AM363" s="115">
        <v>0</v>
      </c>
      <c r="AN363" s="115">
        <v>0</v>
      </c>
      <c r="AO363" s="115">
        <v>0</v>
      </c>
      <c r="AP363" s="115">
        <v>0</v>
      </c>
      <c r="AQ363" s="115">
        <f t="shared" si="299"/>
        <v>0</v>
      </c>
      <c r="AR363" s="115">
        <f t="shared" si="300"/>
        <v>0</v>
      </c>
      <c r="AS363" s="377">
        <f t="shared" si="301"/>
        <v>0</v>
      </c>
      <c r="AT363" s="112">
        <f t="shared" si="317"/>
        <v>414250</v>
      </c>
      <c r="AU363" s="113">
        <f t="shared" si="318"/>
        <v>290265</v>
      </c>
      <c r="AV363" s="113">
        <f t="shared" si="319"/>
        <v>15000</v>
      </c>
      <c r="AW363" s="113">
        <f t="shared" si="320"/>
        <v>103180</v>
      </c>
      <c r="AX363" s="113">
        <f t="shared" si="320"/>
        <v>5805</v>
      </c>
      <c r="AY363" s="113">
        <f t="shared" si="321"/>
        <v>0</v>
      </c>
      <c r="AZ363" s="115">
        <f t="shared" si="322"/>
        <v>0.62</v>
      </c>
      <c r="BA363" s="115">
        <f t="shared" si="323"/>
        <v>0.62</v>
      </c>
      <c r="BB363" s="116">
        <f t="shared" si="323"/>
        <v>0</v>
      </c>
    </row>
    <row r="364" spans="1:54" ht="14.1" customHeight="1" x14ac:dyDescent="0.2">
      <c r="A364" s="108">
        <v>73</v>
      </c>
      <c r="B364" s="105">
        <v>2459</v>
      </c>
      <c r="C364" s="106">
        <v>650030583</v>
      </c>
      <c r="D364" s="105">
        <v>72744707</v>
      </c>
      <c r="E364" s="107" t="s">
        <v>717</v>
      </c>
      <c r="F364" s="108">
        <v>3143</v>
      </c>
      <c r="G364" s="126" t="s">
        <v>634</v>
      </c>
      <c r="H364" s="109" t="s">
        <v>282</v>
      </c>
      <c r="I364" s="110">
        <v>16853</v>
      </c>
      <c r="J364" s="445">
        <v>11880</v>
      </c>
      <c r="K364" s="445">
        <v>0</v>
      </c>
      <c r="L364" s="111">
        <v>4015</v>
      </c>
      <c r="M364" s="111">
        <v>238</v>
      </c>
      <c r="N364" s="445">
        <v>720</v>
      </c>
      <c r="O364" s="288">
        <v>0.05</v>
      </c>
      <c r="P364" s="446">
        <v>0</v>
      </c>
      <c r="Q364" s="914">
        <v>0.05</v>
      </c>
      <c r="R364" s="351">
        <v>0</v>
      </c>
      <c r="S364" s="113">
        <v>0</v>
      </c>
      <c r="T364" s="113">
        <v>0</v>
      </c>
      <c r="U364" s="113">
        <v>0</v>
      </c>
      <c r="V364" s="113">
        <v>0</v>
      </c>
      <c r="W364" s="113">
        <f t="shared" si="292"/>
        <v>0</v>
      </c>
      <c r="X364" s="113">
        <v>0</v>
      </c>
      <c r="Y364" s="113">
        <v>0</v>
      </c>
      <c r="Z364" s="113">
        <v>0</v>
      </c>
      <c r="AA364" s="113">
        <f t="shared" si="293"/>
        <v>0</v>
      </c>
      <c r="AB364" s="113">
        <f t="shared" si="294"/>
        <v>0</v>
      </c>
      <c r="AC364" s="114">
        <f t="shared" si="295"/>
        <v>0</v>
      </c>
      <c r="AD364" s="114">
        <f t="shared" si="296"/>
        <v>0</v>
      </c>
      <c r="AE364" s="113">
        <v>0</v>
      </c>
      <c r="AF364" s="113">
        <v>0</v>
      </c>
      <c r="AG364" s="113">
        <f t="shared" si="297"/>
        <v>0</v>
      </c>
      <c r="AH364" s="113">
        <f t="shared" si="298"/>
        <v>0</v>
      </c>
      <c r="AI364" s="115">
        <v>0</v>
      </c>
      <c r="AJ364" s="115">
        <v>0</v>
      </c>
      <c r="AK364" s="115">
        <v>0</v>
      </c>
      <c r="AL364" s="115">
        <v>0</v>
      </c>
      <c r="AM364" s="115">
        <v>0</v>
      </c>
      <c r="AN364" s="115">
        <v>0</v>
      </c>
      <c r="AO364" s="115">
        <v>0</v>
      </c>
      <c r="AP364" s="115">
        <v>0</v>
      </c>
      <c r="AQ364" s="115">
        <f t="shared" si="299"/>
        <v>0</v>
      </c>
      <c r="AR364" s="115">
        <f t="shared" si="300"/>
        <v>0</v>
      </c>
      <c r="AS364" s="377">
        <f t="shared" si="301"/>
        <v>0</v>
      </c>
      <c r="AT364" s="112">
        <f t="shared" si="317"/>
        <v>16853</v>
      </c>
      <c r="AU364" s="113">
        <f t="shared" si="318"/>
        <v>11880</v>
      </c>
      <c r="AV364" s="113">
        <f t="shared" si="319"/>
        <v>0</v>
      </c>
      <c r="AW364" s="113">
        <f t="shared" si="320"/>
        <v>4015</v>
      </c>
      <c r="AX364" s="113">
        <f t="shared" si="320"/>
        <v>238</v>
      </c>
      <c r="AY364" s="113">
        <f t="shared" si="321"/>
        <v>720</v>
      </c>
      <c r="AZ364" s="115">
        <f t="shared" si="322"/>
        <v>0.05</v>
      </c>
      <c r="BA364" s="115">
        <f t="shared" si="323"/>
        <v>0</v>
      </c>
      <c r="BB364" s="116">
        <f t="shared" si="323"/>
        <v>0.05</v>
      </c>
    </row>
    <row r="365" spans="1:54" ht="14.1" customHeight="1" x14ac:dyDescent="0.2">
      <c r="A365" s="120">
        <v>73</v>
      </c>
      <c r="B365" s="117">
        <v>2459</v>
      </c>
      <c r="C365" s="118">
        <v>650030583</v>
      </c>
      <c r="D365" s="117">
        <v>72744707</v>
      </c>
      <c r="E365" s="119" t="s">
        <v>718</v>
      </c>
      <c r="F365" s="120"/>
      <c r="G365" s="119"/>
      <c r="H365" s="121"/>
      <c r="I365" s="122">
        <v>11479848</v>
      </c>
      <c r="J365" s="123">
        <v>8282306</v>
      </c>
      <c r="K365" s="123">
        <v>75000</v>
      </c>
      <c r="L365" s="123">
        <v>2824769</v>
      </c>
      <c r="M365" s="123">
        <v>165647</v>
      </c>
      <c r="N365" s="123">
        <v>132126</v>
      </c>
      <c r="O365" s="124">
        <v>18.141700000000004</v>
      </c>
      <c r="P365" s="124">
        <v>11.6045</v>
      </c>
      <c r="Q365" s="125">
        <v>6.5372000000000003</v>
      </c>
      <c r="R365" s="856">
        <f t="shared" ref="R365:BB365" si="324">SUM(R359:R364)</f>
        <v>0</v>
      </c>
      <c r="S365" s="856">
        <f t="shared" si="324"/>
        <v>0</v>
      </c>
      <c r="T365" s="856">
        <f t="shared" si="324"/>
        <v>-12036</v>
      </c>
      <c r="U365" s="856">
        <f t="shared" si="324"/>
        <v>0</v>
      </c>
      <c r="V365" s="856">
        <f t="shared" si="324"/>
        <v>0</v>
      </c>
      <c r="W365" s="856">
        <f t="shared" si="324"/>
        <v>-12036</v>
      </c>
      <c r="X365" s="856">
        <f t="shared" si="324"/>
        <v>0</v>
      </c>
      <c r="Y365" s="856">
        <f t="shared" si="324"/>
        <v>0</v>
      </c>
      <c r="Z365" s="856">
        <f t="shared" si="324"/>
        <v>0</v>
      </c>
      <c r="AA365" s="856">
        <f t="shared" si="324"/>
        <v>0</v>
      </c>
      <c r="AB365" s="856">
        <f t="shared" si="324"/>
        <v>-12036</v>
      </c>
      <c r="AC365" s="856">
        <f t="shared" si="324"/>
        <v>-4068</v>
      </c>
      <c r="AD365" s="856">
        <f t="shared" si="324"/>
        <v>-241</v>
      </c>
      <c r="AE365" s="856">
        <f t="shared" si="324"/>
        <v>0</v>
      </c>
      <c r="AF365" s="856">
        <f t="shared" si="324"/>
        <v>0</v>
      </c>
      <c r="AG365" s="856">
        <f t="shared" si="324"/>
        <v>0</v>
      </c>
      <c r="AH365" s="856">
        <f t="shared" si="324"/>
        <v>-16345</v>
      </c>
      <c r="AI365" s="904">
        <f t="shared" si="324"/>
        <v>0</v>
      </c>
      <c r="AJ365" s="904">
        <f t="shared" si="324"/>
        <v>0</v>
      </c>
      <c r="AK365" s="904">
        <f t="shared" si="324"/>
        <v>0</v>
      </c>
      <c r="AL365" s="904">
        <f t="shared" si="324"/>
        <v>0</v>
      </c>
      <c r="AM365" s="904">
        <f t="shared" si="324"/>
        <v>-0.04</v>
      </c>
      <c r="AN365" s="904">
        <f t="shared" si="324"/>
        <v>0</v>
      </c>
      <c r="AO365" s="904">
        <f t="shared" si="324"/>
        <v>0</v>
      </c>
      <c r="AP365" s="904">
        <f t="shared" si="324"/>
        <v>0</v>
      </c>
      <c r="AQ365" s="904">
        <f t="shared" si="324"/>
        <v>0</v>
      </c>
      <c r="AR365" s="904">
        <f t="shared" si="324"/>
        <v>-0.04</v>
      </c>
      <c r="AS365" s="939">
        <f t="shared" si="324"/>
        <v>-0.04</v>
      </c>
      <c r="AT365" s="122">
        <f t="shared" si="324"/>
        <v>11463503</v>
      </c>
      <c r="AU365" s="123">
        <f t="shared" si="324"/>
        <v>8270270</v>
      </c>
      <c r="AV365" s="123">
        <f t="shared" si="324"/>
        <v>75000</v>
      </c>
      <c r="AW365" s="123">
        <f t="shared" si="324"/>
        <v>2820701</v>
      </c>
      <c r="AX365" s="123">
        <f t="shared" si="324"/>
        <v>165406</v>
      </c>
      <c r="AY365" s="123">
        <f t="shared" si="324"/>
        <v>132126</v>
      </c>
      <c r="AZ365" s="124">
        <f t="shared" si="324"/>
        <v>18.101700000000005</v>
      </c>
      <c r="BA365" s="124">
        <f t="shared" si="324"/>
        <v>11.6045</v>
      </c>
      <c r="BB365" s="125">
        <f t="shared" si="324"/>
        <v>6.4972000000000003</v>
      </c>
    </row>
    <row r="366" spans="1:54" ht="14.1" customHeight="1" x14ac:dyDescent="0.2">
      <c r="A366" s="108">
        <v>74</v>
      </c>
      <c r="B366" s="105">
        <v>2405</v>
      </c>
      <c r="C366" s="106">
        <v>600079023</v>
      </c>
      <c r="D366" s="105">
        <v>72741881</v>
      </c>
      <c r="E366" s="107" t="s">
        <v>719</v>
      </c>
      <c r="F366" s="108">
        <v>3111</v>
      </c>
      <c r="G366" s="107" t="s">
        <v>315</v>
      </c>
      <c r="H366" s="109" t="s">
        <v>281</v>
      </c>
      <c r="I366" s="110">
        <v>13715746</v>
      </c>
      <c r="J366" s="111">
        <v>10038325</v>
      </c>
      <c r="K366" s="111">
        <v>0</v>
      </c>
      <c r="L366" s="111">
        <v>3392954</v>
      </c>
      <c r="M366" s="111">
        <v>200767</v>
      </c>
      <c r="N366" s="111">
        <v>83700</v>
      </c>
      <c r="O366" s="288">
        <v>22.959300000000002</v>
      </c>
      <c r="P366" s="288">
        <v>16.709700000000002</v>
      </c>
      <c r="Q366" s="913">
        <v>6.2496</v>
      </c>
      <c r="R366" s="351">
        <v>0</v>
      </c>
      <c r="S366" s="113">
        <v>0</v>
      </c>
      <c r="T366" s="113">
        <v>0</v>
      </c>
      <c r="U366" s="113">
        <v>0</v>
      </c>
      <c r="V366" s="113">
        <v>0</v>
      </c>
      <c r="W366" s="113">
        <f t="shared" si="292"/>
        <v>0</v>
      </c>
      <c r="X366" s="113">
        <v>0</v>
      </c>
      <c r="Y366" s="113">
        <v>0</v>
      </c>
      <c r="Z366" s="113">
        <v>0</v>
      </c>
      <c r="AA366" s="113">
        <f t="shared" si="293"/>
        <v>0</v>
      </c>
      <c r="AB366" s="113">
        <f t="shared" si="294"/>
        <v>0</v>
      </c>
      <c r="AC366" s="114">
        <f t="shared" si="295"/>
        <v>0</v>
      </c>
      <c r="AD366" s="114">
        <f t="shared" si="296"/>
        <v>0</v>
      </c>
      <c r="AE366" s="113">
        <v>0</v>
      </c>
      <c r="AF366" s="113">
        <v>0</v>
      </c>
      <c r="AG366" s="113">
        <f t="shared" si="297"/>
        <v>0</v>
      </c>
      <c r="AH366" s="113">
        <f t="shared" si="298"/>
        <v>0</v>
      </c>
      <c r="AI366" s="115">
        <v>0</v>
      </c>
      <c r="AJ366" s="115">
        <v>0</v>
      </c>
      <c r="AK366" s="115">
        <v>0</v>
      </c>
      <c r="AL366" s="115">
        <v>0</v>
      </c>
      <c r="AM366" s="115">
        <v>0</v>
      </c>
      <c r="AN366" s="115">
        <v>0</v>
      </c>
      <c r="AO366" s="115">
        <v>0</v>
      </c>
      <c r="AP366" s="115">
        <v>0</v>
      </c>
      <c r="AQ366" s="115">
        <f t="shared" si="299"/>
        <v>0</v>
      </c>
      <c r="AR366" s="115">
        <f t="shared" si="300"/>
        <v>0</v>
      </c>
      <c r="AS366" s="377">
        <f t="shared" si="301"/>
        <v>0</v>
      </c>
      <c r="AT366" s="112">
        <f>I366+AH366</f>
        <v>13715746</v>
      </c>
      <c r="AU366" s="113">
        <f>J366+W366</f>
        <v>10038325</v>
      </c>
      <c r="AV366" s="113">
        <f>K366+AA366</f>
        <v>0</v>
      </c>
      <c r="AW366" s="113">
        <f t="shared" ref="AW366:AX368" si="325">L366+AC366</f>
        <v>3392954</v>
      </c>
      <c r="AX366" s="113">
        <f t="shared" si="325"/>
        <v>200767</v>
      </c>
      <c r="AY366" s="113">
        <f>N366+AG366</f>
        <v>83700</v>
      </c>
      <c r="AZ366" s="115">
        <f>O366+AS366</f>
        <v>22.959300000000002</v>
      </c>
      <c r="BA366" s="115">
        <f t="shared" ref="BA366:BB368" si="326">P366+AQ366</f>
        <v>16.709700000000002</v>
      </c>
      <c r="BB366" s="116">
        <f t="shared" si="326"/>
        <v>6.2496</v>
      </c>
    </row>
    <row r="367" spans="1:54" ht="14.1" customHeight="1" x14ac:dyDescent="0.2">
      <c r="A367" s="108">
        <v>74</v>
      </c>
      <c r="B367" s="105">
        <v>2405</v>
      </c>
      <c r="C367" s="106">
        <v>600079023</v>
      </c>
      <c r="D367" s="105">
        <v>72741881</v>
      </c>
      <c r="E367" s="107" t="s">
        <v>719</v>
      </c>
      <c r="F367" s="108">
        <v>3111</v>
      </c>
      <c r="G367" s="126" t="s">
        <v>316</v>
      </c>
      <c r="H367" s="109" t="s">
        <v>282</v>
      </c>
      <c r="I367" s="110">
        <v>0</v>
      </c>
      <c r="J367" s="28">
        <v>0</v>
      </c>
      <c r="K367" s="28">
        <v>0</v>
      </c>
      <c r="L367" s="111">
        <v>0</v>
      </c>
      <c r="M367" s="111">
        <v>0</v>
      </c>
      <c r="N367" s="28">
        <v>0</v>
      </c>
      <c r="O367" s="288">
        <v>0</v>
      </c>
      <c r="P367" s="275">
        <v>0</v>
      </c>
      <c r="Q367" s="910">
        <v>0</v>
      </c>
      <c r="R367" s="351">
        <v>0</v>
      </c>
      <c r="S367" s="113">
        <v>0</v>
      </c>
      <c r="T367" s="113">
        <v>0</v>
      </c>
      <c r="U367" s="113">
        <v>0</v>
      </c>
      <c r="V367" s="113">
        <v>0</v>
      </c>
      <c r="W367" s="113">
        <f t="shared" si="292"/>
        <v>0</v>
      </c>
      <c r="X367" s="113">
        <v>0</v>
      </c>
      <c r="Y367" s="113">
        <v>0</v>
      </c>
      <c r="Z367" s="113">
        <v>0</v>
      </c>
      <c r="AA367" s="113">
        <f t="shared" si="293"/>
        <v>0</v>
      </c>
      <c r="AB367" s="113">
        <f t="shared" si="294"/>
        <v>0</v>
      </c>
      <c r="AC367" s="114">
        <f t="shared" si="295"/>
        <v>0</v>
      </c>
      <c r="AD367" s="114">
        <f t="shared" si="296"/>
        <v>0</v>
      </c>
      <c r="AE367" s="113">
        <v>0</v>
      </c>
      <c r="AF367" s="113">
        <v>0</v>
      </c>
      <c r="AG367" s="113">
        <f t="shared" si="297"/>
        <v>0</v>
      </c>
      <c r="AH367" s="113">
        <f t="shared" si="298"/>
        <v>0</v>
      </c>
      <c r="AI367" s="115">
        <v>0</v>
      </c>
      <c r="AJ367" s="115">
        <v>0</v>
      </c>
      <c r="AK367" s="115">
        <v>0</v>
      </c>
      <c r="AL367" s="115">
        <v>0</v>
      </c>
      <c r="AM367" s="115">
        <v>0</v>
      </c>
      <c r="AN367" s="115">
        <v>0</v>
      </c>
      <c r="AO367" s="115">
        <v>0</v>
      </c>
      <c r="AP367" s="115">
        <v>0</v>
      </c>
      <c r="AQ367" s="115">
        <f t="shared" si="299"/>
        <v>0</v>
      </c>
      <c r="AR367" s="115">
        <f t="shared" si="300"/>
        <v>0</v>
      </c>
      <c r="AS367" s="377">
        <f t="shared" si="301"/>
        <v>0</v>
      </c>
      <c r="AT367" s="112">
        <f>I367+AH367</f>
        <v>0</v>
      </c>
      <c r="AU367" s="113">
        <f>J367+W367</f>
        <v>0</v>
      </c>
      <c r="AV367" s="113">
        <f>K367+AA367</f>
        <v>0</v>
      </c>
      <c r="AW367" s="113">
        <f t="shared" si="325"/>
        <v>0</v>
      </c>
      <c r="AX367" s="113">
        <f t="shared" si="325"/>
        <v>0</v>
      </c>
      <c r="AY367" s="113">
        <f>N367+AG367</f>
        <v>0</v>
      </c>
      <c r="AZ367" s="115">
        <f>O367+AS367</f>
        <v>0</v>
      </c>
      <c r="BA367" s="115">
        <f t="shared" si="326"/>
        <v>0</v>
      </c>
      <c r="BB367" s="116">
        <f t="shared" si="326"/>
        <v>0</v>
      </c>
    </row>
    <row r="368" spans="1:54" ht="14.1" customHeight="1" x14ac:dyDescent="0.2">
      <c r="A368" s="108">
        <v>74</v>
      </c>
      <c r="B368" s="105">
        <v>2405</v>
      </c>
      <c r="C368" s="106">
        <v>600079023</v>
      </c>
      <c r="D368" s="105">
        <v>72741881</v>
      </c>
      <c r="E368" s="107" t="s">
        <v>719</v>
      </c>
      <c r="F368" s="108">
        <v>3141</v>
      </c>
      <c r="G368" s="107" t="s">
        <v>319</v>
      </c>
      <c r="H368" s="109" t="s">
        <v>282</v>
      </c>
      <c r="I368" s="110">
        <v>1249341</v>
      </c>
      <c r="J368" s="30">
        <v>914089</v>
      </c>
      <c r="K368" s="30">
        <v>0</v>
      </c>
      <c r="L368" s="111">
        <v>308962</v>
      </c>
      <c r="M368" s="111">
        <v>18282</v>
      </c>
      <c r="N368" s="30">
        <v>8008</v>
      </c>
      <c r="O368" s="288">
        <v>3.1</v>
      </c>
      <c r="P368" s="447">
        <v>0</v>
      </c>
      <c r="Q368" s="898">
        <v>3.1</v>
      </c>
      <c r="R368" s="351">
        <v>0</v>
      </c>
      <c r="S368" s="113">
        <v>0</v>
      </c>
      <c r="T368" s="113">
        <v>3545</v>
      </c>
      <c r="U368" s="113">
        <v>0</v>
      </c>
      <c r="V368" s="113">
        <v>0</v>
      </c>
      <c r="W368" s="113">
        <f t="shared" si="292"/>
        <v>3545</v>
      </c>
      <c r="X368" s="113">
        <v>0</v>
      </c>
      <c r="Y368" s="113">
        <v>0</v>
      </c>
      <c r="Z368" s="113">
        <v>0</v>
      </c>
      <c r="AA368" s="113">
        <f t="shared" si="293"/>
        <v>0</v>
      </c>
      <c r="AB368" s="113">
        <f t="shared" si="294"/>
        <v>3545</v>
      </c>
      <c r="AC368" s="114">
        <f t="shared" si="295"/>
        <v>1198</v>
      </c>
      <c r="AD368" s="114">
        <f t="shared" si="296"/>
        <v>71</v>
      </c>
      <c r="AE368" s="113">
        <v>0</v>
      </c>
      <c r="AF368" s="113">
        <v>0</v>
      </c>
      <c r="AG368" s="113">
        <f t="shared" si="297"/>
        <v>0</v>
      </c>
      <c r="AH368" s="113">
        <f t="shared" si="298"/>
        <v>4814</v>
      </c>
      <c r="AI368" s="115">
        <v>0</v>
      </c>
      <c r="AJ368" s="115">
        <v>0</v>
      </c>
      <c r="AK368" s="115">
        <v>0</v>
      </c>
      <c r="AL368" s="115">
        <v>0</v>
      </c>
      <c r="AM368" s="115">
        <v>0.01</v>
      </c>
      <c r="AN368" s="115">
        <v>0</v>
      </c>
      <c r="AO368" s="115">
        <v>0</v>
      </c>
      <c r="AP368" s="115">
        <v>0</v>
      </c>
      <c r="AQ368" s="115">
        <f t="shared" si="299"/>
        <v>0</v>
      </c>
      <c r="AR368" s="115">
        <f t="shared" si="300"/>
        <v>0.01</v>
      </c>
      <c r="AS368" s="377">
        <f t="shared" si="301"/>
        <v>0.01</v>
      </c>
      <c r="AT368" s="112">
        <f>I368+AH368</f>
        <v>1254155</v>
      </c>
      <c r="AU368" s="113">
        <f>J368+W368</f>
        <v>917634</v>
      </c>
      <c r="AV368" s="113">
        <f>K368+AA368</f>
        <v>0</v>
      </c>
      <c r="AW368" s="113">
        <f t="shared" si="325"/>
        <v>310160</v>
      </c>
      <c r="AX368" s="113">
        <f t="shared" si="325"/>
        <v>18353</v>
      </c>
      <c r="AY368" s="113">
        <f>N368+AG368</f>
        <v>8008</v>
      </c>
      <c r="AZ368" s="115">
        <f>O368+AS368</f>
        <v>3.11</v>
      </c>
      <c r="BA368" s="115">
        <f t="shared" si="326"/>
        <v>0</v>
      </c>
      <c r="BB368" s="116">
        <f t="shared" si="326"/>
        <v>3.11</v>
      </c>
    </row>
    <row r="369" spans="1:54" ht="14.1" customHeight="1" x14ac:dyDescent="0.2">
      <c r="A369" s="120">
        <v>74</v>
      </c>
      <c r="B369" s="117">
        <v>2405</v>
      </c>
      <c r="C369" s="118">
        <v>600079023</v>
      </c>
      <c r="D369" s="117">
        <v>72741881</v>
      </c>
      <c r="E369" s="119" t="s">
        <v>720</v>
      </c>
      <c r="F369" s="120"/>
      <c r="G369" s="119"/>
      <c r="H369" s="121"/>
      <c r="I369" s="122">
        <v>14965087</v>
      </c>
      <c r="J369" s="123">
        <v>10952414</v>
      </c>
      <c r="K369" s="123">
        <v>0</v>
      </c>
      <c r="L369" s="123">
        <v>3701916</v>
      </c>
      <c r="M369" s="123">
        <v>219049</v>
      </c>
      <c r="N369" s="123">
        <v>91708</v>
      </c>
      <c r="O369" s="124">
        <v>26.059300000000004</v>
      </c>
      <c r="P369" s="124">
        <v>16.709700000000002</v>
      </c>
      <c r="Q369" s="125">
        <v>9.3496000000000006</v>
      </c>
      <c r="R369" s="856">
        <f t="shared" ref="R369:BB369" si="327">SUM(R366:R368)</f>
        <v>0</v>
      </c>
      <c r="S369" s="856">
        <f t="shared" si="327"/>
        <v>0</v>
      </c>
      <c r="T369" s="856">
        <f t="shared" si="327"/>
        <v>3545</v>
      </c>
      <c r="U369" s="856">
        <f t="shared" si="327"/>
        <v>0</v>
      </c>
      <c r="V369" s="856">
        <f t="shared" si="327"/>
        <v>0</v>
      </c>
      <c r="W369" s="856">
        <f t="shared" si="327"/>
        <v>3545</v>
      </c>
      <c r="X369" s="856">
        <f t="shared" si="327"/>
        <v>0</v>
      </c>
      <c r="Y369" s="856">
        <f t="shared" si="327"/>
        <v>0</v>
      </c>
      <c r="Z369" s="856">
        <f t="shared" si="327"/>
        <v>0</v>
      </c>
      <c r="AA369" s="856">
        <f t="shared" si="327"/>
        <v>0</v>
      </c>
      <c r="AB369" s="856">
        <f t="shared" si="327"/>
        <v>3545</v>
      </c>
      <c r="AC369" s="856">
        <f t="shared" si="327"/>
        <v>1198</v>
      </c>
      <c r="AD369" s="856">
        <f t="shared" si="327"/>
        <v>71</v>
      </c>
      <c r="AE369" s="856">
        <f t="shared" si="327"/>
        <v>0</v>
      </c>
      <c r="AF369" s="856">
        <f t="shared" si="327"/>
        <v>0</v>
      </c>
      <c r="AG369" s="856">
        <f t="shared" si="327"/>
        <v>0</v>
      </c>
      <c r="AH369" s="856">
        <f t="shared" si="327"/>
        <v>4814</v>
      </c>
      <c r="AI369" s="904">
        <f t="shared" si="327"/>
        <v>0</v>
      </c>
      <c r="AJ369" s="904">
        <f t="shared" si="327"/>
        <v>0</v>
      </c>
      <c r="AK369" s="904">
        <f t="shared" si="327"/>
        <v>0</v>
      </c>
      <c r="AL369" s="904">
        <f t="shared" si="327"/>
        <v>0</v>
      </c>
      <c r="AM369" s="904">
        <f t="shared" si="327"/>
        <v>0.01</v>
      </c>
      <c r="AN369" s="904">
        <f t="shared" si="327"/>
        <v>0</v>
      </c>
      <c r="AO369" s="904">
        <f t="shared" si="327"/>
        <v>0</v>
      </c>
      <c r="AP369" s="904">
        <f t="shared" si="327"/>
        <v>0</v>
      </c>
      <c r="AQ369" s="904">
        <f t="shared" si="327"/>
        <v>0</v>
      </c>
      <c r="AR369" s="904">
        <f t="shared" si="327"/>
        <v>0.01</v>
      </c>
      <c r="AS369" s="939">
        <f t="shared" si="327"/>
        <v>0.01</v>
      </c>
      <c r="AT369" s="122">
        <f t="shared" si="327"/>
        <v>14969901</v>
      </c>
      <c r="AU369" s="123">
        <f t="shared" si="327"/>
        <v>10955959</v>
      </c>
      <c r="AV369" s="123">
        <f t="shared" si="327"/>
        <v>0</v>
      </c>
      <c r="AW369" s="123">
        <f t="shared" si="327"/>
        <v>3703114</v>
      </c>
      <c r="AX369" s="123">
        <f t="shared" si="327"/>
        <v>219120</v>
      </c>
      <c r="AY369" s="123">
        <f t="shared" si="327"/>
        <v>91708</v>
      </c>
      <c r="AZ369" s="124">
        <f t="shared" si="327"/>
        <v>26.069300000000002</v>
      </c>
      <c r="BA369" s="124">
        <f t="shared" si="327"/>
        <v>16.709700000000002</v>
      </c>
      <c r="BB369" s="125">
        <f t="shared" si="327"/>
        <v>9.3596000000000004</v>
      </c>
    </row>
    <row r="370" spans="1:54" ht="14.1" customHeight="1" x14ac:dyDescent="0.2">
      <c r="A370" s="108">
        <v>75</v>
      </c>
      <c r="B370" s="105">
        <v>2317</v>
      </c>
      <c r="C370" s="106">
        <v>600080501</v>
      </c>
      <c r="D370" s="105">
        <v>69411123</v>
      </c>
      <c r="E370" s="107" t="s">
        <v>721</v>
      </c>
      <c r="F370" s="108">
        <v>3141</v>
      </c>
      <c r="G370" s="107" t="s">
        <v>319</v>
      </c>
      <c r="H370" s="109" t="s">
        <v>282</v>
      </c>
      <c r="I370" s="110">
        <v>4452768</v>
      </c>
      <c r="J370" s="30">
        <v>3223449</v>
      </c>
      <c r="K370" s="30">
        <v>28000</v>
      </c>
      <c r="L370" s="111">
        <v>1098990</v>
      </c>
      <c r="M370" s="111">
        <v>64469</v>
      </c>
      <c r="N370" s="30">
        <v>37860</v>
      </c>
      <c r="O370" s="288">
        <v>10.95</v>
      </c>
      <c r="P370" s="447">
        <v>0</v>
      </c>
      <c r="Q370" s="914">
        <v>10.95</v>
      </c>
      <c r="R370" s="351">
        <v>0</v>
      </c>
      <c r="S370" s="113">
        <v>0</v>
      </c>
      <c r="T370" s="113">
        <v>-31184</v>
      </c>
      <c r="U370" s="113">
        <v>0</v>
      </c>
      <c r="V370" s="113">
        <v>0</v>
      </c>
      <c r="W370" s="113">
        <f t="shared" si="292"/>
        <v>-31184</v>
      </c>
      <c r="X370" s="113">
        <v>0</v>
      </c>
      <c r="Y370" s="113">
        <v>0</v>
      </c>
      <c r="Z370" s="113">
        <v>0</v>
      </c>
      <c r="AA370" s="113">
        <f t="shared" si="293"/>
        <v>0</v>
      </c>
      <c r="AB370" s="113">
        <f t="shared" si="294"/>
        <v>-31184</v>
      </c>
      <c r="AC370" s="114">
        <f t="shared" si="295"/>
        <v>-10540</v>
      </c>
      <c r="AD370" s="114">
        <f t="shared" si="296"/>
        <v>-624</v>
      </c>
      <c r="AE370" s="113">
        <v>0</v>
      </c>
      <c r="AF370" s="113">
        <v>0</v>
      </c>
      <c r="AG370" s="113">
        <f t="shared" si="297"/>
        <v>0</v>
      </c>
      <c r="AH370" s="113">
        <f t="shared" si="298"/>
        <v>-42348</v>
      </c>
      <c r="AI370" s="115">
        <v>0</v>
      </c>
      <c r="AJ370" s="115">
        <v>0</v>
      </c>
      <c r="AK370" s="115">
        <v>0</v>
      </c>
      <c r="AL370" s="115">
        <v>0</v>
      </c>
      <c r="AM370" s="115">
        <v>-0.11</v>
      </c>
      <c r="AN370" s="115">
        <v>0</v>
      </c>
      <c r="AO370" s="115">
        <v>0</v>
      </c>
      <c r="AP370" s="115">
        <v>0</v>
      </c>
      <c r="AQ370" s="115">
        <f t="shared" si="299"/>
        <v>0</v>
      </c>
      <c r="AR370" s="115">
        <f t="shared" si="300"/>
        <v>-0.11</v>
      </c>
      <c r="AS370" s="377">
        <f t="shared" si="301"/>
        <v>-0.11</v>
      </c>
      <c r="AT370" s="112">
        <f>I370+AH370</f>
        <v>4410420</v>
      </c>
      <c r="AU370" s="113">
        <f>J370+W370</f>
        <v>3192265</v>
      </c>
      <c r="AV370" s="113">
        <f>K370+AA370</f>
        <v>28000</v>
      </c>
      <c r="AW370" s="113">
        <f>L370+AC370</f>
        <v>1088450</v>
      </c>
      <c r="AX370" s="113">
        <f>M370+AD370</f>
        <v>63845</v>
      </c>
      <c r="AY370" s="113">
        <f>N370+AG370</f>
        <v>37860</v>
      </c>
      <c r="AZ370" s="115">
        <f>O370+AS370</f>
        <v>10.84</v>
      </c>
      <c r="BA370" s="115">
        <f>P370+AQ370</f>
        <v>0</v>
      </c>
      <c r="BB370" s="116">
        <f>Q370+AR370</f>
        <v>10.84</v>
      </c>
    </row>
    <row r="371" spans="1:54" ht="14.1" customHeight="1" x14ac:dyDescent="0.2">
      <c r="A371" s="120">
        <v>75</v>
      </c>
      <c r="B371" s="117">
        <v>2317</v>
      </c>
      <c r="C371" s="118">
        <v>600080501</v>
      </c>
      <c r="D371" s="117">
        <v>69411123</v>
      </c>
      <c r="E371" s="119" t="s">
        <v>722</v>
      </c>
      <c r="F371" s="120"/>
      <c r="G371" s="119"/>
      <c r="H371" s="121"/>
      <c r="I371" s="132">
        <v>4452768</v>
      </c>
      <c r="J371" s="133">
        <v>3223449</v>
      </c>
      <c r="K371" s="133">
        <v>28000</v>
      </c>
      <c r="L371" s="133">
        <v>1098990</v>
      </c>
      <c r="M371" s="133">
        <v>64469</v>
      </c>
      <c r="N371" s="133">
        <v>37860</v>
      </c>
      <c r="O371" s="134">
        <v>10.95</v>
      </c>
      <c r="P371" s="134">
        <v>0</v>
      </c>
      <c r="Q371" s="135">
        <v>10.95</v>
      </c>
      <c r="R371" s="858">
        <f t="shared" ref="R371:BB371" si="328">SUM(R370)</f>
        <v>0</v>
      </c>
      <c r="S371" s="858">
        <f t="shared" si="328"/>
        <v>0</v>
      </c>
      <c r="T371" s="858">
        <f t="shared" si="328"/>
        <v>-31184</v>
      </c>
      <c r="U371" s="858">
        <f t="shared" si="328"/>
        <v>0</v>
      </c>
      <c r="V371" s="858">
        <f t="shared" si="328"/>
        <v>0</v>
      </c>
      <c r="W371" s="858">
        <f t="shared" si="328"/>
        <v>-31184</v>
      </c>
      <c r="X371" s="858">
        <f t="shared" si="328"/>
        <v>0</v>
      </c>
      <c r="Y371" s="858">
        <f t="shared" si="328"/>
        <v>0</v>
      </c>
      <c r="Z371" s="858">
        <f t="shared" si="328"/>
        <v>0</v>
      </c>
      <c r="AA371" s="858">
        <f t="shared" si="328"/>
        <v>0</v>
      </c>
      <c r="AB371" s="858">
        <f t="shared" si="328"/>
        <v>-31184</v>
      </c>
      <c r="AC371" s="858">
        <f t="shared" si="328"/>
        <v>-10540</v>
      </c>
      <c r="AD371" s="858">
        <f t="shared" si="328"/>
        <v>-624</v>
      </c>
      <c r="AE371" s="858">
        <f t="shared" si="328"/>
        <v>0</v>
      </c>
      <c r="AF371" s="858">
        <f t="shared" si="328"/>
        <v>0</v>
      </c>
      <c r="AG371" s="858">
        <f t="shared" si="328"/>
        <v>0</v>
      </c>
      <c r="AH371" s="858">
        <f t="shared" si="328"/>
        <v>-42348</v>
      </c>
      <c r="AI371" s="944">
        <f t="shared" si="328"/>
        <v>0</v>
      </c>
      <c r="AJ371" s="944">
        <f t="shared" si="328"/>
        <v>0</v>
      </c>
      <c r="AK371" s="944">
        <f t="shared" si="328"/>
        <v>0</v>
      </c>
      <c r="AL371" s="944">
        <f t="shared" si="328"/>
        <v>0</v>
      </c>
      <c r="AM371" s="944">
        <f t="shared" si="328"/>
        <v>-0.11</v>
      </c>
      <c r="AN371" s="944">
        <f t="shared" si="328"/>
        <v>0</v>
      </c>
      <c r="AO371" s="944">
        <f t="shared" si="328"/>
        <v>0</v>
      </c>
      <c r="AP371" s="944">
        <f t="shared" si="328"/>
        <v>0</v>
      </c>
      <c r="AQ371" s="944">
        <f t="shared" si="328"/>
        <v>0</v>
      </c>
      <c r="AR371" s="944">
        <f t="shared" si="328"/>
        <v>-0.11</v>
      </c>
      <c r="AS371" s="945">
        <f t="shared" si="328"/>
        <v>-0.11</v>
      </c>
      <c r="AT371" s="132">
        <f t="shared" si="328"/>
        <v>4410420</v>
      </c>
      <c r="AU371" s="133">
        <f t="shared" si="328"/>
        <v>3192265</v>
      </c>
      <c r="AV371" s="133">
        <f t="shared" si="328"/>
        <v>28000</v>
      </c>
      <c r="AW371" s="133">
        <f t="shared" si="328"/>
        <v>1088450</v>
      </c>
      <c r="AX371" s="133">
        <f t="shared" si="328"/>
        <v>63845</v>
      </c>
      <c r="AY371" s="133">
        <f t="shared" si="328"/>
        <v>37860</v>
      </c>
      <c r="AZ371" s="134">
        <f t="shared" si="328"/>
        <v>10.84</v>
      </c>
      <c r="BA371" s="134">
        <f t="shared" si="328"/>
        <v>0</v>
      </c>
      <c r="BB371" s="135">
        <f t="shared" si="328"/>
        <v>10.84</v>
      </c>
    </row>
    <row r="372" spans="1:54" ht="14.1" customHeight="1" x14ac:dyDescent="0.2">
      <c r="A372" s="108">
        <v>76</v>
      </c>
      <c r="B372" s="105">
        <v>2461</v>
      </c>
      <c r="C372" s="106">
        <v>600079805</v>
      </c>
      <c r="D372" s="105">
        <v>72741724</v>
      </c>
      <c r="E372" s="107" t="s">
        <v>723</v>
      </c>
      <c r="F372" s="108">
        <v>3111</v>
      </c>
      <c r="G372" s="107" t="s">
        <v>315</v>
      </c>
      <c r="H372" s="109" t="s">
        <v>281</v>
      </c>
      <c r="I372" s="110">
        <v>1441431</v>
      </c>
      <c r="J372" s="111">
        <v>1040030</v>
      </c>
      <c r="K372" s="111">
        <v>15000</v>
      </c>
      <c r="L372" s="111">
        <v>356600</v>
      </c>
      <c r="M372" s="111">
        <v>20801</v>
      </c>
      <c r="N372" s="111">
        <v>9000</v>
      </c>
      <c r="O372" s="288">
        <v>2.4370000000000003</v>
      </c>
      <c r="P372" s="288">
        <v>1.9760999999999997</v>
      </c>
      <c r="Q372" s="913">
        <v>0.46089999999999998</v>
      </c>
      <c r="R372" s="351">
        <v>0</v>
      </c>
      <c r="S372" s="113">
        <v>0</v>
      </c>
      <c r="T372" s="113">
        <v>0</v>
      </c>
      <c r="U372" s="113">
        <v>0</v>
      </c>
      <c r="V372" s="113">
        <v>0</v>
      </c>
      <c r="W372" s="113">
        <f t="shared" si="292"/>
        <v>0</v>
      </c>
      <c r="X372" s="113">
        <v>0</v>
      </c>
      <c r="Y372" s="113">
        <v>0</v>
      </c>
      <c r="Z372" s="113">
        <v>0</v>
      </c>
      <c r="AA372" s="113">
        <f t="shared" si="293"/>
        <v>0</v>
      </c>
      <c r="AB372" s="113">
        <f t="shared" si="294"/>
        <v>0</v>
      </c>
      <c r="AC372" s="114">
        <f t="shared" si="295"/>
        <v>0</v>
      </c>
      <c r="AD372" s="114">
        <f t="shared" si="296"/>
        <v>0</v>
      </c>
      <c r="AE372" s="113">
        <v>0</v>
      </c>
      <c r="AF372" s="113">
        <v>0</v>
      </c>
      <c r="AG372" s="113">
        <f t="shared" si="297"/>
        <v>0</v>
      </c>
      <c r="AH372" s="113">
        <f t="shared" si="298"/>
        <v>0</v>
      </c>
      <c r="AI372" s="115">
        <v>0</v>
      </c>
      <c r="AJ372" s="115">
        <v>0</v>
      </c>
      <c r="AK372" s="115">
        <v>0</v>
      </c>
      <c r="AL372" s="115">
        <v>0</v>
      </c>
      <c r="AM372" s="115">
        <v>0</v>
      </c>
      <c r="AN372" s="115">
        <v>0</v>
      </c>
      <c r="AO372" s="115">
        <v>0</v>
      </c>
      <c r="AP372" s="115">
        <v>0</v>
      </c>
      <c r="AQ372" s="115">
        <f t="shared" si="299"/>
        <v>0</v>
      </c>
      <c r="AR372" s="115">
        <f t="shared" si="300"/>
        <v>0</v>
      </c>
      <c r="AS372" s="377">
        <f t="shared" si="301"/>
        <v>0</v>
      </c>
      <c r="AT372" s="112">
        <f t="shared" ref="AT372:AT377" si="329">I372+AH372</f>
        <v>1441431</v>
      </c>
      <c r="AU372" s="113">
        <f t="shared" ref="AU372:AU377" si="330">J372+W372</f>
        <v>1040030</v>
      </c>
      <c r="AV372" s="113">
        <f t="shared" ref="AV372:AV377" si="331">K372+AA372</f>
        <v>15000</v>
      </c>
      <c r="AW372" s="113">
        <f t="shared" ref="AW372:AX377" si="332">L372+AC372</f>
        <v>356600</v>
      </c>
      <c r="AX372" s="113">
        <f t="shared" si="332"/>
        <v>20801</v>
      </c>
      <c r="AY372" s="113">
        <f t="shared" ref="AY372:AY377" si="333">N372+AG372</f>
        <v>9000</v>
      </c>
      <c r="AZ372" s="115">
        <f t="shared" ref="AZ372:AZ377" si="334">O372+AS372</f>
        <v>2.4370000000000003</v>
      </c>
      <c r="BA372" s="115">
        <f t="shared" ref="BA372:BB377" si="335">P372+AQ372</f>
        <v>1.9760999999999997</v>
      </c>
      <c r="BB372" s="116">
        <f t="shared" si="335"/>
        <v>0.46089999999999998</v>
      </c>
    </row>
    <row r="373" spans="1:54" ht="14.1" customHeight="1" x14ac:dyDescent="0.2">
      <c r="A373" s="108">
        <v>76</v>
      </c>
      <c r="B373" s="105">
        <v>2461</v>
      </c>
      <c r="C373" s="106">
        <v>600079805</v>
      </c>
      <c r="D373" s="105">
        <v>72741724</v>
      </c>
      <c r="E373" s="107" t="s">
        <v>723</v>
      </c>
      <c r="F373" s="108">
        <v>3117</v>
      </c>
      <c r="G373" s="107" t="s">
        <v>318</v>
      </c>
      <c r="H373" s="109" t="s">
        <v>281</v>
      </c>
      <c r="I373" s="110">
        <v>2513569</v>
      </c>
      <c r="J373" s="111">
        <v>1814749</v>
      </c>
      <c r="K373" s="111">
        <v>15000</v>
      </c>
      <c r="L373" s="111">
        <v>618455</v>
      </c>
      <c r="M373" s="111">
        <v>36295</v>
      </c>
      <c r="N373" s="111">
        <v>29070</v>
      </c>
      <c r="O373" s="288">
        <v>3.5506000000000002</v>
      </c>
      <c r="P373" s="288">
        <v>2.5155000000000003</v>
      </c>
      <c r="Q373" s="913">
        <v>1.0350999999999999</v>
      </c>
      <c r="R373" s="351">
        <v>0</v>
      </c>
      <c r="S373" s="113">
        <v>0</v>
      </c>
      <c r="T373" s="113">
        <v>0</v>
      </c>
      <c r="U373" s="113">
        <v>0</v>
      </c>
      <c r="V373" s="113">
        <v>0</v>
      </c>
      <c r="W373" s="113">
        <f t="shared" si="292"/>
        <v>0</v>
      </c>
      <c r="X373" s="113">
        <v>0</v>
      </c>
      <c r="Y373" s="113">
        <v>0</v>
      </c>
      <c r="Z373" s="113">
        <v>0</v>
      </c>
      <c r="AA373" s="113">
        <f t="shared" si="293"/>
        <v>0</v>
      </c>
      <c r="AB373" s="113">
        <f t="shared" si="294"/>
        <v>0</v>
      </c>
      <c r="AC373" s="114">
        <f t="shared" si="295"/>
        <v>0</v>
      </c>
      <c r="AD373" s="114">
        <f t="shared" si="296"/>
        <v>0</v>
      </c>
      <c r="AE373" s="113">
        <v>0</v>
      </c>
      <c r="AF373" s="113">
        <v>0</v>
      </c>
      <c r="AG373" s="113">
        <f t="shared" si="297"/>
        <v>0</v>
      </c>
      <c r="AH373" s="113">
        <f t="shared" si="298"/>
        <v>0</v>
      </c>
      <c r="AI373" s="115">
        <v>0</v>
      </c>
      <c r="AJ373" s="115">
        <v>0</v>
      </c>
      <c r="AK373" s="115">
        <v>0</v>
      </c>
      <c r="AL373" s="115">
        <v>0</v>
      </c>
      <c r="AM373" s="115">
        <v>0</v>
      </c>
      <c r="AN373" s="115">
        <v>0</v>
      </c>
      <c r="AO373" s="115">
        <v>0</v>
      </c>
      <c r="AP373" s="115">
        <v>0</v>
      </c>
      <c r="AQ373" s="115">
        <f t="shared" si="299"/>
        <v>0</v>
      </c>
      <c r="AR373" s="115">
        <f t="shared" si="300"/>
        <v>0</v>
      </c>
      <c r="AS373" s="377">
        <f t="shared" si="301"/>
        <v>0</v>
      </c>
      <c r="AT373" s="112">
        <f t="shared" si="329"/>
        <v>2513569</v>
      </c>
      <c r="AU373" s="113">
        <f t="shared" si="330"/>
        <v>1814749</v>
      </c>
      <c r="AV373" s="113">
        <f t="shared" si="331"/>
        <v>15000</v>
      </c>
      <c r="AW373" s="113">
        <f t="shared" si="332"/>
        <v>618455</v>
      </c>
      <c r="AX373" s="113">
        <f t="shared" si="332"/>
        <v>36295</v>
      </c>
      <c r="AY373" s="113">
        <f t="shared" si="333"/>
        <v>29070</v>
      </c>
      <c r="AZ373" s="115">
        <f t="shared" si="334"/>
        <v>3.5506000000000002</v>
      </c>
      <c r="BA373" s="115">
        <f t="shared" si="335"/>
        <v>2.5155000000000003</v>
      </c>
      <c r="BB373" s="116">
        <f t="shared" si="335"/>
        <v>1.0350999999999999</v>
      </c>
    </row>
    <row r="374" spans="1:54" ht="14.1" customHeight="1" x14ac:dyDescent="0.2">
      <c r="A374" s="108">
        <v>76</v>
      </c>
      <c r="B374" s="105">
        <v>2461</v>
      </c>
      <c r="C374" s="106">
        <v>600079805</v>
      </c>
      <c r="D374" s="105">
        <v>72741724</v>
      </c>
      <c r="E374" s="107" t="s">
        <v>723</v>
      </c>
      <c r="F374" s="108">
        <v>3117</v>
      </c>
      <c r="G374" s="126" t="s">
        <v>316</v>
      </c>
      <c r="H374" s="109" t="s">
        <v>282</v>
      </c>
      <c r="I374" s="110">
        <v>269253</v>
      </c>
      <c r="J374" s="28">
        <v>192601</v>
      </c>
      <c r="K374" s="28">
        <v>0</v>
      </c>
      <c r="L374" s="111">
        <v>65099</v>
      </c>
      <c r="M374" s="111">
        <v>3853</v>
      </c>
      <c r="N374" s="28">
        <v>7700</v>
      </c>
      <c r="O374" s="288">
        <v>0.49</v>
      </c>
      <c r="P374" s="275">
        <v>0.49</v>
      </c>
      <c r="Q374" s="910">
        <v>0</v>
      </c>
      <c r="R374" s="351">
        <v>0</v>
      </c>
      <c r="S374" s="113">
        <v>56819</v>
      </c>
      <c r="T374" s="113">
        <v>0</v>
      </c>
      <c r="U374" s="113">
        <v>0</v>
      </c>
      <c r="V374" s="113">
        <v>0</v>
      </c>
      <c r="W374" s="113">
        <f t="shared" si="292"/>
        <v>56819</v>
      </c>
      <c r="X374" s="113">
        <v>0</v>
      </c>
      <c r="Y374" s="113">
        <v>0</v>
      </c>
      <c r="Z374" s="113">
        <v>0</v>
      </c>
      <c r="AA374" s="113">
        <f t="shared" si="293"/>
        <v>0</v>
      </c>
      <c r="AB374" s="113">
        <f t="shared" si="294"/>
        <v>56819</v>
      </c>
      <c r="AC374" s="114">
        <f t="shared" si="295"/>
        <v>19205</v>
      </c>
      <c r="AD374" s="114">
        <f t="shared" si="296"/>
        <v>1136</v>
      </c>
      <c r="AE374" s="113">
        <v>2000</v>
      </c>
      <c r="AF374" s="113">
        <v>0</v>
      </c>
      <c r="AG374" s="113">
        <f t="shared" si="297"/>
        <v>2000</v>
      </c>
      <c r="AH374" s="113">
        <f t="shared" si="298"/>
        <v>79160</v>
      </c>
      <c r="AI374" s="115">
        <v>0</v>
      </c>
      <c r="AJ374" s="115">
        <v>0</v>
      </c>
      <c r="AK374" s="115">
        <v>0.16</v>
      </c>
      <c r="AL374" s="115">
        <v>0</v>
      </c>
      <c r="AM374" s="115">
        <v>0</v>
      </c>
      <c r="AN374" s="115">
        <v>0</v>
      </c>
      <c r="AO374" s="115">
        <v>0</v>
      </c>
      <c r="AP374" s="115">
        <v>0</v>
      </c>
      <c r="AQ374" s="115">
        <f t="shared" si="299"/>
        <v>0.16</v>
      </c>
      <c r="AR374" s="115">
        <f t="shared" si="300"/>
        <v>0</v>
      </c>
      <c r="AS374" s="377">
        <f t="shared" si="301"/>
        <v>0.16</v>
      </c>
      <c r="AT374" s="112">
        <f t="shared" si="329"/>
        <v>348413</v>
      </c>
      <c r="AU374" s="113">
        <f t="shared" si="330"/>
        <v>249420</v>
      </c>
      <c r="AV374" s="113">
        <f t="shared" si="331"/>
        <v>0</v>
      </c>
      <c r="AW374" s="113">
        <f t="shared" si="332"/>
        <v>84304</v>
      </c>
      <c r="AX374" s="113">
        <f t="shared" si="332"/>
        <v>4989</v>
      </c>
      <c r="AY374" s="113">
        <f t="shared" si="333"/>
        <v>9700</v>
      </c>
      <c r="AZ374" s="115">
        <f t="shared" si="334"/>
        <v>0.65</v>
      </c>
      <c r="BA374" s="115">
        <f t="shared" si="335"/>
        <v>0.65</v>
      </c>
      <c r="BB374" s="116">
        <f t="shared" si="335"/>
        <v>0</v>
      </c>
    </row>
    <row r="375" spans="1:54" ht="14.1" customHeight="1" x14ac:dyDescent="0.2">
      <c r="A375" s="108">
        <v>76</v>
      </c>
      <c r="B375" s="105">
        <v>2461</v>
      </c>
      <c r="C375" s="106">
        <v>600079805</v>
      </c>
      <c r="D375" s="105">
        <v>72741724</v>
      </c>
      <c r="E375" s="107" t="s">
        <v>723</v>
      </c>
      <c r="F375" s="108">
        <v>3141</v>
      </c>
      <c r="G375" s="107" t="s">
        <v>319</v>
      </c>
      <c r="H375" s="109" t="s">
        <v>282</v>
      </c>
      <c r="I375" s="110">
        <v>515766</v>
      </c>
      <c r="J375" s="30">
        <v>378218</v>
      </c>
      <c r="K375" s="30">
        <v>0</v>
      </c>
      <c r="L375" s="111">
        <v>127838</v>
      </c>
      <c r="M375" s="111">
        <v>7564</v>
      </c>
      <c r="N375" s="30">
        <v>2146</v>
      </c>
      <c r="O375" s="288">
        <v>1.29</v>
      </c>
      <c r="P375" s="447">
        <v>0</v>
      </c>
      <c r="Q375" s="914">
        <v>1.29</v>
      </c>
      <c r="R375" s="351">
        <v>0</v>
      </c>
      <c r="S375" s="113">
        <v>0</v>
      </c>
      <c r="T375" s="113">
        <v>16432</v>
      </c>
      <c r="U375" s="113">
        <v>0</v>
      </c>
      <c r="V375" s="113">
        <v>0</v>
      </c>
      <c r="W375" s="113">
        <f t="shared" si="292"/>
        <v>16432</v>
      </c>
      <c r="X375" s="113">
        <v>0</v>
      </c>
      <c r="Y375" s="113">
        <v>0</v>
      </c>
      <c r="Z375" s="113">
        <v>0</v>
      </c>
      <c r="AA375" s="113">
        <f t="shared" si="293"/>
        <v>0</v>
      </c>
      <c r="AB375" s="113">
        <f t="shared" si="294"/>
        <v>16432</v>
      </c>
      <c r="AC375" s="114">
        <f t="shared" si="295"/>
        <v>5554</v>
      </c>
      <c r="AD375" s="114">
        <f t="shared" si="296"/>
        <v>329</v>
      </c>
      <c r="AE375" s="113">
        <v>0</v>
      </c>
      <c r="AF375" s="113">
        <v>0</v>
      </c>
      <c r="AG375" s="113">
        <f t="shared" si="297"/>
        <v>0</v>
      </c>
      <c r="AH375" s="113">
        <f t="shared" si="298"/>
        <v>22315</v>
      </c>
      <c r="AI375" s="115">
        <v>0</v>
      </c>
      <c r="AJ375" s="115">
        <v>0</v>
      </c>
      <c r="AK375" s="115">
        <v>0</v>
      </c>
      <c r="AL375" s="115">
        <v>0</v>
      </c>
      <c r="AM375" s="115">
        <v>0.05</v>
      </c>
      <c r="AN375" s="115">
        <v>0</v>
      </c>
      <c r="AO375" s="115">
        <v>0</v>
      </c>
      <c r="AP375" s="115">
        <v>0</v>
      </c>
      <c r="AQ375" s="115">
        <f t="shared" si="299"/>
        <v>0</v>
      </c>
      <c r="AR375" s="115">
        <f t="shared" si="300"/>
        <v>0.05</v>
      </c>
      <c r="AS375" s="377">
        <f t="shared" si="301"/>
        <v>0.05</v>
      </c>
      <c r="AT375" s="112">
        <f t="shared" si="329"/>
        <v>538081</v>
      </c>
      <c r="AU375" s="113">
        <f t="shared" si="330"/>
        <v>394650</v>
      </c>
      <c r="AV375" s="113">
        <f t="shared" si="331"/>
        <v>0</v>
      </c>
      <c r="AW375" s="113">
        <f t="shared" si="332"/>
        <v>133392</v>
      </c>
      <c r="AX375" s="113">
        <f t="shared" si="332"/>
        <v>7893</v>
      </c>
      <c r="AY375" s="113">
        <f t="shared" si="333"/>
        <v>2146</v>
      </c>
      <c r="AZ375" s="115">
        <f t="shared" si="334"/>
        <v>1.34</v>
      </c>
      <c r="BA375" s="115">
        <f t="shared" si="335"/>
        <v>0</v>
      </c>
      <c r="BB375" s="116">
        <f t="shared" si="335"/>
        <v>1.34</v>
      </c>
    </row>
    <row r="376" spans="1:54" ht="14.1" customHeight="1" x14ac:dyDescent="0.2">
      <c r="A376" s="108">
        <v>76</v>
      </c>
      <c r="B376" s="105">
        <v>2461</v>
      </c>
      <c r="C376" s="106">
        <v>600079805</v>
      </c>
      <c r="D376" s="105">
        <v>72741724</v>
      </c>
      <c r="E376" s="107" t="s">
        <v>723</v>
      </c>
      <c r="F376" s="108">
        <v>3143</v>
      </c>
      <c r="G376" s="126" t="s">
        <v>633</v>
      </c>
      <c r="H376" s="109" t="s">
        <v>281</v>
      </c>
      <c r="I376" s="110">
        <v>571670</v>
      </c>
      <c r="J376" s="433">
        <v>420965</v>
      </c>
      <c r="K376" s="433">
        <v>0</v>
      </c>
      <c r="L376" s="111">
        <v>142286</v>
      </c>
      <c r="M376" s="111">
        <v>8419</v>
      </c>
      <c r="N376" s="343">
        <v>0</v>
      </c>
      <c r="O376" s="288">
        <v>1</v>
      </c>
      <c r="P376" s="436">
        <v>1</v>
      </c>
      <c r="Q376" s="910">
        <v>0</v>
      </c>
      <c r="R376" s="351">
        <v>0</v>
      </c>
      <c r="S376" s="113">
        <v>0</v>
      </c>
      <c r="T376" s="113">
        <v>0</v>
      </c>
      <c r="U376" s="113">
        <v>0</v>
      </c>
      <c r="V376" s="113">
        <v>0</v>
      </c>
      <c r="W376" s="113">
        <f t="shared" si="292"/>
        <v>0</v>
      </c>
      <c r="X376" s="113">
        <v>0</v>
      </c>
      <c r="Y376" s="113">
        <v>0</v>
      </c>
      <c r="Z376" s="113">
        <v>0</v>
      </c>
      <c r="AA376" s="113">
        <f t="shared" si="293"/>
        <v>0</v>
      </c>
      <c r="AB376" s="113">
        <f t="shared" si="294"/>
        <v>0</v>
      </c>
      <c r="AC376" s="114">
        <f t="shared" si="295"/>
        <v>0</v>
      </c>
      <c r="AD376" s="114">
        <f t="shared" si="296"/>
        <v>0</v>
      </c>
      <c r="AE376" s="113">
        <v>0</v>
      </c>
      <c r="AF376" s="113">
        <v>0</v>
      </c>
      <c r="AG376" s="113">
        <f t="shared" si="297"/>
        <v>0</v>
      </c>
      <c r="AH376" s="113">
        <f t="shared" si="298"/>
        <v>0</v>
      </c>
      <c r="AI376" s="115">
        <v>0</v>
      </c>
      <c r="AJ376" s="115">
        <v>0</v>
      </c>
      <c r="AK376" s="115">
        <v>0</v>
      </c>
      <c r="AL376" s="115">
        <v>0</v>
      </c>
      <c r="AM376" s="115">
        <v>0</v>
      </c>
      <c r="AN376" s="115">
        <v>0</v>
      </c>
      <c r="AO376" s="115">
        <v>0</v>
      </c>
      <c r="AP376" s="115">
        <v>0</v>
      </c>
      <c r="AQ376" s="115">
        <f t="shared" si="299"/>
        <v>0</v>
      </c>
      <c r="AR376" s="115">
        <f t="shared" si="300"/>
        <v>0</v>
      </c>
      <c r="AS376" s="377">
        <f t="shared" si="301"/>
        <v>0</v>
      </c>
      <c r="AT376" s="112">
        <f t="shared" si="329"/>
        <v>571670</v>
      </c>
      <c r="AU376" s="113">
        <f t="shared" si="330"/>
        <v>420965</v>
      </c>
      <c r="AV376" s="113">
        <f t="shared" si="331"/>
        <v>0</v>
      </c>
      <c r="AW376" s="113">
        <f t="shared" si="332"/>
        <v>142286</v>
      </c>
      <c r="AX376" s="113">
        <f t="shared" si="332"/>
        <v>8419</v>
      </c>
      <c r="AY376" s="113">
        <f t="shared" si="333"/>
        <v>0</v>
      </c>
      <c r="AZ376" s="115">
        <f t="shared" si="334"/>
        <v>1</v>
      </c>
      <c r="BA376" s="115">
        <f t="shared" si="335"/>
        <v>1</v>
      </c>
      <c r="BB376" s="116">
        <f t="shared" si="335"/>
        <v>0</v>
      </c>
    </row>
    <row r="377" spans="1:54" ht="14.1" customHeight="1" x14ac:dyDescent="0.2">
      <c r="A377" s="108">
        <v>76</v>
      </c>
      <c r="B377" s="105">
        <v>2461</v>
      </c>
      <c r="C377" s="106">
        <v>600079805</v>
      </c>
      <c r="D377" s="105">
        <v>72741724</v>
      </c>
      <c r="E377" s="107" t="s">
        <v>723</v>
      </c>
      <c r="F377" s="108">
        <v>3143</v>
      </c>
      <c r="G377" s="126" t="s">
        <v>634</v>
      </c>
      <c r="H377" s="109" t="s">
        <v>282</v>
      </c>
      <c r="I377" s="110">
        <v>12640</v>
      </c>
      <c r="J377" s="445">
        <v>8910</v>
      </c>
      <c r="K377" s="445">
        <v>0</v>
      </c>
      <c r="L377" s="111">
        <v>3012</v>
      </c>
      <c r="M377" s="111">
        <v>178</v>
      </c>
      <c r="N377" s="445">
        <v>540</v>
      </c>
      <c r="O377" s="288">
        <v>0.04</v>
      </c>
      <c r="P377" s="446">
        <v>0</v>
      </c>
      <c r="Q377" s="914">
        <v>0.04</v>
      </c>
      <c r="R377" s="351">
        <v>0</v>
      </c>
      <c r="S377" s="113">
        <v>0</v>
      </c>
      <c r="T377" s="113">
        <v>0</v>
      </c>
      <c r="U377" s="113">
        <v>0</v>
      </c>
      <c r="V377" s="113">
        <v>0</v>
      </c>
      <c r="W377" s="113">
        <f t="shared" si="292"/>
        <v>0</v>
      </c>
      <c r="X377" s="113">
        <v>0</v>
      </c>
      <c r="Y377" s="113">
        <v>0</v>
      </c>
      <c r="Z377" s="113">
        <v>0</v>
      </c>
      <c r="AA377" s="113">
        <f t="shared" si="293"/>
        <v>0</v>
      </c>
      <c r="AB377" s="113">
        <f t="shared" si="294"/>
        <v>0</v>
      </c>
      <c r="AC377" s="114">
        <f t="shared" si="295"/>
        <v>0</v>
      </c>
      <c r="AD377" s="114">
        <f t="shared" si="296"/>
        <v>0</v>
      </c>
      <c r="AE377" s="113">
        <v>0</v>
      </c>
      <c r="AF377" s="113">
        <v>0</v>
      </c>
      <c r="AG377" s="113">
        <f t="shared" si="297"/>
        <v>0</v>
      </c>
      <c r="AH377" s="113">
        <f t="shared" si="298"/>
        <v>0</v>
      </c>
      <c r="AI377" s="115">
        <v>0</v>
      </c>
      <c r="AJ377" s="115">
        <v>0</v>
      </c>
      <c r="AK377" s="115">
        <v>0</v>
      </c>
      <c r="AL377" s="115">
        <v>0</v>
      </c>
      <c r="AM377" s="115">
        <v>0</v>
      </c>
      <c r="AN377" s="115">
        <v>0</v>
      </c>
      <c r="AO377" s="115">
        <v>0</v>
      </c>
      <c r="AP377" s="115">
        <v>0</v>
      </c>
      <c r="AQ377" s="115">
        <f t="shared" si="299"/>
        <v>0</v>
      </c>
      <c r="AR377" s="115">
        <f t="shared" si="300"/>
        <v>0</v>
      </c>
      <c r="AS377" s="377">
        <f t="shared" si="301"/>
        <v>0</v>
      </c>
      <c r="AT377" s="112">
        <f t="shared" si="329"/>
        <v>12640</v>
      </c>
      <c r="AU377" s="113">
        <f t="shared" si="330"/>
        <v>8910</v>
      </c>
      <c r="AV377" s="113">
        <f t="shared" si="331"/>
        <v>0</v>
      </c>
      <c r="AW377" s="113">
        <f t="shared" si="332"/>
        <v>3012</v>
      </c>
      <c r="AX377" s="113">
        <f t="shared" si="332"/>
        <v>178</v>
      </c>
      <c r="AY377" s="113">
        <f t="shared" si="333"/>
        <v>540</v>
      </c>
      <c r="AZ377" s="115">
        <f t="shared" si="334"/>
        <v>0.04</v>
      </c>
      <c r="BA377" s="115">
        <f t="shared" si="335"/>
        <v>0</v>
      </c>
      <c r="BB377" s="116">
        <f t="shared" si="335"/>
        <v>0.04</v>
      </c>
    </row>
    <row r="378" spans="1:54" ht="14.1" customHeight="1" x14ac:dyDescent="0.2">
      <c r="A378" s="120">
        <v>76</v>
      </c>
      <c r="B378" s="117">
        <v>2461</v>
      </c>
      <c r="C378" s="118">
        <v>600079805</v>
      </c>
      <c r="D378" s="117">
        <v>72741724</v>
      </c>
      <c r="E378" s="119" t="s">
        <v>724</v>
      </c>
      <c r="F378" s="120"/>
      <c r="G378" s="119"/>
      <c r="H378" s="121"/>
      <c r="I378" s="122">
        <v>5324329</v>
      </c>
      <c r="J378" s="123">
        <v>3855473</v>
      </c>
      <c r="K378" s="123">
        <v>30000</v>
      </c>
      <c r="L378" s="123">
        <v>1313290</v>
      </c>
      <c r="M378" s="123">
        <v>77110</v>
      </c>
      <c r="N378" s="123">
        <v>48456</v>
      </c>
      <c r="O378" s="124">
        <v>8.8076000000000008</v>
      </c>
      <c r="P378" s="124">
        <v>5.9816000000000003</v>
      </c>
      <c r="Q378" s="125">
        <v>2.8260000000000001</v>
      </c>
      <c r="R378" s="856">
        <f t="shared" ref="R378:BB378" si="336">SUM(R372:R377)</f>
        <v>0</v>
      </c>
      <c r="S378" s="856">
        <f t="shared" si="336"/>
        <v>56819</v>
      </c>
      <c r="T378" s="856">
        <f t="shared" si="336"/>
        <v>16432</v>
      </c>
      <c r="U378" s="856">
        <f t="shared" si="336"/>
        <v>0</v>
      </c>
      <c r="V378" s="856">
        <f t="shared" si="336"/>
        <v>0</v>
      </c>
      <c r="W378" s="856">
        <f t="shared" si="336"/>
        <v>73251</v>
      </c>
      <c r="X378" s="856">
        <f t="shared" si="336"/>
        <v>0</v>
      </c>
      <c r="Y378" s="856">
        <f t="shared" si="336"/>
        <v>0</v>
      </c>
      <c r="Z378" s="856">
        <f t="shared" si="336"/>
        <v>0</v>
      </c>
      <c r="AA378" s="856">
        <f t="shared" si="336"/>
        <v>0</v>
      </c>
      <c r="AB378" s="856">
        <f t="shared" si="336"/>
        <v>73251</v>
      </c>
      <c r="AC378" s="856">
        <f t="shared" si="336"/>
        <v>24759</v>
      </c>
      <c r="AD378" s="856">
        <f t="shared" si="336"/>
        <v>1465</v>
      </c>
      <c r="AE378" s="856">
        <f t="shared" si="336"/>
        <v>2000</v>
      </c>
      <c r="AF378" s="856">
        <f t="shared" si="336"/>
        <v>0</v>
      </c>
      <c r="AG378" s="856">
        <f t="shared" si="336"/>
        <v>2000</v>
      </c>
      <c r="AH378" s="856">
        <f t="shared" si="336"/>
        <v>101475</v>
      </c>
      <c r="AI378" s="904">
        <f t="shared" si="336"/>
        <v>0</v>
      </c>
      <c r="AJ378" s="904">
        <f t="shared" si="336"/>
        <v>0</v>
      </c>
      <c r="AK378" s="904">
        <f t="shared" si="336"/>
        <v>0.16</v>
      </c>
      <c r="AL378" s="904">
        <f t="shared" si="336"/>
        <v>0</v>
      </c>
      <c r="AM378" s="904">
        <f t="shared" si="336"/>
        <v>0.05</v>
      </c>
      <c r="AN378" s="904">
        <f t="shared" si="336"/>
        <v>0</v>
      </c>
      <c r="AO378" s="904">
        <f t="shared" si="336"/>
        <v>0</v>
      </c>
      <c r="AP378" s="904">
        <f t="shared" si="336"/>
        <v>0</v>
      </c>
      <c r="AQ378" s="904">
        <f t="shared" si="336"/>
        <v>0.16</v>
      </c>
      <c r="AR378" s="904">
        <f t="shared" si="336"/>
        <v>0.05</v>
      </c>
      <c r="AS378" s="939">
        <f t="shared" si="336"/>
        <v>0.21000000000000002</v>
      </c>
      <c r="AT378" s="122">
        <f t="shared" si="336"/>
        <v>5425804</v>
      </c>
      <c r="AU378" s="123">
        <f t="shared" si="336"/>
        <v>3928724</v>
      </c>
      <c r="AV378" s="123">
        <f t="shared" si="336"/>
        <v>30000</v>
      </c>
      <c r="AW378" s="123">
        <f t="shared" si="336"/>
        <v>1338049</v>
      </c>
      <c r="AX378" s="123">
        <f t="shared" si="336"/>
        <v>78575</v>
      </c>
      <c r="AY378" s="123">
        <f t="shared" si="336"/>
        <v>50456</v>
      </c>
      <c r="AZ378" s="124">
        <f t="shared" si="336"/>
        <v>9.0175999999999998</v>
      </c>
      <c r="BA378" s="124">
        <f t="shared" si="336"/>
        <v>6.1416000000000004</v>
      </c>
      <c r="BB378" s="125">
        <f t="shared" si="336"/>
        <v>2.8760000000000003</v>
      </c>
    </row>
    <row r="379" spans="1:54" ht="14.1" customHeight="1" x14ac:dyDescent="0.2">
      <c r="A379" s="108">
        <v>77</v>
      </c>
      <c r="B379" s="105">
        <v>2460</v>
      </c>
      <c r="C379" s="106">
        <v>600079783</v>
      </c>
      <c r="D379" s="105">
        <v>72741643</v>
      </c>
      <c r="E379" s="107" t="s">
        <v>725</v>
      </c>
      <c r="F379" s="108">
        <v>3113</v>
      </c>
      <c r="G379" s="107" t="s">
        <v>318</v>
      </c>
      <c r="H379" s="109" t="s">
        <v>281</v>
      </c>
      <c r="I379" s="110">
        <v>40550254</v>
      </c>
      <c r="J379" s="111">
        <v>29153412</v>
      </c>
      <c r="K379" s="111">
        <v>0</v>
      </c>
      <c r="L379" s="111">
        <v>9853854</v>
      </c>
      <c r="M379" s="111">
        <v>583068</v>
      </c>
      <c r="N379" s="111">
        <v>959920</v>
      </c>
      <c r="O379" s="288">
        <v>54.6389</v>
      </c>
      <c r="P379" s="288">
        <v>42.454000000000001</v>
      </c>
      <c r="Q379" s="913">
        <v>12.184899999999999</v>
      </c>
      <c r="R379" s="351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f t="shared" si="292"/>
        <v>0</v>
      </c>
      <c r="X379" s="113">
        <v>0</v>
      </c>
      <c r="Y379" s="113">
        <v>0</v>
      </c>
      <c r="Z379" s="113">
        <v>0</v>
      </c>
      <c r="AA379" s="113">
        <f t="shared" si="293"/>
        <v>0</v>
      </c>
      <c r="AB379" s="113">
        <f t="shared" si="294"/>
        <v>0</v>
      </c>
      <c r="AC379" s="114">
        <f t="shared" si="295"/>
        <v>0</v>
      </c>
      <c r="AD379" s="114">
        <f t="shared" si="296"/>
        <v>0</v>
      </c>
      <c r="AE379" s="113">
        <v>0</v>
      </c>
      <c r="AF379" s="113">
        <v>0</v>
      </c>
      <c r="AG379" s="113">
        <f t="shared" si="297"/>
        <v>0</v>
      </c>
      <c r="AH379" s="113">
        <f t="shared" si="298"/>
        <v>0</v>
      </c>
      <c r="AI379" s="115">
        <v>0</v>
      </c>
      <c r="AJ379" s="115">
        <v>0</v>
      </c>
      <c r="AK379" s="115">
        <v>0</v>
      </c>
      <c r="AL379" s="115">
        <v>0</v>
      </c>
      <c r="AM379" s="115">
        <v>0</v>
      </c>
      <c r="AN379" s="115">
        <v>0</v>
      </c>
      <c r="AO379" s="115">
        <v>0</v>
      </c>
      <c r="AP379" s="115">
        <v>0</v>
      </c>
      <c r="AQ379" s="115">
        <f t="shared" si="299"/>
        <v>0</v>
      </c>
      <c r="AR379" s="115">
        <f t="shared" si="300"/>
        <v>0</v>
      </c>
      <c r="AS379" s="377">
        <f t="shared" si="301"/>
        <v>0</v>
      </c>
      <c r="AT379" s="112">
        <f>I379+AH379</f>
        <v>40550254</v>
      </c>
      <c r="AU379" s="113">
        <f>J379+W379</f>
        <v>29153412</v>
      </c>
      <c r="AV379" s="113">
        <f>K379+AA379</f>
        <v>0</v>
      </c>
      <c r="AW379" s="113">
        <f t="shared" ref="AW379:AX383" si="337">L379+AC379</f>
        <v>9853854</v>
      </c>
      <c r="AX379" s="113">
        <f t="shared" si="337"/>
        <v>583068</v>
      </c>
      <c r="AY379" s="113">
        <f>N379+AG379</f>
        <v>959920</v>
      </c>
      <c r="AZ379" s="115">
        <f>O379+AS379</f>
        <v>54.6389</v>
      </c>
      <c r="BA379" s="115">
        <f t="shared" ref="BA379:BB383" si="338">P379+AQ379</f>
        <v>42.454000000000001</v>
      </c>
      <c r="BB379" s="116">
        <f t="shared" si="338"/>
        <v>12.184899999999999</v>
      </c>
    </row>
    <row r="380" spans="1:54" ht="14.1" customHeight="1" x14ac:dyDescent="0.2">
      <c r="A380" s="108">
        <v>77</v>
      </c>
      <c r="B380" s="105">
        <v>2460</v>
      </c>
      <c r="C380" s="106">
        <v>600079783</v>
      </c>
      <c r="D380" s="105">
        <v>72741643</v>
      </c>
      <c r="E380" s="107" t="s">
        <v>725</v>
      </c>
      <c r="F380" s="108">
        <v>3113</v>
      </c>
      <c r="G380" s="82" t="s">
        <v>317</v>
      </c>
      <c r="H380" s="109" t="s">
        <v>281</v>
      </c>
      <c r="I380" s="110">
        <v>248595</v>
      </c>
      <c r="J380" s="433">
        <v>183060</v>
      </c>
      <c r="K380" s="433">
        <v>0</v>
      </c>
      <c r="L380" s="111">
        <v>61874</v>
      </c>
      <c r="M380" s="111">
        <v>3661</v>
      </c>
      <c r="N380" s="343">
        <v>0</v>
      </c>
      <c r="O380" s="288">
        <v>0.5</v>
      </c>
      <c r="P380" s="436">
        <v>0.5</v>
      </c>
      <c r="Q380" s="910">
        <v>0</v>
      </c>
      <c r="R380" s="351">
        <v>0</v>
      </c>
      <c r="S380" s="113">
        <v>0</v>
      </c>
      <c r="T380" s="113">
        <v>0</v>
      </c>
      <c r="U380" s="113">
        <v>0</v>
      </c>
      <c r="V380" s="113">
        <v>0</v>
      </c>
      <c r="W380" s="113">
        <f t="shared" si="292"/>
        <v>0</v>
      </c>
      <c r="X380" s="113">
        <v>0</v>
      </c>
      <c r="Y380" s="113">
        <v>0</v>
      </c>
      <c r="Z380" s="113">
        <v>0</v>
      </c>
      <c r="AA380" s="113">
        <f t="shared" si="293"/>
        <v>0</v>
      </c>
      <c r="AB380" s="113">
        <f t="shared" si="294"/>
        <v>0</v>
      </c>
      <c r="AC380" s="114">
        <f t="shared" si="295"/>
        <v>0</v>
      </c>
      <c r="AD380" s="114">
        <f t="shared" si="296"/>
        <v>0</v>
      </c>
      <c r="AE380" s="113">
        <v>0</v>
      </c>
      <c r="AF380" s="113">
        <v>0</v>
      </c>
      <c r="AG380" s="113">
        <f t="shared" si="297"/>
        <v>0</v>
      </c>
      <c r="AH380" s="113">
        <f t="shared" si="298"/>
        <v>0</v>
      </c>
      <c r="AI380" s="115">
        <v>0</v>
      </c>
      <c r="AJ380" s="115">
        <v>0</v>
      </c>
      <c r="AK380" s="115">
        <v>0</v>
      </c>
      <c r="AL380" s="115">
        <v>0</v>
      </c>
      <c r="AM380" s="115">
        <v>0</v>
      </c>
      <c r="AN380" s="115">
        <v>0</v>
      </c>
      <c r="AO380" s="115">
        <v>0</v>
      </c>
      <c r="AP380" s="115">
        <v>0</v>
      </c>
      <c r="AQ380" s="115">
        <f t="shared" si="299"/>
        <v>0</v>
      </c>
      <c r="AR380" s="115">
        <f t="shared" si="300"/>
        <v>0</v>
      </c>
      <c r="AS380" s="377">
        <f t="shared" si="301"/>
        <v>0</v>
      </c>
      <c r="AT380" s="112">
        <f>I380+AH380</f>
        <v>248595</v>
      </c>
      <c r="AU380" s="113">
        <f>J380+W380</f>
        <v>183060</v>
      </c>
      <c r="AV380" s="113">
        <f>K380+AA380</f>
        <v>0</v>
      </c>
      <c r="AW380" s="113">
        <f t="shared" si="337"/>
        <v>61874</v>
      </c>
      <c r="AX380" s="113">
        <f t="shared" si="337"/>
        <v>3661</v>
      </c>
      <c r="AY380" s="113">
        <f>N380+AG380</f>
        <v>0</v>
      </c>
      <c r="AZ380" s="115">
        <f>O380+AS380</f>
        <v>0.5</v>
      </c>
      <c r="BA380" s="115">
        <f t="shared" si="338"/>
        <v>0.5</v>
      </c>
      <c r="BB380" s="116">
        <f t="shared" si="338"/>
        <v>0</v>
      </c>
    </row>
    <row r="381" spans="1:54" ht="14.1" customHeight="1" x14ac:dyDescent="0.2">
      <c r="A381" s="108">
        <v>77</v>
      </c>
      <c r="B381" s="105">
        <v>2460</v>
      </c>
      <c r="C381" s="106">
        <v>600079783</v>
      </c>
      <c r="D381" s="105">
        <v>72741643</v>
      </c>
      <c r="E381" s="107" t="s">
        <v>725</v>
      </c>
      <c r="F381" s="108">
        <v>3113</v>
      </c>
      <c r="G381" s="126" t="s">
        <v>316</v>
      </c>
      <c r="H381" s="109" t="s">
        <v>282</v>
      </c>
      <c r="I381" s="110">
        <v>716382</v>
      </c>
      <c r="J381" s="28">
        <v>527527</v>
      </c>
      <c r="K381" s="28">
        <v>0</v>
      </c>
      <c r="L381" s="111">
        <v>178304</v>
      </c>
      <c r="M381" s="111">
        <v>10551</v>
      </c>
      <c r="N381" s="28">
        <v>0</v>
      </c>
      <c r="O381" s="288">
        <v>1.46</v>
      </c>
      <c r="P381" s="275">
        <v>1.46</v>
      </c>
      <c r="Q381" s="910">
        <v>0</v>
      </c>
      <c r="R381" s="351">
        <v>0</v>
      </c>
      <c r="S381" s="113">
        <v>0</v>
      </c>
      <c r="T381" s="113">
        <v>0</v>
      </c>
      <c r="U381" s="113">
        <v>0</v>
      </c>
      <c r="V381" s="113">
        <v>0</v>
      </c>
      <c r="W381" s="113">
        <f t="shared" si="292"/>
        <v>0</v>
      </c>
      <c r="X381" s="113">
        <v>0</v>
      </c>
      <c r="Y381" s="113">
        <v>0</v>
      </c>
      <c r="Z381" s="113">
        <v>0</v>
      </c>
      <c r="AA381" s="113">
        <f t="shared" si="293"/>
        <v>0</v>
      </c>
      <c r="AB381" s="113">
        <f t="shared" si="294"/>
        <v>0</v>
      </c>
      <c r="AC381" s="114">
        <f t="shared" si="295"/>
        <v>0</v>
      </c>
      <c r="AD381" s="114">
        <f t="shared" si="296"/>
        <v>0</v>
      </c>
      <c r="AE381" s="113">
        <v>0</v>
      </c>
      <c r="AF381" s="113">
        <v>0</v>
      </c>
      <c r="AG381" s="113">
        <f t="shared" si="297"/>
        <v>0</v>
      </c>
      <c r="AH381" s="113">
        <f t="shared" si="298"/>
        <v>0</v>
      </c>
      <c r="AI381" s="115">
        <v>0</v>
      </c>
      <c r="AJ381" s="115">
        <v>0</v>
      </c>
      <c r="AK381" s="115">
        <v>0</v>
      </c>
      <c r="AL381" s="115">
        <v>0</v>
      </c>
      <c r="AM381" s="115">
        <v>0</v>
      </c>
      <c r="AN381" s="115">
        <v>0</v>
      </c>
      <c r="AO381" s="115">
        <v>0</v>
      </c>
      <c r="AP381" s="115">
        <v>0</v>
      </c>
      <c r="AQ381" s="115">
        <f t="shared" si="299"/>
        <v>0</v>
      </c>
      <c r="AR381" s="115">
        <f t="shared" si="300"/>
        <v>0</v>
      </c>
      <c r="AS381" s="377">
        <f t="shared" si="301"/>
        <v>0</v>
      </c>
      <c r="AT381" s="112">
        <f>I381+AH381</f>
        <v>716382</v>
      </c>
      <c r="AU381" s="113">
        <f>J381+W381</f>
        <v>527527</v>
      </c>
      <c r="AV381" s="113">
        <f>K381+AA381</f>
        <v>0</v>
      </c>
      <c r="AW381" s="113">
        <f t="shared" si="337"/>
        <v>178304</v>
      </c>
      <c r="AX381" s="113">
        <f t="shared" si="337"/>
        <v>10551</v>
      </c>
      <c r="AY381" s="113">
        <f>N381+AG381</f>
        <v>0</v>
      </c>
      <c r="AZ381" s="115">
        <f>O381+AS381</f>
        <v>1.46</v>
      </c>
      <c r="BA381" s="115">
        <f t="shared" si="338"/>
        <v>1.46</v>
      </c>
      <c r="BB381" s="116">
        <f t="shared" si="338"/>
        <v>0</v>
      </c>
    </row>
    <row r="382" spans="1:54" ht="14.1" customHeight="1" x14ac:dyDescent="0.2">
      <c r="A382" s="108">
        <v>77</v>
      </c>
      <c r="B382" s="105">
        <v>2460</v>
      </c>
      <c r="C382" s="106">
        <v>600079783</v>
      </c>
      <c r="D382" s="105">
        <v>72741643</v>
      </c>
      <c r="E382" s="107" t="s">
        <v>725</v>
      </c>
      <c r="F382" s="108">
        <v>3143</v>
      </c>
      <c r="G382" s="126" t="s">
        <v>633</v>
      </c>
      <c r="H382" s="109" t="s">
        <v>281</v>
      </c>
      <c r="I382" s="110">
        <v>2840395</v>
      </c>
      <c r="J382" s="433">
        <v>2091602</v>
      </c>
      <c r="K382" s="433">
        <v>0</v>
      </c>
      <c r="L382" s="111">
        <v>706961</v>
      </c>
      <c r="M382" s="111">
        <v>41832</v>
      </c>
      <c r="N382" s="343">
        <v>0</v>
      </c>
      <c r="O382" s="288">
        <v>4.3213999999999997</v>
      </c>
      <c r="P382" s="436">
        <v>4.3213999999999997</v>
      </c>
      <c r="Q382" s="910">
        <v>0</v>
      </c>
      <c r="R382" s="351">
        <v>0</v>
      </c>
      <c r="S382" s="113">
        <v>0</v>
      </c>
      <c r="T382" s="113">
        <v>0</v>
      </c>
      <c r="U382" s="113">
        <v>0</v>
      </c>
      <c r="V382" s="113">
        <v>0</v>
      </c>
      <c r="W382" s="113">
        <f t="shared" si="292"/>
        <v>0</v>
      </c>
      <c r="X382" s="113">
        <v>0</v>
      </c>
      <c r="Y382" s="113">
        <v>0</v>
      </c>
      <c r="Z382" s="113">
        <v>0</v>
      </c>
      <c r="AA382" s="113">
        <f t="shared" si="293"/>
        <v>0</v>
      </c>
      <c r="AB382" s="113">
        <f t="shared" si="294"/>
        <v>0</v>
      </c>
      <c r="AC382" s="114">
        <f t="shared" si="295"/>
        <v>0</v>
      </c>
      <c r="AD382" s="114">
        <f t="shared" si="296"/>
        <v>0</v>
      </c>
      <c r="AE382" s="113">
        <v>0</v>
      </c>
      <c r="AF382" s="113">
        <v>0</v>
      </c>
      <c r="AG382" s="113">
        <f t="shared" si="297"/>
        <v>0</v>
      </c>
      <c r="AH382" s="113">
        <f t="shared" si="298"/>
        <v>0</v>
      </c>
      <c r="AI382" s="115">
        <v>0</v>
      </c>
      <c r="AJ382" s="115">
        <v>0</v>
      </c>
      <c r="AK382" s="115">
        <v>0</v>
      </c>
      <c r="AL382" s="115">
        <v>0</v>
      </c>
      <c r="AM382" s="115">
        <v>0</v>
      </c>
      <c r="AN382" s="115">
        <v>0</v>
      </c>
      <c r="AO382" s="115">
        <v>0</v>
      </c>
      <c r="AP382" s="115">
        <v>0</v>
      </c>
      <c r="AQ382" s="115">
        <f t="shared" si="299"/>
        <v>0</v>
      </c>
      <c r="AR382" s="115">
        <f t="shared" si="300"/>
        <v>0</v>
      </c>
      <c r="AS382" s="377">
        <f t="shared" si="301"/>
        <v>0</v>
      </c>
      <c r="AT382" s="112">
        <f>I382+AH382</f>
        <v>2840395</v>
      </c>
      <c r="AU382" s="113">
        <f>J382+W382</f>
        <v>2091602</v>
      </c>
      <c r="AV382" s="113">
        <f>K382+AA382</f>
        <v>0</v>
      </c>
      <c r="AW382" s="113">
        <f t="shared" si="337"/>
        <v>706961</v>
      </c>
      <c r="AX382" s="113">
        <f t="shared" si="337"/>
        <v>41832</v>
      </c>
      <c r="AY382" s="113">
        <f>N382+AG382</f>
        <v>0</v>
      </c>
      <c r="AZ382" s="115">
        <f>O382+AS382</f>
        <v>4.3213999999999997</v>
      </c>
      <c r="BA382" s="115">
        <f t="shared" si="338"/>
        <v>4.3213999999999997</v>
      </c>
      <c r="BB382" s="116">
        <f t="shared" si="338"/>
        <v>0</v>
      </c>
    </row>
    <row r="383" spans="1:54" ht="14.1" customHeight="1" x14ac:dyDescent="0.2">
      <c r="A383" s="108">
        <v>77</v>
      </c>
      <c r="B383" s="105">
        <v>2460</v>
      </c>
      <c r="C383" s="106">
        <v>600079783</v>
      </c>
      <c r="D383" s="105">
        <v>72741643</v>
      </c>
      <c r="E383" s="107" t="s">
        <v>725</v>
      </c>
      <c r="F383" s="108">
        <v>3143</v>
      </c>
      <c r="G383" s="126" t="s">
        <v>634</v>
      </c>
      <c r="H383" s="109" t="s">
        <v>282</v>
      </c>
      <c r="I383" s="110">
        <v>94097</v>
      </c>
      <c r="J383" s="445">
        <v>66330</v>
      </c>
      <c r="K383" s="445">
        <v>0</v>
      </c>
      <c r="L383" s="111">
        <v>22420</v>
      </c>
      <c r="M383" s="111">
        <v>1327</v>
      </c>
      <c r="N383" s="445">
        <v>4020</v>
      </c>
      <c r="O383" s="288">
        <v>0.28000000000000003</v>
      </c>
      <c r="P383" s="446">
        <v>0</v>
      </c>
      <c r="Q383" s="914">
        <v>0.28000000000000003</v>
      </c>
      <c r="R383" s="351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f t="shared" si="292"/>
        <v>0</v>
      </c>
      <c r="X383" s="113">
        <v>0</v>
      </c>
      <c r="Y383" s="113">
        <v>0</v>
      </c>
      <c r="Z383" s="113">
        <v>0</v>
      </c>
      <c r="AA383" s="113">
        <f t="shared" si="293"/>
        <v>0</v>
      </c>
      <c r="AB383" s="113">
        <f t="shared" si="294"/>
        <v>0</v>
      </c>
      <c r="AC383" s="114">
        <f t="shared" si="295"/>
        <v>0</v>
      </c>
      <c r="AD383" s="114">
        <f t="shared" si="296"/>
        <v>0</v>
      </c>
      <c r="AE383" s="113">
        <v>0</v>
      </c>
      <c r="AF383" s="113">
        <v>0</v>
      </c>
      <c r="AG383" s="113">
        <f t="shared" si="297"/>
        <v>0</v>
      </c>
      <c r="AH383" s="113">
        <f t="shared" si="298"/>
        <v>0</v>
      </c>
      <c r="AI383" s="115">
        <v>0</v>
      </c>
      <c r="AJ383" s="115">
        <v>0</v>
      </c>
      <c r="AK383" s="115">
        <v>0</v>
      </c>
      <c r="AL383" s="115">
        <v>0</v>
      </c>
      <c r="AM383" s="115">
        <v>0</v>
      </c>
      <c r="AN383" s="115">
        <v>0</v>
      </c>
      <c r="AO383" s="115">
        <v>0</v>
      </c>
      <c r="AP383" s="115">
        <v>0</v>
      </c>
      <c r="AQ383" s="115">
        <f t="shared" si="299"/>
        <v>0</v>
      </c>
      <c r="AR383" s="115">
        <f t="shared" si="300"/>
        <v>0</v>
      </c>
      <c r="AS383" s="377">
        <f t="shared" si="301"/>
        <v>0</v>
      </c>
      <c r="AT383" s="112">
        <f>I383+AH383</f>
        <v>94097</v>
      </c>
      <c r="AU383" s="113">
        <f>J383+W383</f>
        <v>66330</v>
      </c>
      <c r="AV383" s="113">
        <f>K383+AA383</f>
        <v>0</v>
      </c>
      <c r="AW383" s="113">
        <f t="shared" si="337"/>
        <v>22420</v>
      </c>
      <c r="AX383" s="113">
        <f t="shared" si="337"/>
        <v>1327</v>
      </c>
      <c r="AY383" s="113">
        <f>N383+AG383</f>
        <v>4020</v>
      </c>
      <c r="AZ383" s="115">
        <f>O383+AS383</f>
        <v>0.28000000000000003</v>
      </c>
      <c r="BA383" s="115">
        <f t="shared" si="338"/>
        <v>0</v>
      </c>
      <c r="BB383" s="116">
        <f t="shared" si="338"/>
        <v>0.28000000000000003</v>
      </c>
    </row>
    <row r="384" spans="1:54" ht="14.1" customHeight="1" x14ac:dyDescent="0.2">
      <c r="A384" s="120">
        <v>77</v>
      </c>
      <c r="B384" s="117">
        <v>2460</v>
      </c>
      <c r="C384" s="118">
        <v>600079783</v>
      </c>
      <c r="D384" s="117">
        <v>72741643</v>
      </c>
      <c r="E384" s="119" t="s">
        <v>726</v>
      </c>
      <c r="F384" s="120"/>
      <c r="G384" s="119"/>
      <c r="H384" s="121"/>
      <c r="I384" s="122">
        <v>44449723</v>
      </c>
      <c r="J384" s="123">
        <v>32021931</v>
      </c>
      <c r="K384" s="123">
        <v>0</v>
      </c>
      <c r="L384" s="123">
        <v>10823413</v>
      </c>
      <c r="M384" s="123">
        <v>640439</v>
      </c>
      <c r="N384" s="123">
        <v>963940</v>
      </c>
      <c r="O384" s="124">
        <v>61.200299999999999</v>
      </c>
      <c r="P384" s="124">
        <v>48.735399999999998</v>
      </c>
      <c r="Q384" s="125">
        <v>12.464899999999998</v>
      </c>
      <c r="R384" s="856">
        <f t="shared" ref="R384:BB384" si="339">SUM(R379:R383)</f>
        <v>0</v>
      </c>
      <c r="S384" s="856">
        <f t="shared" si="339"/>
        <v>0</v>
      </c>
      <c r="T384" s="856">
        <f t="shared" si="339"/>
        <v>0</v>
      </c>
      <c r="U384" s="856">
        <f t="shared" si="339"/>
        <v>0</v>
      </c>
      <c r="V384" s="856">
        <f t="shared" si="339"/>
        <v>0</v>
      </c>
      <c r="W384" s="856">
        <f t="shared" si="339"/>
        <v>0</v>
      </c>
      <c r="X384" s="856">
        <f t="shared" si="339"/>
        <v>0</v>
      </c>
      <c r="Y384" s="856">
        <f t="shared" si="339"/>
        <v>0</v>
      </c>
      <c r="Z384" s="856">
        <f t="shared" si="339"/>
        <v>0</v>
      </c>
      <c r="AA384" s="856">
        <f t="shared" si="339"/>
        <v>0</v>
      </c>
      <c r="AB384" s="856">
        <f t="shared" si="339"/>
        <v>0</v>
      </c>
      <c r="AC384" s="856">
        <f t="shared" si="339"/>
        <v>0</v>
      </c>
      <c r="AD384" s="856">
        <f t="shared" si="339"/>
        <v>0</v>
      </c>
      <c r="AE384" s="856">
        <f t="shared" si="339"/>
        <v>0</v>
      </c>
      <c r="AF384" s="856">
        <f t="shared" si="339"/>
        <v>0</v>
      </c>
      <c r="AG384" s="856">
        <f t="shared" si="339"/>
        <v>0</v>
      </c>
      <c r="AH384" s="856">
        <f t="shared" si="339"/>
        <v>0</v>
      </c>
      <c r="AI384" s="904">
        <f t="shared" si="339"/>
        <v>0</v>
      </c>
      <c r="AJ384" s="904">
        <f t="shared" si="339"/>
        <v>0</v>
      </c>
      <c r="AK384" s="904">
        <f t="shared" si="339"/>
        <v>0</v>
      </c>
      <c r="AL384" s="904">
        <f t="shared" si="339"/>
        <v>0</v>
      </c>
      <c r="AM384" s="904">
        <f t="shared" si="339"/>
        <v>0</v>
      </c>
      <c r="AN384" s="904">
        <f t="shared" si="339"/>
        <v>0</v>
      </c>
      <c r="AO384" s="904">
        <f t="shared" si="339"/>
        <v>0</v>
      </c>
      <c r="AP384" s="904">
        <f t="shared" si="339"/>
        <v>0</v>
      </c>
      <c r="AQ384" s="904">
        <f t="shared" si="339"/>
        <v>0</v>
      </c>
      <c r="AR384" s="904">
        <f t="shared" si="339"/>
        <v>0</v>
      </c>
      <c r="AS384" s="939">
        <f t="shared" si="339"/>
        <v>0</v>
      </c>
      <c r="AT384" s="122">
        <f t="shared" si="339"/>
        <v>44449723</v>
      </c>
      <c r="AU384" s="123">
        <f t="shared" si="339"/>
        <v>32021931</v>
      </c>
      <c r="AV384" s="123">
        <f t="shared" si="339"/>
        <v>0</v>
      </c>
      <c r="AW384" s="123">
        <f t="shared" si="339"/>
        <v>10823413</v>
      </c>
      <c r="AX384" s="123">
        <f t="shared" si="339"/>
        <v>640439</v>
      </c>
      <c r="AY384" s="123">
        <f t="shared" si="339"/>
        <v>963940</v>
      </c>
      <c r="AZ384" s="124">
        <f t="shared" si="339"/>
        <v>61.200299999999999</v>
      </c>
      <c r="BA384" s="124">
        <f t="shared" si="339"/>
        <v>48.735399999999998</v>
      </c>
      <c r="BB384" s="125">
        <f t="shared" si="339"/>
        <v>12.464899999999998</v>
      </c>
    </row>
    <row r="385" spans="1:54" ht="14.1" customHeight="1" x14ac:dyDescent="0.2">
      <c r="A385" s="108">
        <v>78</v>
      </c>
      <c r="B385" s="105">
        <v>2324</v>
      </c>
      <c r="C385" s="106">
        <v>600074030</v>
      </c>
      <c r="D385" s="105">
        <v>71013083</v>
      </c>
      <c r="E385" s="107" t="s">
        <v>727</v>
      </c>
      <c r="F385" s="108">
        <v>3111</v>
      </c>
      <c r="G385" s="107" t="s">
        <v>315</v>
      </c>
      <c r="H385" s="109" t="s">
        <v>281</v>
      </c>
      <c r="I385" s="110">
        <v>11295115</v>
      </c>
      <c r="J385" s="111">
        <v>8244273</v>
      </c>
      <c r="K385" s="111">
        <v>23500</v>
      </c>
      <c r="L385" s="111">
        <v>2794507</v>
      </c>
      <c r="M385" s="111">
        <v>164885</v>
      </c>
      <c r="N385" s="111">
        <v>67950</v>
      </c>
      <c r="O385" s="288">
        <v>19.234999999999999</v>
      </c>
      <c r="P385" s="288">
        <v>14</v>
      </c>
      <c r="Q385" s="913">
        <v>5.2349999999999994</v>
      </c>
      <c r="R385" s="351">
        <v>0</v>
      </c>
      <c r="S385" s="113">
        <v>0</v>
      </c>
      <c r="T385" s="113">
        <v>0</v>
      </c>
      <c r="U385" s="113">
        <v>0</v>
      </c>
      <c r="V385" s="113">
        <v>0</v>
      </c>
      <c r="W385" s="113">
        <f t="shared" si="292"/>
        <v>0</v>
      </c>
      <c r="X385" s="113">
        <v>0</v>
      </c>
      <c r="Y385" s="113">
        <v>0</v>
      </c>
      <c r="Z385" s="113">
        <v>0</v>
      </c>
      <c r="AA385" s="113">
        <f t="shared" si="293"/>
        <v>0</v>
      </c>
      <c r="AB385" s="113">
        <f t="shared" si="294"/>
        <v>0</v>
      </c>
      <c r="AC385" s="114">
        <f t="shared" si="295"/>
        <v>0</v>
      </c>
      <c r="AD385" s="114">
        <f t="shared" si="296"/>
        <v>0</v>
      </c>
      <c r="AE385" s="113">
        <v>0</v>
      </c>
      <c r="AF385" s="113">
        <v>0</v>
      </c>
      <c r="AG385" s="113">
        <f t="shared" si="297"/>
        <v>0</v>
      </c>
      <c r="AH385" s="113">
        <f t="shared" si="298"/>
        <v>0</v>
      </c>
      <c r="AI385" s="115">
        <v>0</v>
      </c>
      <c r="AJ385" s="115">
        <v>0</v>
      </c>
      <c r="AK385" s="115">
        <v>0</v>
      </c>
      <c r="AL385" s="115">
        <v>0</v>
      </c>
      <c r="AM385" s="115">
        <v>0</v>
      </c>
      <c r="AN385" s="115">
        <v>0</v>
      </c>
      <c r="AO385" s="115">
        <v>0</v>
      </c>
      <c r="AP385" s="115">
        <v>0</v>
      </c>
      <c r="AQ385" s="115">
        <f t="shared" si="299"/>
        <v>0</v>
      </c>
      <c r="AR385" s="115">
        <f t="shared" si="300"/>
        <v>0</v>
      </c>
      <c r="AS385" s="377">
        <f t="shared" si="301"/>
        <v>0</v>
      </c>
      <c r="AT385" s="112">
        <f>I385+AH385</f>
        <v>11295115</v>
      </c>
      <c r="AU385" s="113">
        <f>J385+W385</f>
        <v>8244273</v>
      </c>
      <c r="AV385" s="113">
        <f>K385+AA385</f>
        <v>23500</v>
      </c>
      <c r="AW385" s="113">
        <f t="shared" ref="AW385:AX387" si="340">L385+AC385</f>
        <v>2794507</v>
      </c>
      <c r="AX385" s="113">
        <f t="shared" si="340"/>
        <v>164885</v>
      </c>
      <c r="AY385" s="113">
        <f>N385+AG385</f>
        <v>67950</v>
      </c>
      <c r="AZ385" s="115">
        <f>O385+AS385</f>
        <v>19.234999999999999</v>
      </c>
      <c r="BA385" s="115">
        <f t="shared" ref="BA385:BB387" si="341">P385+AQ385</f>
        <v>14</v>
      </c>
      <c r="BB385" s="116">
        <f t="shared" si="341"/>
        <v>5.2349999999999994</v>
      </c>
    </row>
    <row r="386" spans="1:54" ht="14.1" customHeight="1" x14ac:dyDescent="0.2">
      <c r="A386" s="108">
        <v>78</v>
      </c>
      <c r="B386" s="105">
        <v>2324</v>
      </c>
      <c r="C386" s="106">
        <v>600074030</v>
      </c>
      <c r="D386" s="105">
        <v>71013083</v>
      </c>
      <c r="E386" s="107" t="s">
        <v>727</v>
      </c>
      <c r="F386" s="108">
        <v>3111</v>
      </c>
      <c r="G386" s="126" t="s">
        <v>316</v>
      </c>
      <c r="H386" s="109" t="s">
        <v>282</v>
      </c>
      <c r="I386" s="110">
        <v>863028</v>
      </c>
      <c r="J386" s="28">
        <v>635146</v>
      </c>
      <c r="K386" s="28">
        <v>0</v>
      </c>
      <c r="L386" s="111">
        <v>214679</v>
      </c>
      <c r="M386" s="111">
        <v>12703</v>
      </c>
      <c r="N386" s="28">
        <v>500</v>
      </c>
      <c r="O386" s="288">
        <v>1.83</v>
      </c>
      <c r="P386" s="275">
        <v>1.83</v>
      </c>
      <c r="Q386" s="910">
        <v>0</v>
      </c>
      <c r="R386" s="351">
        <v>0</v>
      </c>
      <c r="S386" s="113">
        <v>76526</v>
      </c>
      <c r="T386" s="113">
        <v>0</v>
      </c>
      <c r="U386" s="113">
        <v>0</v>
      </c>
      <c r="V386" s="113">
        <v>0</v>
      </c>
      <c r="W386" s="113">
        <f t="shared" si="292"/>
        <v>76526</v>
      </c>
      <c r="X386" s="113">
        <v>0</v>
      </c>
      <c r="Y386" s="113">
        <v>0</v>
      </c>
      <c r="Z386" s="113">
        <v>0</v>
      </c>
      <c r="AA386" s="113">
        <f t="shared" si="293"/>
        <v>0</v>
      </c>
      <c r="AB386" s="113">
        <f t="shared" si="294"/>
        <v>76526</v>
      </c>
      <c r="AC386" s="114">
        <f t="shared" si="295"/>
        <v>25866</v>
      </c>
      <c r="AD386" s="114">
        <f t="shared" si="296"/>
        <v>1531</v>
      </c>
      <c r="AE386" s="113">
        <v>0</v>
      </c>
      <c r="AF386" s="113">
        <v>0</v>
      </c>
      <c r="AG386" s="113">
        <f t="shared" si="297"/>
        <v>0</v>
      </c>
      <c r="AH386" s="113">
        <f t="shared" si="298"/>
        <v>103923</v>
      </c>
      <c r="AI386" s="115">
        <v>0</v>
      </c>
      <c r="AJ386" s="115">
        <v>0</v>
      </c>
      <c r="AK386" s="115">
        <v>0.22</v>
      </c>
      <c r="AL386" s="115">
        <v>0</v>
      </c>
      <c r="AM386" s="115">
        <v>0</v>
      </c>
      <c r="AN386" s="115">
        <v>0</v>
      </c>
      <c r="AO386" s="115">
        <v>0</v>
      </c>
      <c r="AP386" s="115">
        <v>0</v>
      </c>
      <c r="AQ386" s="115">
        <f t="shared" si="299"/>
        <v>0.22</v>
      </c>
      <c r="AR386" s="115">
        <f t="shared" si="300"/>
        <v>0</v>
      </c>
      <c r="AS386" s="377">
        <f t="shared" si="301"/>
        <v>0.22</v>
      </c>
      <c r="AT386" s="112">
        <f>I386+AH386</f>
        <v>966951</v>
      </c>
      <c r="AU386" s="113">
        <f>J386+W386</f>
        <v>711672</v>
      </c>
      <c r="AV386" s="113">
        <f>K386+AA386</f>
        <v>0</v>
      </c>
      <c r="AW386" s="113">
        <f t="shared" si="340"/>
        <v>240545</v>
      </c>
      <c r="AX386" s="113">
        <f t="shared" si="340"/>
        <v>14234</v>
      </c>
      <c r="AY386" s="113">
        <f>N386+AG386</f>
        <v>500</v>
      </c>
      <c r="AZ386" s="115">
        <f>O386+AS386</f>
        <v>2.0500000000000003</v>
      </c>
      <c r="BA386" s="115">
        <f t="shared" si="341"/>
        <v>2.0500000000000003</v>
      </c>
      <c r="BB386" s="116">
        <f t="shared" si="341"/>
        <v>0</v>
      </c>
    </row>
    <row r="387" spans="1:54" ht="14.1" customHeight="1" x14ac:dyDescent="0.2">
      <c r="A387" s="108">
        <v>78</v>
      </c>
      <c r="B387" s="105">
        <v>2324</v>
      </c>
      <c r="C387" s="106">
        <v>600074030</v>
      </c>
      <c r="D387" s="105">
        <v>71013083</v>
      </c>
      <c r="E387" s="107" t="s">
        <v>727</v>
      </c>
      <c r="F387" s="108">
        <v>3141</v>
      </c>
      <c r="G387" s="107" t="s">
        <v>319</v>
      </c>
      <c r="H387" s="109" t="s">
        <v>282</v>
      </c>
      <c r="I387" s="110">
        <v>1094905</v>
      </c>
      <c r="J387" s="30">
        <v>801183</v>
      </c>
      <c r="K387" s="30">
        <v>0</v>
      </c>
      <c r="L387" s="111">
        <v>270800</v>
      </c>
      <c r="M387" s="111">
        <v>16024</v>
      </c>
      <c r="N387" s="30">
        <v>6898</v>
      </c>
      <c r="O387" s="288">
        <v>2.73</v>
      </c>
      <c r="P387" s="447">
        <v>0</v>
      </c>
      <c r="Q387" s="898">
        <v>2.73</v>
      </c>
      <c r="R387" s="351">
        <v>0</v>
      </c>
      <c r="S387" s="113">
        <v>0</v>
      </c>
      <c r="T387" s="113">
        <v>7388</v>
      </c>
      <c r="U387" s="113">
        <v>0</v>
      </c>
      <c r="V387" s="113">
        <v>0</v>
      </c>
      <c r="W387" s="113">
        <f t="shared" si="292"/>
        <v>7388</v>
      </c>
      <c r="X387" s="113">
        <v>0</v>
      </c>
      <c r="Y387" s="113">
        <v>0</v>
      </c>
      <c r="Z387" s="113">
        <v>0</v>
      </c>
      <c r="AA387" s="113">
        <f t="shared" si="293"/>
        <v>0</v>
      </c>
      <c r="AB387" s="113">
        <f t="shared" si="294"/>
        <v>7388</v>
      </c>
      <c r="AC387" s="114">
        <f t="shared" si="295"/>
        <v>2497</v>
      </c>
      <c r="AD387" s="114">
        <f t="shared" si="296"/>
        <v>148</v>
      </c>
      <c r="AE387" s="113">
        <v>0</v>
      </c>
      <c r="AF387" s="113">
        <v>0</v>
      </c>
      <c r="AG387" s="113">
        <f t="shared" si="297"/>
        <v>0</v>
      </c>
      <c r="AH387" s="113">
        <f t="shared" si="298"/>
        <v>10033</v>
      </c>
      <c r="AI387" s="115">
        <v>0</v>
      </c>
      <c r="AJ387" s="115">
        <v>0</v>
      </c>
      <c r="AK387" s="115">
        <v>0</v>
      </c>
      <c r="AL387" s="115">
        <v>0</v>
      </c>
      <c r="AM387" s="115">
        <v>0.03</v>
      </c>
      <c r="AN387" s="115">
        <v>0</v>
      </c>
      <c r="AO387" s="115">
        <v>0</v>
      </c>
      <c r="AP387" s="115">
        <v>0</v>
      </c>
      <c r="AQ387" s="115">
        <f t="shared" si="299"/>
        <v>0</v>
      </c>
      <c r="AR387" s="115">
        <f t="shared" si="300"/>
        <v>0.03</v>
      </c>
      <c r="AS387" s="377">
        <f t="shared" si="301"/>
        <v>0.03</v>
      </c>
      <c r="AT387" s="112">
        <f>I387+AH387</f>
        <v>1104938</v>
      </c>
      <c r="AU387" s="113">
        <f>J387+W387</f>
        <v>808571</v>
      </c>
      <c r="AV387" s="113">
        <f>K387+AA387</f>
        <v>0</v>
      </c>
      <c r="AW387" s="113">
        <f t="shared" si="340"/>
        <v>273297</v>
      </c>
      <c r="AX387" s="113">
        <f t="shared" si="340"/>
        <v>16172</v>
      </c>
      <c r="AY387" s="113">
        <f>N387+AG387</f>
        <v>6898</v>
      </c>
      <c r="AZ387" s="115">
        <f>O387+AS387</f>
        <v>2.76</v>
      </c>
      <c r="BA387" s="115">
        <f t="shared" si="341"/>
        <v>0</v>
      </c>
      <c r="BB387" s="116">
        <f t="shared" si="341"/>
        <v>2.76</v>
      </c>
    </row>
    <row r="388" spans="1:54" ht="14.1" customHeight="1" x14ac:dyDescent="0.2">
      <c r="A388" s="120">
        <v>78</v>
      </c>
      <c r="B388" s="117">
        <v>2324</v>
      </c>
      <c r="C388" s="118">
        <v>600074030</v>
      </c>
      <c r="D388" s="117">
        <v>71013083</v>
      </c>
      <c r="E388" s="119" t="s">
        <v>728</v>
      </c>
      <c r="F388" s="120"/>
      <c r="G388" s="119"/>
      <c r="H388" s="121"/>
      <c r="I388" s="122">
        <v>13253048</v>
      </c>
      <c r="J388" s="123">
        <v>9680602</v>
      </c>
      <c r="K388" s="123">
        <v>23500</v>
      </c>
      <c r="L388" s="123">
        <v>3279986</v>
      </c>
      <c r="M388" s="123">
        <v>193612</v>
      </c>
      <c r="N388" s="123">
        <v>75348</v>
      </c>
      <c r="O388" s="124">
        <v>23.794999999999998</v>
      </c>
      <c r="P388" s="124">
        <v>15.83</v>
      </c>
      <c r="Q388" s="125">
        <v>7.9649999999999999</v>
      </c>
      <c r="R388" s="856">
        <f t="shared" ref="R388:BB388" si="342">SUM(R385:R387)</f>
        <v>0</v>
      </c>
      <c r="S388" s="856">
        <f t="shared" si="342"/>
        <v>76526</v>
      </c>
      <c r="T388" s="856">
        <f t="shared" si="342"/>
        <v>7388</v>
      </c>
      <c r="U388" s="856">
        <f t="shared" si="342"/>
        <v>0</v>
      </c>
      <c r="V388" s="856">
        <f t="shared" si="342"/>
        <v>0</v>
      </c>
      <c r="W388" s="856">
        <f t="shared" si="342"/>
        <v>83914</v>
      </c>
      <c r="X388" s="856">
        <f t="shared" si="342"/>
        <v>0</v>
      </c>
      <c r="Y388" s="856">
        <f t="shared" si="342"/>
        <v>0</v>
      </c>
      <c r="Z388" s="856">
        <f t="shared" si="342"/>
        <v>0</v>
      </c>
      <c r="AA388" s="856">
        <f t="shared" si="342"/>
        <v>0</v>
      </c>
      <c r="AB388" s="856">
        <f t="shared" si="342"/>
        <v>83914</v>
      </c>
      <c r="AC388" s="856">
        <f t="shared" si="342"/>
        <v>28363</v>
      </c>
      <c r="AD388" s="856">
        <f t="shared" si="342"/>
        <v>1679</v>
      </c>
      <c r="AE388" s="856">
        <f t="shared" si="342"/>
        <v>0</v>
      </c>
      <c r="AF388" s="856">
        <f t="shared" si="342"/>
        <v>0</v>
      </c>
      <c r="AG388" s="856">
        <f t="shared" si="342"/>
        <v>0</v>
      </c>
      <c r="AH388" s="856">
        <f t="shared" si="342"/>
        <v>113956</v>
      </c>
      <c r="AI388" s="904">
        <f t="shared" si="342"/>
        <v>0</v>
      </c>
      <c r="AJ388" s="904">
        <f t="shared" si="342"/>
        <v>0</v>
      </c>
      <c r="AK388" s="904">
        <f t="shared" si="342"/>
        <v>0.22</v>
      </c>
      <c r="AL388" s="904">
        <f t="shared" si="342"/>
        <v>0</v>
      </c>
      <c r="AM388" s="904">
        <f t="shared" si="342"/>
        <v>0.03</v>
      </c>
      <c r="AN388" s="904">
        <f t="shared" si="342"/>
        <v>0</v>
      </c>
      <c r="AO388" s="904">
        <f t="shared" si="342"/>
        <v>0</v>
      </c>
      <c r="AP388" s="904">
        <f t="shared" si="342"/>
        <v>0</v>
      </c>
      <c r="AQ388" s="904">
        <f t="shared" si="342"/>
        <v>0.22</v>
      </c>
      <c r="AR388" s="904">
        <f t="shared" si="342"/>
        <v>0.03</v>
      </c>
      <c r="AS388" s="939">
        <f t="shared" si="342"/>
        <v>0.25</v>
      </c>
      <c r="AT388" s="122">
        <f t="shared" si="342"/>
        <v>13367004</v>
      </c>
      <c r="AU388" s="123">
        <f t="shared" si="342"/>
        <v>9764516</v>
      </c>
      <c r="AV388" s="123">
        <f t="shared" si="342"/>
        <v>23500</v>
      </c>
      <c r="AW388" s="123">
        <f t="shared" si="342"/>
        <v>3308349</v>
      </c>
      <c r="AX388" s="123">
        <f t="shared" si="342"/>
        <v>195291</v>
      </c>
      <c r="AY388" s="123">
        <f t="shared" si="342"/>
        <v>75348</v>
      </c>
      <c r="AZ388" s="124">
        <f t="shared" si="342"/>
        <v>24.045000000000002</v>
      </c>
      <c r="BA388" s="124">
        <f t="shared" si="342"/>
        <v>16.05</v>
      </c>
      <c r="BB388" s="125">
        <f t="shared" si="342"/>
        <v>7.9949999999999992</v>
      </c>
    </row>
    <row r="389" spans="1:54" ht="14.1" customHeight="1" x14ac:dyDescent="0.2">
      <c r="A389" s="108">
        <v>79</v>
      </c>
      <c r="B389" s="105">
        <v>2325</v>
      </c>
      <c r="C389" s="106">
        <v>600074561</v>
      </c>
      <c r="D389" s="105">
        <v>46750321</v>
      </c>
      <c r="E389" s="107" t="s">
        <v>729</v>
      </c>
      <c r="F389" s="108">
        <v>3113</v>
      </c>
      <c r="G389" s="107" t="s">
        <v>318</v>
      </c>
      <c r="H389" s="109" t="s">
        <v>281</v>
      </c>
      <c r="I389" s="110">
        <v>27437446</v>
      </c>
      <c r="J389" s="111">
        <v>19731639</v>
      </c>
      <c r="K389" s="111">
        <v>50000</v>
      </c>
      <c r="L389" s="111">
        <v>6686194</v>
      </c>
      <c r="M389" s="111">
        <v>394633</v>
      </c>
      <c r="N389" s="111">
        <v>574980</v>
      </c>
      <c r="O389" s="288">
        <v>35.910800000000002</v>
      </c>
      <c r="P389" s="288">
        <v>28.328200000000002</v>
      </c>
      <c r="Q389" s="913">
        <v>7.5826000000000002</v>
      </c>
      <c r="R389" s="351">
        <v>0</v>
      </c>
      <c r="S389" s="113">
        <v>0</v>
      </c>
      <c r="T389" s="113">
        <v>0</v>
      </c>
      <c r="U389" s="113">
        <v>0</v>
      </c>
      <c r="V389" s="113">
        <v>0</v>
      </c>
      <c r="W389" s="113">
        <f t="shared" si="292"/>
        <v>0</v>
      </c>
      <c r="X389" s="113">
        <v>0</v>
      </c>
      <c r="Y389" s="113">
        <v>0</v>
      </c>
      <c r="Z389" s="113">
        <v>0</v>
      </c>
      <c r="AA389" s="113">
        <f t="shared" si="293"/>
        <v>0</v>
      </c>
      <c r="AB389" s="113">
        <f t="shared" si="294"/>
        <v>0</v>
      </c>
      <c r="AC389" s="114">
        <f t="shared" si="295"/>
        <v>0</v>
      </c>
      <c r="AD389" s="114">
        <f t="shared" si="296"/>
        <v>0</v>
      </c>
      <c r="AE389" s="113">
        <v>0</v>
      </c>
      <c r="AF389" s="113">
        <v>0</v>
      </c>
      <c r="AG389" s="113">
        <f t="shared" si="297"/>
        <v>0</v>
      </c>
      <c r="AH389" s="113">
        <f t="shared" si="298"/>
        <v>0</v>
      </c>
      <c r="AI389" s="115">
        <v>0</v>
      </c>
      <c r="AJ389" s="115">
        <v>0</v>
      </c>
      <c r="AK389" s="115">
        <v>0</v>
      </c>
      <c r="AL389" s="115">
        <v>0</v>
      </c>
      <c r="AM389" s="115">
        <v>0</v>
      </c>
      <c r="AN389" s="115">
        <v>0</v>
      </c>
      <c r="AO389" s="115">
        <v>0</v>
      </c>
      <c r="AP389" s="115">
        <v>0</v>
      </c>
      <c r="AQ389" s="115">
        <f t="shared" si="299"/>
        <v>0</v>
      </c>
      <c r="AR389" s="115">
        <f t="shared" si="300"/>
        <v>0</v>
      </c>
      <c r="AS389" s="377">
        <f t="shared" si="301"/>
        <v>0</v>
      </c>
      <c r="AT389" s="112">
        <f t="shared" ref="AT389:AT394" si="343">I389+AH389</f>
        <v>27437446</v>
      </c>
      <c r="AU389" s="113">
        <f t="shared" ref="AU389:AU394" si="344">J389+W389</f>
        <v>19731639</v>
      </c>
      <c r="AV389" s="113">
        <f t="shared" ref="AV389:AV394" si="345">K389+AA389</f>
        <v>50000</v>
      </c>
      <c r="AW389" s="113">
        <f t="shared" ref="AW389:AX394" si="346">L389+AC389</f>
        <v>6686194</v>
      </c>
      <c r="AX389" s="113">
        <f t="shared" si="346"/>
        <v>394633</v>
      </c>
      <c r="AY389" s="113">
        <f t="shared" ref="AY389:AY394" si="347">N389+AG389</f>
        <v>574980</v>
      </c>
      <c r="AZ389" s="115">
        <f t="shared" ref="AZ389:AZ394" si="348">O389+AS389</f>
        <v>35.910800000000002</v>
      </c>
      <c r="BA389" s="115">
        <f t="shared" ref="BA389:BB394" si="349">P389+AQ389</f>
        <v>28.328200000000002</v>
      </c>
      <c r="BB389" s="116">
        <f t="shared" si="349"/>
        <v>7.5826000000000002</v>
      </c>
    </row>
    <row r="390" spans="1:54" ht="14.1" customHeight="1" x14ac:dyDescent="0.2">
      <c r="A390" s="108">
        <v>79</v>
      </c>
      <c r="B390" s="105">
        <v>2325</v>
      </c>
      <c r="C390" s="106">
        <v>600074561</v>
      </c>
      <c r="D390" s="105">
        <v>46750321</v>
      </c>
      <c r="E390" s="107" t="s">
        <v>729</v>
      </c>
      <c r="F390" s="108">
        <v>3113</v>
      </c>
      <c r="G390" s="126" t="s">
        <v>316</v>
      </c>
      <c r="H390" s="109" t="s">
        <v>282</v>
      </c>
      <c r="I390" s="110">
        <v>3008837</v>
      </c>
      <c r="J390" s="28">
        <v>2194283</v>
      </c>
      <c r="K390" s="28">
        <v>0</v>
      </c>
      <c r="L390" s="111">
        <v>741668</v>
      </c>
      <c r="M390" s="111">
        <v>43886</v>
      </c>
      <c r="N390" s="28">
        <v>29000</v>
      </c>
      <c r="O390" s="288">
        <v>6.2799999999999994</v>
      </c>
      <c r="P390" s="275">
        <v>6.2799999999999994</v>
      </c>
      <c r="Q390" s="910">
        <v>0</v>
      </c>
      <c r="R390" s="351">
        <v>0</v>
      </c>
      <c r="S390" s="113">
        <v>0</v>
      </c>
      <c r="T390" s="113">
        <v>0</v>
      </c>
      <c r="U390" s="113">
        <v>0</v>
      </c>
      <c r="V390" s="113">
        <v>0</v>
      </c>
      <c r="W390" s="113">
        <f t="shared" si="292"/>
        <v>0</v>
      </c>
      <c r="X390" s="113">
        <v>0</v>
      </c>
      <c r="Y390" s="113">
        <v>0</v>
      </c>
      <c r="Z390" s="113">
        <v>0</v>
      </c>
      <c r="AA390" s="113">
        <f t="shared" si="293"/>
        <v>0</v>
      </c>
      <c r="AB390" s="113">
        <f t="shared" si="294"/>
        <v>0</v>
      </c>
      <c r="AC390" s="114">
        <f t="shared" si="295"/>
        <v>0</v>
      </c>
      <c r="AD390" s="114">
        <f t="shared" si="296"/>
        <v>0</v>
      </c>
      <c r="AE390" s="113">
        <v>0</v>
      </c>
      <c r="AF390" s="113">
        <v>0</v>
      </c>
      <c r="AG390" s="113">
        <f t="shared" si="297"/>
        <v>0</v>
      </c>
      <c r="AH390" s="113">
        <f t="shared" si="298"/>
        <v>0</v>
      </c>
      <c r="AI390" s="115">
        <v>0</v>
      </c>
      <c r="AJ390" s="115">
        <v>0</v>
      </c>
      <c r="AK390" s="115">
        <v>0</v>
      </c>
      <c r="AL390" s="115">
        <v>0</v>
      </c>
      <c r="AM390" s="115">
        <v>0</v>
      </c>
      <c r="AN390" s="115">
        <v>0</v>
      </c>
      <c r="AO390" s="115">
        <v>0</v>
      </c>
      <c r="AP390" s="115">
        <v>0</v>
      </c>
      <c r="AQ390" s="115">
        <f t="shared" si="299"/>
        <v>0</v>
      </c>
      <c r="AR390" s="115">
        <f t="shared" si="300"/>
        <v>0</v>
      </c>
      <c r="AS390" s="377">
        <f t="shared" si="301"/>
        <v>0</v>
      </c>
      <c r="AT390" s="112">
        <f t="shared" si="343"/>
        <v>3008837</v>
      </c>
      <c r="AU390" s="113">
        <f t="shared" si="344"/>
        <v>2194283</v>
      </c>
      <c r="AV390" s="113">
        <f t="shared" si="345"/>
        <v>0</v>
      </c>
      <c r="AW390" s="113">
        <f t="shared" si="346"/>
        <v>741668</v>
      </c>
      <c r="AX390" s="113">
        <f t="shared" si="346"/>
        <v>43886</v>
      </c>
      <c r="AY390" s="113">
        <f t="shared" si="347"/>
        <v>29000</v>
      </c>
      <c r="AZ390" s="115">
        <f t="shared" si="348"/>
        <v>6.2799999999999994</v>
      </c>
      <c r="BA390" s="115">
        <f t="shared" si="349"/>
        <v>6.2799999999999994</v>
      </c>
      <c r="BB390" s="116">
        <f t="shared" si="349"/>
        <v>0</v>
      </c>
    </row>
    <row r="391" spans="1:54" ht="14.1" customHeight="1" x14ac:dyDescent="0.2">
      <c r="A391" s="108">
        <v>79</v>
      </c>
      <c r="B391" s="105">
        <v>2325</v>
      </c>
      <c r="C391" s="106">
        <v>600074561</v>
      </c>
      <c r="D391" s="105">
        <v>46750321</v>
      </c>
      <c r="E391" s="107" t="s">
        <v>729</v>
      </c>
      <c r="F391" s="108">
        <v>3141</v>
      </c>
      <c r="G391" s="107" t="s">
        <v>319</v>
      </c>
      <c r="H391" s="109" t="s">
        <v>282</v>
      </c>
      <c r="I391" s="110">
        <v>2613395</v>
      </c>
      <c r="J391" s="30">
        <v>1908260</v>
      </c>
      <c r="K391" s="30">
        <v>0</v>
      </c>
      <c r="L391" s="111">
        <v>644992</v>
      </c>
      <c r="M391" s="111">
        <v>38165</v>
      </c>
      <c r="N391" s="30">
        <v>21978</v>
      </c>
      <c r="O391" s="288">
        <v>6.49</v>
      </c>
      <c r="P391" s="447">
        <v>0</v>
      </c>
      <c r="Q391" s="914">
        <v>6.49</v>
      </c>
      <c r="R391" s="351">
        <v>0</v>
      </c>
      <c r="S391" s="113">
        <v>0</v>
      </c>
      <c r="T391" s="113">
        <v>-22766</v>
      </c>
      <c r="U391" s="113">
        <v>0</v>
      </c>
      <c r="V391" s="113">
        <v>0</v>
      </c>
      <c r="W391" s="113">
        <f t="shared" si="292"/>
        <v>-22766</v>
      </c>
      <c r="X391" s="113">
        <v>0</v>
      </c>
      <c r="Y391" s="113">
        <v>0</v>
      </c>
      <c r="Z391" s="113">
        <v>0</v>
      </c>
      <c r="AA391" s="113">
        <f t="shared" si="293"/>
        <v>0</v>
      </c>
      <c r="AB391" s="113">
        <f t="shared" si="294"/>
        <v>-22766</v>
      </c>
      <c r="AC391" s="114">
        <f t="shared" si="295"/>
        <v>-7695</v>
      </c>
      <c r="AD391" s="114">
        <f t="shared" si="296"/>
        <v>-455</v>
      </c>
      <c r="AE391" s="113">
        <v>0</v>
      </c>
      <c r="AF391" s="113">
        <v>0</v>
      </c>
      <c r="AG391" s="113">
        <f t="shared" si="297"/>
        <v>0</v>
      </c>
      <c r="AH391" s="113">
        <f t="shared" si="298"/>
        <v>-30916</v>
      </c>
      <c r="AI391" s="115">
        <v>0</v>
      </c>
      <c r="AJ391" s="115">
        <v>0</v>
      </c>
      <c r="AK391" s="115">
        <v>0</v>
      </c>
      <c r="AL391" s="115">
        <v>0</v>
      </c>
      <c r="AM391" s="115">
        <v>-7.0000000000000007E-2</v>
      </c>
      <c r="AN391" s="115">
        <v>0</v>
      </c>
      <c r="AO391" s="115">
        <v>0</v>
      </c>
      <c r="AP391" s="115">
        <v>0</v>
      </c>
      <c r="AQ391" s="115">
        <f t="shared" si="299"/>
        <v>0</v>
      </c>
      <c r="AR391" s="115">
        <f t="shared" si="300"/>
        <v>-7.0000000000000007E-2</v>
      </c>
      <c r="AS391" s="377">
        <f t="shared" si="301"/>
        <v>-7.0000000000000007E-2</v>
      </c>
      <c r="AT391" s="112">
        <f t="shared" si="343"/>
        <v>2582479</v>
      </c>
      <c r="AU391" s="113">
        <f t="shared" si="344"/>
        <v>1885494</v>
      </c>
      <c r="AV391" s="113">
        <f t="shared" si="345"/>
        <v>0</v>
      </c>
      <c r="AW391" s="113">
        <f t="shared" si="346"/>
        <v>637297</v>
      </c>
      <c r="AX391" s="113">
        <f t="shared" si="346"/>
        <v>37710</v>
      </c>
      <c r="AY391" s="113">
        <f t="shared" si="347"/>
        <v>21978</v>
      </c>
      <c r="AZ391" s="115">
        <f t="shared" si="348"/>
        <v>6.42</v>
      </c>
      <c r="BA391" s="115">
        <f t="shared" si="349"/>
        <v>0</v>
      </c>
      <c r="BB391" s="116">
        <f t="shared" si="349"/>
        <v>6.42</v>
      </c>
    </row>
    <row r="392" spans="1:54" ht="14.1" customHeight="1" x14ac:dyDescent="0.2">
      <c r="A392" s="108">
        <v>79</v>
      </c>
      <c r="B392" s="105">
        <v>2325</v>
      </c>
      <c r="C392" s="106">
        <v>600074561</v>
      </c>
      <c r="D392" s="105">
        <v>46750321</v>
      </c>
      <c r="E392" s="107" t="s">
        <v>729</v>
      </c>
      <c r="F392" s="108">
        <v>3143</v>
      </c>
      <c r="G392" s="126" t="s">
        <v>633</v>
      </c>
      <c r="H392" s="109" t="s">
        <v>281</v>
      </c>
      <c r="I392" s="110">
        <v>2067357</v>
      </c>
      <c r="J392" s="433">
        <v>1502649</v>
      </c>
      <c r="K392" s="433">
        <v>20000</v>
      </c>
      <c r="L392" s="111">
        <v>514655</v>
      </c>
      <c r="M392" s="111">
        <v>30053</v>
      </c>
      <c r="N392" s="343">
        <v>0</v>
      </c>
      <c r="O392" s="288">
        <v>3.5</v>
      </c>
      <c r="P392" s="436">
        <v>3.5</v>
      </c>
      <c r="Q392" s="910">
        <v>0</v>
      </c>
      <c r="R392" s="351">
        <v>0</v>
      </c>
      <c r="S392" s="113">
        <v>0</v>
      </c>
      <c r="T392" s="113">
        <v>0</v>
      </c>
      <c r="U392" s="113">
        <v>0</v>
      </c>
      <c r="V392" s="113">
        <v>0</v>
      </c>
      <c r="W392" s="113">
        <f t="shared" si="292"/>
        <v>0</v>
      </c>
      <c r="X392" s="113">
        <v>0</v>
      </c>
      <c r="Y392" s="113">
        <v>0</v>
      </c>
      <c r="Z392" s="113">
        <v>0</v>
      </c>
      <c r="AA392" s="113">
        <f t="shared" si="293"/>
        <v>0</v>
      </c>
      <c r="AB392" s="113">
        <f t="shared" si="294"/>
        <v>0</v>
      </c>
      <c r="AC392" s="114">
        <f t="shared" si="295"/>
        <v>0</v>
      </c>
      <c r="AD392" s="114">
        <f t="shared" si="296"/>
        <v>0</v>
      </c>
      <c r="AE392" s="113">
        <v>0</v>
      </c>
      <c r="AF392" s="113">
        <v>0</v>
      </c>
      <c r="AG392" s="113">
        <f t="shared" si="297"/>
        <v>0</v>
      </c>
      <c r="AH392" s="113">
        <f t="shared" si="298"/>
        <v>0</v>
      </c>
      <c r="AI392" s="115">
        <v>0</v>
      </c>
      <c r="AJ392" s="115">
        <v>0</v>
      </c>
      <c r="AK392" s="115">
        <v>0</v>
      </c>
      <c r="AL392" s="115">
        <v>0</v>
      </c>
      <c r="AM392" s="115">
        <v>0</v>
      </c>
      <c r="AN392" s="115">
        <v>0</v>
      </c>
      <c r="AO392" s="115">
        <v>0</v>
      </c>
      <c r="AP392" s="115">
        <v>0</v>
      </c>
      <c r="AQ392" s="115">
        <f t="shared" si="299"/>
        <v>0</v>
      </c>
      <c r="AR392" s="115">
        <f t="shared" si="300"/>
        <v>0</v>
      </c>
      <c r="AS392" s="377">
        <f t="shared" si="301"/>
        <v>0</v>
      </c>
      <c r="AT392" s="112">
        <f t="shared" si="343"/>
        <v>2067357</v>
      </c>
      <c r="AU392" s="113">
        <f t="shared" si="344"/>
        <v>1502649</v>
      </c>
      <c r="AV392" s="113">
        <f t="shared" si="345"/>
        <v>20000</v>
      </c>
      <c r="AW392" s="113">
        <f t="shared" si="346"/>
        <v>514655</v>
      </c>
      <c r="AX392" s="113">
        <f t="shared" si="346"/>
        <v>30053</v>
      </c>
      <c r="AY392" s="113">
        <f t="shared" si="347"/>
        <v>0</v>
      </c>
      <c r="AZ392" s="115">
        <f t="shared" si="348"/>
        <v>3.5</v>
      </c>
      <c r="BA392" s="115">
        <f t="shared" si="349"/>
        <v>3.5</v>
      </c>
      <c r="BB392" s="116">
        <f t="shared" si="349"/>
        <v>0</v>
      </c>
    </row>
    <row r="393" spans="1:54" ht="14.1" customHeight="1" x14ac:dyDescent="0.2">
      <c r="A393" s="108">
        <v>79</v>
      </c>
      <c r="B393" s="105">
        <v>2325</v>
      </c>
      <c r="C393" s="106">
        <v>600074561</v>
      </c>
      <c r="D393" s="105">
        <v>46750321</v>
      </c>
      <c r="E393" s="107" t="s">
        <v>729</v>
      </c>
      <c r="F393" s="108">
        <v>3143</v>
      </c>
      <c r="G393" s="126" t="s">
        <v>634</v>
      </c>
      <c r="H393" s="109" t="s">
        <v>282</v>
      </c>
      <c r="I393" s="110">
        <v>80755</v>
      </c>
      <c r="J393" s="445">
        <v>56925</v>
      </c>
      <c r="K393" s="445">
        <v>0</v>
      </c>
      <c r="L393" s="111">
        <v>19241</v>
      </c>
      <c r="M393" s="111">
        <v>1139</v>
      </c>
      <c r="N393" s="445">
        <v>3450</v>
      </c>
      <c r="O393" s="288">
        <v>0.24</v>
      </c>
      <c r="P393" s="446">
        <v>0</v>
      </c>
      <c r="Q393" s="914">
        <v>0.24</v>
      </c>
      <c r="R393" s="351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f t="shared" si="292"/>
        <v>0</v>
      </c>
      <c r="X393" s="113">
        <v>0</v>
      </c>
      <c r="Y393" s="113">
        <v>0</v>
      </c>
      <c r="Z393" s="113">
        <v>0</v>
      </c>
      <c r="AA393" s="113">
        <f t="shared" si="293"/>
        <v>0</v>
      </c>
      <c r="AB393" s="113">
        <f t="shared" si="294"/>
        <v>0</v>
      </c>
      <c r="AC393" s="114">
        <f t="shared" si="295"/>
        <v>0</v>
      </c>
      <c r="AD393" s="114">
        <f t="shared" si="296"/>
        <v>0</v>
      </c>
      <c r="AE393" s="113">
        <v>0</v>
      </c>
      <c r="AF393" s="113">
        <v>0</v>
      </c>
      <c r="AG393" s="113">
        <f t="shared" si="297"/>
        <v>0</v>
      </c>
      <c r="AH393" s="113">
        <f t="shared" si="298"/>
        <v>0</v>
      </c>
      <c r="AI393" s="115">
        <v>0</v>
      </c>
      <c r="AJ393" s="115">
        <v>0</v>
      </c>
      <c r="AK393" s="115">
        <v>0</v>
      </c>
      <c r="AL393" s="115">
        <v>0</v>
      </c>
      <c r="AM393" s="115">
        <v>0</v>
      </c>
      <c r="AN393" s="115">
        <v>0</v>
      </c>
      <c r="AO393" s="115">
        <v>0</v>
      </c>
      <c r="AP393" s="115">
        <v>0</v>
      </c>
      <c r="AQ393" s="115">
        <f t="shared" si="299"/>
        <v>0</v>
      </c>
      <c r="AR393" s="115">
        <f t="shared" si="300"/>
        <v>0</v>
      </c>
      <c r="AS393" s="377">
        <f t="shared" si="301"/>
        <v>0</v>
      </c>
      <c r="AT393" s="112">
        <f t="shared" si="343"/>
        <v>80755</v>
      </c>
      <c r="AU393" s="113">
        <f t="shared" si="344"/>
        <v>56925</v>
      </c>
      <c r="AV393" s="113">
        <f t="shared" si="345"/>
        <v>0</v>
      </c>
      <c r="AW393" s="113">
        <f t="shared" si="346"/>
        <v>19241</v>
      </c>
      <c r="AX393" s="113">
        <f t="shared" si="346"/>
        <v>1139</v>
      </c>
      <c r="AY393" s="113">
        <f t="shared" si="347"/>
        <v>3450</v>
      </c>
      <c r="AZ393" s="115">
        <f t="shared" si="348"/>
        <v>0.24</v>
      </c>
      <c r="BA393" s="115">
        <f t="shared" si="349"/>
        <v>0</v>
      </c>
      <c r="BB393" s="116">
        <f t="shared" si="349"/>
        <v>0.24</v>
      </c>
    </row>
    <row r="394" spans="1:54" ht="14.1" customHeight="1" x14ac:dyDescent="0.2">
      <c r="A394" s="108">
        <v>79</v>
      </c>
      <c r="B394" s="105">
        <v>2325</v>
      </c>
      <c r="C394" s="106">
        <v>600074561</v>
      </c>
      <c r="D394" s="105">
        <v>46750321</v>
      </c>
      <c r="E394" s="107" t="s">
        <v>729</v>
      </c>
      <c r="F394" s="108">
        <v>3231</v>
      </c>
      <c r="G394" s="107" t="s">
        <v>320</v>
      </c>
      <c r="H394" s="109" t="s">
        <v>281</v>
      </c>
      <c r="I394" s="110">
        <v>3342495</v>
      </c>
      <c r="J394" s="343">
        <v>2453192</v>
      </c>
      <c r="K394" s="343">
        <v>0</v>
      </c>
      <c r="L394" s="111">
        <v>829179</v>
      </c>
      <c r="M394" s="111">
        <v>49064</v>
      </c>
      <c r="N394" s="343">
        <v>11060</v>
      </c>
      <c r="O394" s="288">
        <v>4.7482000000000006</v>
      </c>
      <c r="P394" s="275">
        <v>4.2259000000000002</v>
      </c>
      <c r="Q394" s="910">
        <v>0.52229999999999999</v>
      </c>
      <c r="R394" s="351">
        <v>0</v>
      </c>
      <c r="S394" s="113">
        <v>0</v>
      </c>
      <c r="T394" s="113">
        <v>0</v>
      </c>
      <c r="U394" s="113">
        <v>0</v>
      </c>
      <c r="V394" s="113">
        <v>0</v>
      </c>
      <c r="W394" s="113">
        <f t="shared" si="292"/>
        <v>0</v>
      </c>
      <c r="X394" s="113">
        <v>0</v>
      </c>
      <c r="Y394" s="113">
        <v>0</v>
      </c>
      <c r="Z394" s="113">
        <v>0</v>
      </c>
      <c r="AA394" s="113">
        <f t="shared" si="293"/>
        <v>0</v>
      </c>
      <c r="AB394" s="113">
        <f t="shared" si="294"/>
        <v>0</v>
      </c>
      <c r="AC394" s="114">
        <f t="shared" si="295"/>
        <v>0</v>
      </c>
      <c r="AD394" s="114">
        <f t="shared" si="296"/>
        <v>0</v>
      </c>
      <c r="AE394" s="113">
        <v>0</v>
      </c>
      <c r="AF394" s="113">
        <v>0</v>
      </c>
      <c r="AG394" s="113">
        <f t="shared" si="297"/>
        <v>0</v>
      </c>
      <c r="AH394" s="113">
        <f t="shared" si="298"/>
        <v>0</v>
      </c>
      <c r="AI394" s="115">
        <v>0</v>
      </c>
      <c r="AJ394" s="115">
        <v>0</v>
      </c>
      <c r="AK394" s="115">
        <v>0</v>
      </c>
      <c r="AL394" s="115">
        <v>0</v>
      </c>
      <c r="AM394" s="115">
        <v>0</v>
      </c>
      <c r="AN394" s="115">
        <v>0</v>
      </c>
      <c r="AO394" s="115">
        <v>0</v>
      </c>
      <c r="AP394" s="115">
        <v>0</v>
      </c>
      <c r="AQ394" s="115">
        <f t="shared" si="299"/>
        <v>0</v>
      </c>
      <c r="AR394" s="115">
        <f t="shared" si="300"/>
        <v>0</v>
      </c>
      <c r="AS394" s="377">
        <f t="shared" si="301"/>
        <v>0</v>
      </c>
      <c r="AT394" s="112">
        <f t="shared" si="343"/>
        <v>3342495</v>
      </c>
      <c r="AU394" s="113">
        <f t="shared" si="344"/>
        <v>2453192</v>
      </c>
      <c r="AV394" s="113">
        <f t="shared" si="345"/>
        <v>0</v>
      </c>
      <c r="AW394" s="113">
        <f t="shared" si="346"/>
        <v>829179</v>
      </c>
      <c r="AX394" s="113">
        <f t="shared" si="346"/>
        <v>49064</v>
      </c>
      <c r="AY394" s="113">
        <f t="shared" si="347"/>
        <v>11060</v>
      </c>
      <c r="AZ394" s="115">
        <f t="shared" si="348"/>
        <v>4.7482000000000006</v>
      </c>
      <c r="BA394" s="115">
        <f t="shared" si="349"/>
        <v>4.2259000000000002</v>
      </c>
      <c r="BB394" s="116">
        <f t="shared" si="349"/>
        <v>0.52229999999999999</v>
      </c>
    </row>
    <row r="395" spans="1:54" ht="14.1" customHeight="1" x14ac:dyDescent="0.2">
      <c r="A395" s="120">
        <v>79</v>
      </c>
      <c r="B395" s="117">
        <v>2325</v>
      </c>
      <c r="C395" s="118">
        <v>600074561</v>
      </c>
      <c r="D395" s="117">
        <v>46750321</v>
      </c>
      <c r="E395" s="119" t="s">
        <v>730</v>
      </c>
      <c r="F395" s="120"/>
      <c r="G395" s="119"/>
      <c r="H395" s="121"/>
      <c r="I395" s="127">
        <v>38550285</v>
      </c>
      <c r="J395" s="128">
        <v>27846948</v>
      </c>
      <c r="K395" s="128">
        <v>70000</v>
      </c>
      <c r="L395" s="128">
        <v>9435929</v>
      </c>
      <c r="M395" s="128">
        <v>556940</v>
      </c>
      <c r="N395" s="128">
        <v>640468</v>
      </c>
      <c r="O395" s="129">
        <v>57.169000000000011</v>
      </c>
      <c r="P395" s="129">
        <v>42.334100000000007</v>
      </c>
      <c r="Q395" s="130">
        <v>14.834900000000001</v>
      </c>
      <c r="R395" s="857">
        <f t="shared" ref="R395:BB395" si="350">SUM(R389:R394)</f>
        <v>0</v>
      </c>
      <c r="S395" s="857">
        <f t="shared" si="350"/>
        <v>0</v>
      </c>
      <c r="T395" s="857">
        <f t="shared" si="350"/>
        <v>-22766</v>
      </c>
      <c r="U395" s="857">
        <f t="shared" si="350"/>
        <v>0</v>
      </c>
      <c r="V395" s="857">
        <f t="shared" si="350"/>
        <v>0</v>
      </c>
      <c r="W395" s="857">
        <f t="shared" si="350"/>
        <v>-22766</v>
      </c>
      <c r="X395" s="857">
        <f t="shared" si="350"/>
        <v>0</v>
      </c>
      <c r="Y395" s="857">
        <f t="shared" si="350"/>
        <v>0</v>
      </c>
      <c r="Z395" s="857">
        <f t="shared" si="350"/>
        <v>0</v>
      </c>
      <c r="AA395" s="857">
        <f t="shared" si="350"/>
        <v>0</v>
      </c>
      <c r="AB395" s="857">
        <f t="shared" si="350"/>
        <v>-22766</v>
      </c>
      <c r="AC395" s="857">
        <f t="shared" si="350"/>
        <v>-7695</v>
      </c>
      <c r="AD395" s="857">
        <f t="shared" si="350"/>
        <v>-455</v>
      </c>
      <c r="AE395" s="857">
        <f t="shared" si="350"/>
        <v>0</v>
      </c>
      <c r="AF395" s="857">
        <f t="shared" si="350"/>
        <v>0</v>
      </c>
      <c r="AG395" s="857">
        <f t="shared" si="350"/>
        <v>0</v>
      </c>
      <c r="AH395" s="857">
        <f t="shared" si="350"/>
        <v>-30916</v>
      </c>
      <c r="AI395" s="942">
        <f t="shared" si="350"/>
        <v>0</v>
      </c>
      <c r="AJ395" s="942">
        <f t="shared" si="350"/>
        <v>0</v>
      </c>
      <c r="AK395" s="942">
        <f t="shared" si="350"/>
        <v>0</v>
      </c>
      <c r="AL395" s="942">
        <f t="shared" si="350"/>
        <v>0</v>
      </c>
      <c r="AM395" s="942">
        <f t="shared" si="350"/>
        <v>-7.0000000000000007E-2</v>
      </c>
      <c r="AN395" s="942">
        <f t="shared" si="350"/>
        <v>0</v>
      </c>
      <c r="AO395" s="942">
        <f t="shared" si="350"/>
        <v>0</v>
      </c>
      <c r="AP395" s="942">
        <f t="shared" si="350"/>
        <v>0</v>
      </c>
      <c r="AQ395" s="942">
        <f t="shared" si="350"/>
        <v>0</v>
      </c>
      <c r="AR395" s="942">
        <f t="shared" si="350"/>
        <v>-7.0000000000000007E-2</v>
      </c>
      <c r="AS395" s="943">
        <f t="shared" si="350"/>
        <v>-7.0000000000000007E-2</v>
      </c>
      <c r="AT395" s="127">
        <f t="shared" si="350"/>
        <v>38519369</v>
      </c>
      <c r="AU395" s="128">
        <f t="shared" si="350"/>
        <v>27824182</v>
      </c>
      <c r="AV395" s="128">
        <f t="shared" si="350"/>
        <v>70000</v>
      </c>
      <c r="AW395" s="128">
        <f t="shared" si="350"/>
        <v>9428234</v>
      </c>
      <c r="AX395" s="128">
        <f t="shared" si="350"/>
        <v>556485</v>
      </c>
      <c r="AY395" s="128">
        <f t="shared" si="350"/>
        <v>640468</v>
      </c>
      <c r="AZ395" s="129">
        <f t="shared" si="350"/>
        <v>57.099000000000004</v>
      </c>
      <c r="BA395" s="129">
        <f t="shared" si="350"/>
        <v>42.334100000000007</v>
      </c>
      <c r="BB395" s="130">
        <f t="shared" si="350"/>
        <v>14.764900000000001</v>
      </c>
    </row>
    <row r="396" spans="1:54" ht="14.1" customHeight="1" x14ac:dyDescent="0.2">
      <c r="A396" s="108">
        <v>80</v>
      </c>
      <c r="B396" s="105">
        <v>2329</v>
      </c>
      <c r="C396" s="106">
        <v>691007331</v>
      </c>
      <c r="D396" s="105">
        <v>71294171</v>
      </c>
      <c r="E396" s="107" t="s">
        <v>805</v>
      </c>
      <c r="F396" s="108">
        <v>3114</v>
      </c>
      <c r="G396" s="247" t="s">
        <v>563</v>
      </c>
      <c r="H396" s="109" t="s">
        <v>281</v>
      </c>
      <c r="I396" s="110">
        <v>7342105</v>
      </c>
      <c r="J396" s="111">
        <v>5216759</v>
      </c>
      <c r="K396" s="111">
        <v>133360</v>
      </c>
      <c r="L396" s="111">
        <v>1808341</v>
      </c>
      <c r="M396" s="111">
        <v>104335</v>
      </c>
      <c r="N396" s="111">
        <v>79310</v>
      </c>
      <c r="O396" s="288">
        <v>9.7066999999999997</v>
      </c>
      <c r="P396" s="288">
        <v>6.8289999999999997</v>
      </c>
      <c r="Q396" s="913">
        <v>2.8776999999999999</v>
      </c>
      <c r="R396" s="351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f t="shared" si="292"/>
        <v>0</v>
      </c>
      <c r="X396" s="113">
        <v>0</v>
      </c>
      <c r="Y396" s="113">
        <v>0</v>
      </c>
      <c r="Z396" s="113">
        <v>0</v>
      </c>
      <c r="AA396" s="113">
        <f t="shared" si="293"/>
        <v>0</v>
      </c>
      <c r="AB396" s="113">
        <f t="shared" si="294"/>
        <v>0</v>
      </c>
      <c r="AC396" s="114">
        <f t="shared" si="295"/>
        <v>0</v>
      </c>
      <c r="AD396" s="114">
        <f t="shared" si="296"/>
        <v>0</v>
      </c>
      <c r="AE396" s="113">
        <v>0</v>
      </c>
      <c r="AF396" s="113">
        <v>0</v>
      </c>
      <c r="AG396" s="113">
        <f t="shared" si="297"/>
        <v>0</v>
      </c>
      <c r="AH396" s="113">
        <f t="shared" si="298"/>
        <v>0</v>
      </c>
      <c r="AI396" s="115">
        <v>0</v>
      </c>
      <c r="AJ396" s="115">
        <v>0</v>
      </c>
      <c r="AK396" s="115">
        <v>0</v>
      </c>
      <c r="AL396" s="115">
        <v>0</v>
      </c>
      <c r="AM396" s="115">
        <v>0</v>
      </c>
      <c r="AN396" s="115">
        <v>0</v>
      </c>
      <c r="AO396" s="115">
        <v>0</v>
      </c>
      <c r="AP396" s="115">
        <v>0</v>
      </c>
      <c r="AQ396" s="115">
        <f t="shared" si="299"/>
        <v>0</v>
      </c>
      <c r="AR396" s="115">
        <f t="shared" si="300"/>
        <v>0</v>
      </c>
      <c r="AS396" s="377">
        <f t="shared" si="301"/>
        <v>0</v>
      </c>
      <c r="AT396" s="112">
        <f t="shared" ref="AT396:AT401" si="351">I396+AH396</f>
        <v>7342105</v>
      </c>
      <c r="AU396" s="113">
        <f t="shared" ref="AU396:AU401" si="352">J396+W396</f>
        <v>5216759</v>
      </c>
      <c r="AV396" s="113">
        <f t="shared" ref="AV396:AV401" si="353">K396+AA396</f>
        <v>133360</v>
      </c>
      <c r="AW396" s="113">
        <f t="shared" ref="AW396:AX401" si="354">L396+AC396</f>
        <v>1808341</v>
      </c>
      <c r="AX396" s="113">
        <f t="shared" si="354"/>
        <v>104335</v>
      </c>
      <c r="AY396" s="113">
        <f t="shared" ref="AY396:AY401" si="355">N396+AG396</f>
        <v>79310</v>
      </c>
      <c r="AZ396" s="115">
        <f t="shared" ref="AZ396:AZ401" si="356">O396+AS396</f>
        <v>9.7066999999999997</v>
      </c>
      <c r="BA396" s="115">
        <f t="shared" ref="BA396:BB401" si="357">P396+AQ396</f>
        <v>6.8289999999999997</v>
      </c>
      <c r="BB396" s="116">
        <f t="shared" si="357"/>
        <v>2.8776999999999999</v>
      </c>
    </row>
    <row r="397" spans="1:54" ht="14.1" customHeight="1" x14ac:dyDescent="0.2">
      <c r="A397" s="108">
        <v>80</v>
      </c>
      <c r="B397" s="105">
        <v>2329</v>
      </c>
      <c r="C397" s="106">
        <v>691007331</v>
      </c>
      <c r="D397" s="105">
        <v>71294171</v>
      </c>
      <c r="E397" s="107" t="s">
        <v>805</v>
      </c>
      <c r="F397" s="108">
        <v>3114</v>
      </c>
      <c r="G397" s="82" t="s">
        <v>317</v>
      </c>
      <c r="H397" s="109" t="s">
        <v>281</v>
      </c>
      <c r="I397" s="110">
        <v>1504448</v>
      </c>
      <c r="J397" s="433">
        <v>1107841</v>
      </c>
      <c r="K397" s="433">
        <v>0</v>
      </c>
      <c r="L397" s="111">
        <v>374450</v>
      </c>
      <c r="M397" s="111">
        <v>22157</v>
      </c>
      <c r="N397" s="343">
        <v>0</v>
      </c>
      <c r="O397" s="288">
        <v>3.0278</v>
      </c>
      <c r="P397" s="436">
        <v>3.0278</v>
      </c>
      <c r="Q397" s="910">
        <v>0</v>
      </c>
      <c r="R397" s="351">
        <v>0</v>
      </c>
      <c r="S397" s="113">
        <v>0</v>
      </c>
      <c r="T397" s="113">
        <v>0</v>
      </c>
      <c r="U397" s="113">
        <v>0</v>
      </c>
      <c r="V397" s="113">
        <v>0</v>
      </c>
      <c r="W397" s="113">
        <f t="shared" si="292"/>
        <v>0</v>
      </c>
      <c r="X397" s="113">
        <v>0</v>
      </c>
      <c r="Y397" s="113">
        <v>0</v>
      </c>
      <c r="Z397" s="113">
        <v>0</v>
      </c>
      <c r="AA397" s="113">
        <f t="shared" si="293"/>
        <v>0</v>
      </c>
      <c r="AB397" s="113">
        <f t="shared" si="294"/>
        <v>0</v>
      </c>
      <c r="AC397" s="114">
        <f t="shared" si="295"/>
        <v>0</v>
      </c>
      <c r="AD397" s="114">
        <f t="shared" si="296"/>
        <v>0</v>
      </c>
      <c r="AE397" s="113">
        <v>0</v>
      </c>
      <c r="AF397" s="113">
        <v>0</v>
      </c>
      <c r="AG397" s="113">
        <f t="shared" si="297"/>
        <v>0</v>
      </c>
      <c r="AH397" s="113">
        <f t="shared" si="298"/>
        <v>0</v>
      </c>
      <c r="AI397" s="115">
        <v>0</v>
      </c>
      <c r="AJ397" s="115">
        <v>0</v>
      </c>
      <c r="AK397" s="115">
        <v>0</v>
      </c>
      <c r="AL397" s="115">
        <v>0</v>
      </c>
      <c r="AM397" s="115">
        <v>0</v>
      </c>
      <c r="AN397" s="115">
        <v>0</v>
      </c>
      <c r="AO397" s="115">
        <v>0</v>
      </c>
      <c r="AP397" s="115">
        <v>0</v>
      </c>
      <c r="AQ397" s="115">
        <f t="shared" si="299"/>
        <v>0</v>
      </c>
      <c r="AR397" s="115">
        <f t="shared" si="300"/>
        <v>0</v>
      </c>
      <c r="AS397" s="377">
        <f t="shared" si="301"/>
        <v>0</v>
      </c>
      <c r="AT397" s="112">
        <f t="shared" si="351"/>
        <v>1504448</v>
      </c>
      <c r="AU397" s="113">
        <f t="shared" si="352"/>
        <v>1107841</v>
      </c>
      <c r="AV397" s="113">
        <f t="shared" si="353"/>
        <v>0</v>
      </c>
      <c r="AW397" s="113">
        <f t="shared" si="354"/>
        <v>374450</v>
      </c>
      <c r="AX397" s="113">
        <f t="shared" si="354"/>
        <v>22157</v>
      </c>
      <c r="AY397" s="113">
        <f t="shared" si="355"/>
        <v>0</v>
      </c>
      <c r="AZ397" s="115">
        <f t="shared" si="356"/>
        <v>3.0278</v>
      </c>
      <c r="BA397" s="115">
        <f t="shared" si="357"/>
        <v>3.0278</v>
      </c>
      <c r="BB397" s="116">
        <f t="shared" si="357"/>
        <v>0</v>
      </c>
    </row>
    <row r="398" spans="1:54" ht="14.1" customHeight="1" x14ac:dyDescent="0.2">
      <c r="A398" s="108">
        <v>80</v>
      </c>
      <c r="B398" s="105">
        <v>2329</v>
      </c>
      <c r="C398" s="106">
        <v>691007331</v>
      </c>
      <c r="D398" s="105">
        <v>71294171</v>
      </c>
      <c r="E398" s="107" t="s">
        <v>805</v>
      </c>
      <c r="F398" s="108">
        <v>3114</v>
      </c>
      <c r="G398" s="126" t="s">
        <v>316</v>
      </c>
      <c r="H398" s="109" t="s">
        <v>282</v>
      </c>
      <c r="I398" s="110">
        <v>0</v>
      </c>
      <c r="J398" s="28">
        <v>0</v>
      </c>
      <c r="K398" s="28">
        <v>0</v>
      </c>
      <c r="L398" s="111">
        <v>0</v>
      </c>
      <c r="M398" s="111">
        <v>0</v>
      </c>
      <c r="N398" s="28">
        <v>0</v>
      </c>
      <c r="O398" s="288">
        <v>0</v>
      </c>
      <c r="P398" s="275">
        <v>0</v>
      </c>
      <c r="Q398" s="910">
        <v>0</v>
      </c>
      <c r="R398" s="351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f t="shared" ref="W398:W459" si="358">SUM(R398:V398)</f>
        <v>0</v>
      </c>
      <c r="X398" s="113">
        <v>0</v>
      </c>
      <c r="Y398" s="113">
        <v>0</v>
      </c>
      <c r="Z398" s="113">
        <v>0</v>
      </c>
      <c r="AA398" s="113">
        <f t="shared" ref="AA398:AA459" si="359">SUM(X398:Z398)</f>
        <v>0</v>
      </c>
      <c r="AB398" s="113">
        <f t="shared" ref="AB398:AB459" si="360">W398+AA398</f>
        <v>0</v>
      </c>
      <c r="AC398" s="114">
        <f t="shared" ref="AC398:AC459" si="361">ROUND((W398+X398+Y398)*33.8%,0)</f>
        <v>0</v>
      </c>
      <c r="AD398" s="114">
        <f t="shared" ref="AD398:AD459" si="362">ROUND(W398*2%,0)</f>
        <v>0</v>
      </c>
      <c r="AE398" s="113">
        <v>2500</v>
      </c>
      <c r="AF398" s="113">
        <v>0</v>
      </c>
      <c r="AG398" s="113">
        <f t="shared" ref="AG398:AG459" si="363">SUM(AE398:AF398)</f>
        <v>2500</v>
      </c>
      <c r="AH398" s="113">
        <f t="shared" ref="AH398:AH459" si="364">AB398+AC398+AD398+AG398</f>
        <v>2500</v>
      </c>
      <c r="AI398" s="115">
        <v>0</v>
      </c>
      <c r="AJ398" s="115">
        <v>0</v>
      </c>
      <c r="AK398" s="115">
        <v>0</v>
      </c>
      <c r="AL398" s="115">
        <v>0</v>
      </c>
      <c r="AM398" s="115">
        <v>0</v>
      </c>
      <c r="AN398" s="115">
        <v>0</v>
      </c>
      <c r="AO398" s="115">
        <v>0</v>
      </c>
      <c r="AP398" s="115">
        <v>0</v>
      </c>
      <c r="AQ398" s="115">
        <f t="shared" ref="AQ398:AQ459" si="365">AI398+AK398+AL398+AN398+AO398</f>
        <v>0</v>
      </c>
      <c r="AR398" s="115">
        <f t="shared" ref="AR398:AR459" si="366">AJ398+AM398+AP398</f>
        <v>0</v>
      </c>
      <c r="AS398" s="377">
        <f t="shared" ref="AS398:AS459" si="367">SUM(AQ398:AR398)</f>
        <v>0</v>
      </c>
      <c r="AT398" s="112">
        <f t="shared" si="351"/>
        <v>2500</v>
      </c>
      <c r="AU398" s="113">
        <f t="shared" si="352"/>
        <v>0</v>
      </c>
      <c r="AV398" s="113">
        <f t="shared" si="353"/>
        <v>0</v>
      </c>
      <c r="AW398" s="113">
        <f t="shared" si="354"/>
        <v>0</v>
      </c>
      <c r="AX398" s="113">
        <f t="shared" si="354"/>
        <v>0</v>
      </c>
      <c r="AY398" s="113">
        <f t="shared" si="355"/>
        <v>2500</v>
      </c>
      <c r="AZ398" s="115">
        <f t="shared" si="356"/>
        <v>0</v>
      </c>
      <c r="BA398" s="115">
        <f t="shared" si="357"/>
        <v>0</v>
      </c>
      <c r="BB398" s="116">
        <f t="shared" si="357"/>
        <v>0</v>
      </c>
    </row>
    <row r="399" spans="1:54" ht="14.1" customHeight="1" x14ac:dyDescent="0.2">
      <c r="A399" s="108">
        <v>80</v>
      </c>
      <c r="B399" s="105">
        <v>2329</v>
      </c>
      <c r="C399" s="106">
        <v>691007331</v>
      </c>
      <c r="D399" s="105">
        <v>71294171</v>
      </c>
      <c r="E399" s="107" t="s">
        <v>805</v>
      </c>
      <c r="F399" s="108">
        <v>3141</v>
      </c>
      <c r="G399" s="107" t="s">
        <v>319</v>
      </c>
      <c r="H399" s="109" t="s">
        <v>282</v>
      </c>
      <c r="I399" s="110">
        <v>63013</v>
      </c>
      <c r="J399" s="30">
        <v>46010</v>
      </c>
      <c r="K399" s="30">
        <v>0</v>
      </c>
      <c r="L399" s="111">
        <v>15551</v>
      </c>
      <c r="M399" s="111">
        <v>920</v>
      </c>
      <c r="N399" s="30">
        <v>532</v>
      </c>
      <c r="O399" s="288">
        <v>0.16</v>
      </c>
      <c r="P399" s="447">
        <v>0</v>
      </c>
      <c r="Q399" s="914">
        <v>0.16</v>
      </c>
      <c r="R399" s="351">
        <v>0</v>
      </c>
      <c r="S399" s="113">
        <v>0</v>
      </c>
      <c r="T399" s="113">
        <v>5477</v>
      </c>
      <c r="U399" s="113">
        <v>0</v>
      </c>
      <c r="V399" s="113">
        <v>0</v>
      </c>
      <c r="W399" s="113">
        <f t="shared" si="358"/>
        <v>5477</v>
      </c>
      <c r="X399" s="113">
        <v>0</v>
      </c>
      <c r="Y399" s="113">
        <v>0</v>
      </c>
      <c r="Z399" s="113">
        <v>0</v>
      </c>
      <c r="AA399" s="113">
        <f t="shared" si="359"/>
        <v>0</v>
      </c>
      <c r="AB399" s="113">
        <f t="shared" si="360"/>
        <v>5477</v>
      </c>
      <c r="AC399" s="114">
        <f t="shared" si="361"/>
        <v>1851</v>
      </c>
      <c r="AD399" s="114">
        <f t="shared" si="362"/>
        <v>110</v>
      </c>
      <c r="AE399" s="113">
        <v>0</v>
      </c>
      <c r="AF399" s="113">
        <v>0</v>
      </c>
      <c r="AG399" s="113">
        <f t="shared" si="363"/>
        <v>0</v>
      </c>
      <c r="AH399" s="113">
        <f t="shared" si="364"/>
        <v>7438</v>
      </c>
      <c r="AI399" s="115">
        <v>0</v>
      </c>
      <c r="AJ399" s="115">
        <v>0</v>
      </c>
      <c r="AK399" s="115">
        <v>0</v>
      </c>
      <c r="AL399" s="115">
        <v>0</v>
      </c>
      <c r="AM399" s="115">
        <v>0.02</v>
      </c>
      <c r="AN399" s="115">
        <v>0</v>
      </c>
      <c r="AO399" s="115">
        <v>0</v>
      </c>
      <c r="AP399" s="115">
        <v>0</v>
      </c>
      <c r="AQ399" s="115">
        <f t="shared" si="365"/>
        <v>0</v>
      </c>
      <c r="AR399" s="115">
        <f t="shared" si="366"/>
        <v>0.02</v>
      </c>
      <c r="AS399" s="377">
        <f t="shared" si="367"/>
        <v>0.02</v>
      </c>
      <c r="AT399" s="112">
        <f t="shared" si="351"/>
        <v>70451</v>
      </c>
      <c r="AU399" s="113">
        <f t="shared" si="352"/>
        <v>51487</v>
      </c>
      <c r="AV399" s="113">
        <f t="shared" si="353"/>
        <v>0</v>
      </c>
      <c r="AW399" s="113">
        <f t="shared" si="354"/>
        <v>17402</v>
      </c>
      <c r="AX399" s="113">
        <f t="shared" si="354"/>
        <v>1030</v>
      </c>
      <c r="AY399" s="113">
        <f t="shared" si="355"/>
        <v>532</v>
      </c>
      <c r="AZ399" s="115">
        <f t="shared" si="356"/>
        <v>0.18</v>
      </c>
      <c r="BA399" s="115">
        <f t="shared" si="357"/>
        <v>0</v>
      </c>
      <c r="BB399" s="116">
        <f t="shared" si="357"/>
        <v>0.18</v>
      </c>
    </row>
    <row r="400" spans="1:54" ht="14.1" customHeight="1" x14ac:dyDescent="0.2">
      <c r="A400" s="108">
        <v>80</v>
      </c>
      <c r="B400" s="105">
        <v>2329</v>
      </c>
      <c r="C400" s="106">
        <v>691007331</v>
      </c>
      <c r="D400" s="105">
        <v>71294171</v>
      </c>
      <c r="E400" s="107" t="s">
        <v>805</v>
      </c>
      <c r="F400" s="108">
        <v>3143</v>
      </c>
      <c r="G400" s="126" t="s">
        <v>633</v>
      </c>
      <c r="H400" s="109" t="s">
        <v>281</v>
      </c>
      <c r="I400" s="110">
        <v>517479</v>
      </c>
      <c r="J400" s="433">
        <v>381060</v>
      </c>
      <c r="K400" s="433">
        <v>0</v>
      </c>
      <c r="L400" s="111">
        <v>128798</v>
      </c>
      <c r="M400" s="111">
        <v>7621</v>
      </c>
      <c r="N400" s="343">
        <v>0</v>
      </c>
      <c r="O400" s="288">
        <v>0.75</v>
      </c>
      <c r="P400" s="436">
        <v>0.75</v>
      </c>
      <c r="Q400" s="910">
        <v>0</v>
      </c>
      <c r="R400" s="351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f t="shared" si="358"/>
        <v>0</v>
      </c>
      <c r="X400" s="113">
        <v>0</v>
      </c>
      <c r="Y400" s="113">
        <v>0</v>
      </c>
      <c r="Z400" s="113">
        <v>0</v>
      </c>
      <c r="AA400" s="113">
        <f t="shared" si="359"/>
        <v>0</v>
      </c>
      <c r="AB400" s="113">
        <f t="shared" si="360"/>
        <v>0</v>
      </c>
      <c r="AC400" s="114">
        <f t="shared" si="361"/>
        <v>0</v>
      </c>
      <c r="AD400" s="114">
        <f t="shared" si="362"/>
        <v>0</v>
      </c>
      <c r="AE400" s="113">
        <v>0</v>
      </c>
      <c r="AF400" s="113">
        <v>0</v>
      </c>
      <c r="AG400" s="113">
        <f t="shared" si="363"/>
        <v>0</v>
      </c>
      <c r="AH400" s="113">
        <f t="shared" si="364"/>
        <v>0</v>
      </c>
      <c r="AI400" s="115">
        <v>0</v>
      </c>
      <c r="AJ400" s="115">
        <v>0</v>
      </c>
      <c r="AK400" s="115">
        <v>0</v>
      </c>
      <c r="AL400" s="115">
        <v>0</v>
      </c>
      <c r="AM400" s="115">
        <v>0</v>
      </c>
      <c r="AN400" s="115">
        <v>0</v>
      </c>
      <c r="AO400" s="115">
        <v>0</v>
      </c>
      <c r="AP400" s="115">
        <v>0</v>
      </c>
      <c r="AQ400" s="115">
        <f t="shared" si="365"/>
        <v>0</v>
      </c>
      <c r="AR400" s="115">
        <f t="shared" si="366"/>
        <v>0</v>
      </c>
      <c r="AS400" s="377">
        <f t="shared" si="367"/>
        <v>0</v>
      </c>
      <c r="AT400" s="112">
        <f t="shared" si="351"/>
        <v>517479</v>
      </c>
      <c r="AU400" s="113">
        <f t="shared" si="352"/>
        <v>381060</v>
      </c>
      <c r="AV400" s="113">
        <f t="shared" si="353"/>
        <v>0</v>
      </c>
      <c r="AW400" s="113">
        <f t="shared" si="354"/>
        <v>128798</v>
      </c>
      <c r="AX400" s="113">
        <f t="shared" si="354"/>
        <v>7621</v>
      </c>
      <c r="AY400" s="113">
        <f t="shared" si="355"/>
        <v>0</v>
      </c>
      <c r="AZ400" s="115">
        <f t="shared" si="356"/>
        <v>0.75</v>
      </c>
      <c r="BA400" s="115">
        <f t="shared" si="357"/>
        <v>0.75</v>
      </c>
      <c r="BB400" s="116">
        <f t="shared" si="357"/>
        <v>0</v>
      </c>
    </row>
    <row r="401" spans="1:54" ht="14.1" customHeight="1" x14ac:dyDescent="0.2">
      <c r="A401" s="108">
        <v>80</v>
      </c>
      <c r="B401" s="105">
        <v>2329</v>
      </c>
      <c r="C401" s="106">
        <v>691007331</v>
      </c>
      <c r="D401" s="105">
        <v>71294171</v>
      </c>
      <c r="E401" s="107" t="s">
        <v>805</v>
      </c>
      <c r="F401" s="108">
        <v>3143</v>
      </c>
      <c r="G401" s="126" t="s">
        <v>634</v>
      </c>
      <c r="H401" s="109" t="s">
        <v>282</v>
      </c>
      <c r="I401" s="110">
        <v>9831</v>
      </c>
      <c r="J401" s="445">
        <v>6930</v>
      </c>
      <c r="K401" s="445">
        <v>0</v>
      </c>
      <c r="L401" s="111">
        <v>2342</v>
      </c>
      <c r="M401" s="111">
        <v>139</v>
      </c>
      <c r="N401" s="445">
        <v>420</v>
      </c>
      <c r="O401" s="288">
        <v>0.03</v>
      </c>
      <c r="P401" s="446">
        <v>0</v>
      </c>
      <c r="Q401" s="914">
        <v>0.03</v>
      </c>
      <c r="R401" s="351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f t="shared" si="358"/>
        <v>0</v>
      </c>
      <c r="X401" s="113">
        <v>0</v>
      </c>
      <c r="Y401" s="113">
        <v>0</v>
      </c>
      <c r="Z401" s="113">
        <v>0</v>
      </c>
      <c r="AA401" s="113">
        <f t="shared" si="359"/>
        <v>0</v>
      </c>
      <c r="AB401" s="113">
        <f t="shared" si="360"/>
        <v>0</v>
      </c>
      <c r="AC401" s="114">
        <f t="shared" si="361"/>
        <v>0</v>
      </c>
      <c r="AD401" s="114">
        <f t="shared" si="362"/>
        <v>0</v>
      </c>
      <c r="AE401" s="113">
        <v>0</v>
      </c>
      <c r="AF401" s="113">
        <v>0</v>
      </c>
      <c r="AG401" s="113">
        <f t="shared" si="363"/>
        <v>0</v>
      </c>
      <c r="AH401" s="113">
        <f t="shared" si="364"/>
        <v>0</v>
      </c>
      <c r="AI401" s="115">
        <v>0</v>
      </c>
      <c r="AJ401" s="115">
        <v>0</v>
      </c>
      <c r="AK401" s="115">
        <v>0</v>
      </c>
      <c r="AL401" s="115">
        <v>0</v>
      </c>
      <c r="AM401" s="115">
        <v>0</v>
      </c>
      <c r="AN401" s="115">
        <v>0</v>
      </c>
      <c r="AO401" s="115">
        <v>0</v>
      </c>
      <c r="AP401" s="115">
        <v>0</v>
      </c>
      <c r="AQ401" s="115">
        <f t="shared" si="365"/>
        <v>0</v>
      </c>
      <c r="AR401" s="115">
        <f t="shared" si="366"/>
        <v>0</v>
      </c>
      <c r="AS401" s="377">
        <f t="shared" si="367"/>
        <v>0</v>
      </c>
      <c r="AT401" s="112">
        <f t="shared" si="351"/>
        <v>9831</v>
      </c>
      <c r="AU401" s="113">
        <f t="shared" si="352"/>
        <v>6930</v>
      </c>
      <c r="AV401" s="113">
        <f t="shared" si="353"/>
        <v>0</v>
      </c>
      <c r="AW401" s="113">
        <f t="shared" si="354"/>
        <v>2342</v>
      </c>
      <c r="AX401" s="113">
        <f t="shared" si="354"/>
        <v>139</v>
      </c>
      <c r="AY401" s="113">
        <f t="shared" si="355"/>
        <v>420</v>
      </c>
      <c r="AZ401" s="115">
        <f t="shared" si="356"/>
        <v>0.03</v>
      </c>
      <c r="BA401" s="115">
        <f t="shared" si="357"/>
        <v>0</v>
      </c>
      <c r="BB401" s="116">
        <f t="shared" si="357"/>
        <v>0.03</v>
      </c>
    </row>
    <row r="402" spans="1:54" ht="14.1" customHeight="1" x14ac:dyDescent="0.2">
      <c r="A402" s="120">
        <v>80</v>
      </c>
      <c r="B402" s="117">
        <v>2329</v>
      </c>
      <c r="C402" s="118">
        <v>691007331</v>
      </c>
      <c r="D402" s="117">
        <v>71294171</v>
      </c>
      <c r="E402" s="119" t="s">
        <v>829</v>
      </c>
      <c r="F402" s="120"/>
      <c r="G402" s="119"/>
      <c r="H402" s="121"/>
      <c r="I402" s="132">
        <v>9436876</v>
      </c>
      <c r="J402" s="133">
        <v>6758600</v>
      </c>
      <c r="K402" s="133">
        <v>133360</v>
      </c>
      <c r="L402" s="133">
        <v>2329482</v>
      </c>
      <c r="M402" s="133">
        <v>135172</v>
      </c>
      <c r="N402" s="133">
        <v>80262</v>
      </c>
      <c r="O402" s="134">
        <v>13.6745</v>
      </c>
      <c r="P402" s="134">
        <v>10.6068</v>
      </c>
      <c r="Q402" s="135">
        <v>3.0676999999999999</v>
      </c>
      <c r="R402" s="858">
        <f t="shared" ref="R402:BB402" si="368">SUM(R396:R401)</f>
        <v>0</v>
      </c>
      <c r="S402" s="858">
        <f t="shared" si="368"/>
        <v>0</v>
      </c>
      <c r="T402" s="858">
        <f t="shared" si="368"/>
        <v>5477</v>
      </c>
      <c r="U402" s="858">
        <f t="shared" si="368"/>
        <v>0</v>
      </c>
      <c r="V402" s="858">
        <f t="shared" si="368"/>
        <v>0</v>
      </c>
      <c r="W402" s="858">
        <f t="shared" si="368"/>
        <v>5477</v>
      </c>
      <c r="X402" s="858">
        <f t="shared" si="368"/>
        <v>0</v>
      </c>
      <c r="Y402" s="858">
        <f t="shared" si="368"/>
        <v>0</v>
      </c>
      <c r="Z402" s="858">
        <f t="shared" si="368"/>
        <v>0</v>
      </c>
      <c r="AA402" s="858">
        <f t="shared" si="368"/>
        <v>0</v>
      </c>
      <c r="AB402" s="858">
        <f t="shared" si="368"/>
        <v>5477</v>
      </c>
      <c r="AC402" s="858">
        <f t="shared" si="368"/>
        <v>1851</v>
      </c>
      <c r="AD402" s="858">
        <f t="shared" si="368"/>
        <v>110</v>
      </c>
      <c r="AE402" s="858">
        <f t="shared" si="368"/>
        <v>2500</v>
      </c>
      <c r="AF402" s="858">
        <f t="shared" si="368"/>
        <v>0</v>
      </c>
      <c r="AG402" s="858">
        <f t="shared" si="368"/>
        <v>2500</v>
      </c>
      <c r="AH402" s="858">
        <f t="shared" si="368"/>
        <v>9938</v>
      </c>
      <c r="AI402" s="944">
        <f t="shared" si="368"/>
        <v>0</v>
      </c>
      <c r="AJ402" s="944">
        <f t="shared" si="368"/>
        <v>0</v>
      </c>
      <c r="AK402" s="944">
        <f t="shared" si="368"/>
        <v>0</v>
      </c>
      <c r="AL402" s="944">
        <f t="shared" si="368"/>
        <v>0</v>
      </c>
      <c r="AM402" s="944">
        <f t="shared" si="368"/>
        <v>0.02</v>
      </c>
      <c r="AN402" s="944">
        <f t="shared" si="368"/>
        <v>0</v>
      </c>
      <c r="AO402" s="944">
        <f t="shared" si="368"/>
        <v>0</v>
      </c>
      <c r="AP402" s="944">
        <f t="shared" si="368"/>
        <v>0</v>
      </c>
      <c r="AQ402" s="944">
        <f t="shared" si="368"/>
        <v>0</v>
      </c>
      <c r="AR402" s="944">
        <f t="shared" si="368"/>
        <v>0.02</v>
      </c>
      <c r="AS402" s="945">
        <f t="shared" si="368"/>
        <v>0.02</v>
      </c>
      <c r="AT402" s="132">
        <f t="shared" si="368"/>
        <v>9446814</v>
      </c>
      <c r="AU402" s="133">
        <f t="shared" si="368"/>
        <v>6764077</v>
      </c>
      <c r="AV402" s="133">
        <f t="shared" si="368"/>
        <v>133360</v>
      </c>
      <c r="AW402" s="133">
        <f t="shared" si="368"/>
        <v>2331333</v>
      </c>
      <c r="AX402" s="133">
        <f t="shared" si="368"/>
        <v>135282</v>
      </c>
      <c r="AY402" s="133">
        <f t="shared" si="368"/>
        <v>82762</v>
      </c>
      <c r="AZ402" s="134">
        <f t="shared" si="368"/>
        <v>13.6945</v>
      </c>
      <c r="BA402" s="134">
        <f t="shared" si="368"/>
        <v>10.6068</v>
      </c>
      <c r="BB402" s="135">
        <f t="shared" si="368"/>
        <v>3.0876999999999999</v>
      </c>
    </row>
    <row r="403" spans="1:54" ht="14.1" customHeight="1" x14ac:dyDescent="0.2">
      <c r="A403" s="108">
        <v>81</v>
      </c>
      <c r="B403" s="105">
        <v>2406</v>
      </c>
      <c r="C403" s="106">
        <v>600079031</v>
      </c>
      <c r="D403" s="105">
        <v>70695091</v>
      </c>
      <c r="E403" s="107" t="s">
        <v>731</v>
      </c>
      <c r="F403" s="108">
        <v>3111</v>
      </c>
      <c r="G403" s="107" t="s">
        <v>315</v>
      </c>
      <c r="H403" s="109" t="s">
        <v>281</v>
      </c>
      <c r="I403" s="110">
        <v>3387697</v>
      </c>
      <c r="J403" s="111">
        <v>2479711</v>
      </c>
      <c r="K403" s="111">
        <v>0</v>
      </c>
      <c r="L403" s="111">
        <v>838142</v>
      </c>
      <c r="M403" s="111">
        <v>49594</v>
      </c>
      <c r="N403" s="111">
        <v>20250</v>
      </c>
      <c r="O403" s="288">
        <v>5.8898000000000001</v>
      </c>
      <c r="P403" s="288">
        <v>4</v>
      </c>
      <c r="Q403" s="913">
        <v>1.8898000000000001</v>
      </c>
      <c r="R403" s="351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f t="shared" si="358"/>
        <v>0</v>
      </c>
      <c r="X403" s="113">
        <v>0</v>
      </c>
      <c r="Y403" s="113">
        <v>0</v>
      </c>
      <c r="Z403" s="113">
        <v>0</v>
      </c>
      <c r="AA403" s="113">
        <f t="shared" si="359"/>
        <v>0</v>
      </c>
      <c r="AB403" s="113">
        <f t="shared" si="360"/>
        <v>0</v>
      </c>
      <c r="AC403" s="114">
        <f t="shared" si="361"/>
        <v>0</v>
      </c>
      <c r="AD403" s="114">
        <f t="shared" si="362"/>
        <v>0</v>
      </c>
      <c r="AE403" s="113">
        <v>0</v>
      </c>
      <c r="AF403" s="113">
        <v>0</v>
      </c>
      <c r="AG403" s="113">
        <f t="shared" si="363"/>
        <v>0</v>
      </c>
      <c r="AH403" s="113">
        <f t="shared" si="364"/>
        <v>0</v>
      </c>
      <c r="AI403" s="115">
        <v>0</v>
      </c>
      <c r="AJ403" s="115">
        <v>0</v>
      </c>
      <c r="AK403" s="115">
        <v>0</v>
      </c>
      <c r="AL403" s="115">
        <v>0</v>
      </c>
      <c r="AM403" s="115">
        <v>0</v>
      </c>
      <c r="AN403" s="115">
        <v>0</v>
      </c>
      <c r="AO403" s="115">
        <v>0</v>
      </c>
      <c r="AP403" s="115">
        <v>0</v>
      </c>
      <c r="AQ403" s="115">
        <f t="shared" si="365"/>
        <v>0</v>
      </c>
      <c r="AR403" s="115">
        <f t="shared" si="366"/>
        <v>0</v>
      </c>
      <c r="AS403" s="377">
        <f t="shared" si="367"/>
        <v>0</v>
      </c>
      <c r="AT403" s="112">
        <f>I403+AH403</f>
        <v>3387697</v>
      </c>
      <c r="AU403" s="113">
        <f>J403+W403</f>
        <v>2479711</v>
      </c>
      <c r="AV403" s="113">
        <f>K403+AA403</f>
        <v>0</v>
      </c>
      <c r="AW403" s="113">
        <f>L403+AC403</f>
        <v>838142</v>
      </c>
      <c r="AX403" s="113">
        <f>M403+AD403</f>
        <v>49594</v>
      </c>
      <c r="AY403" s="113">
        <f>N403+AG403</f>
        <v>20250</v>
      </c>
      <c r="AZ403" s="115">
        <f>O403+AS403</f>
        <v>5.8898000000000001</v>
      </c>
      <c r="BA403" s="115">
        <f>P403+AQ403</f>
        <v>4</v>
      </c>
      <c r="BB403" s="116">
        <f>Q403+AR403</f>
        <v>1.8898000000000001</v>
      </c>
    </row>
    <row r="404" spans="1:54" ht="14.1" customHeight="1" x14ac:dyDescent="0.2">
      <c r="A404" s="108">
        <v>81</v>
      </c>
      <c r="B404" s="105">
        <v>2406</v>
      </c>
      <c r="C404" s="106">
        <v>600079031</v>
      </c>
      <c r="D404" s="105">
        <v>70695091</v>
      </c>
      <c r="E404" s="107" t="s">
        <v>731</v>
      </c>
      <c r="F404" s="108">
        <v>3141</v>
      </c>
      <c r="G404" s="107" t="s">
        <v>319</v>
      </c>
      <c r="H404" s="109" t="s">
        <v>282</v>
      </c>
      <c r="I404" s="110">
        <v>421368</v>
      </c>
      <c r="J404" s="30">
        <v>309090</v>
      </c>
      <c r="K404" s="30">
        <v>0</v>
      </c>
      <c r="L404" s="111">
        <v>104472</v>
      </c>
      <c r="M404" s="111">
        <v>6182</v>
      </c>
      <c r="N404" s="30">
        <v>1624</v>
      </c>
      <c r="O404" s="288">
        <v>1.05</v>
      </c>
      <c r="P404" s="447">
        <v>0</v>
      </c>
      <c r="Q404" s="914">
        <v>1.05</v>
      </c>
      <c r="R404" s="351">
        <v>0</v>
      </c>
      <c r="S404" s="113">
        <v>0</v>
      </c>
      <c r="T404" s="113">
        <v>-11355</v>
      </c>
      <c r="U404" s="113">
        <v>0</v>
      </c>
      <c r="V404" s="113">
        <v>0</v>
      </c>
      <c r="W404" s="113">
        <f t="shared" si="358"/>
        <v>-11355</v>
      </c>
      <c r="X404" s="113">
        <v>0</v>
      </c>
      <c r="Y404" s="113">
        <v>0</v>
      </c>
      <c r="Z404" s="113">
        <v>0</v>
      </c>
      <c r="AA404" s="113">
        <f t="shared" si="359"/>
        <v>0</v>
      </c>
      <c r="AB404" s="113">
        <f t="shared" si="360"/>
        <v>-11355</v>
      </c>
      <c r="AC404" s="114">
        <f t="shared" si="361"/>
        <v>-3838</v>
      </c>
      <c r="AD404" s="114">
        <f t="shared" si="362"/>
        <v>-227</v>
      </c>
      <c r="AE404" s="113">
        <v>0</v>
      </c>
      <c r="AF404" s="113">
        <v>0</v>
      </c>
      <c r="AG404" s="113">
        <f t="shared" si="363"/>
        <v>0</v>
      </c>
      <c r="AH404" s="113">
        <f t="shared" si="364"/>
        <v>-15420</v>
      </c>
      <c r="AI404" s="115">
        <v>0</v>
      </c>
      <c r="AJ404" s="115">
        <v>0</v>
      </c>
      <c r="AK404" s="115">
        <v>0</v>
      </c>
      <c r="AL404" s="115">
        <v>0</v>
      </c>
      <c r="AM404" s="115">
        <v>-0.04</v>
      </c>
      <c r="AN404" s="115">
        <v>0</v>
      </c>
      <c r="AO404" s="115">
        <v>0</v>
      </c>
      <c r="AP404" s="115">
        <v>0</v>
      </c>
      <c r="AQ404" s="115">
        <f t="shared" si="365"/>
        <v>0</v>
      </c>
      <c r="AR404" s="115">
        <f t="shared" si="366"/>
        <v>-0.04</v>
      </c>
      <c r="AS404" s="377">
        <f t="shared" si="367"/>
        <v>-0.04</v>
      </c>
      <c r="AT404" s="112">
        <f>I404+AH404</f>
        <v>405948</v>
      </c>
      <c r="AU404" s="113">
        <f>J404+W404</f>
        <v>297735</v>
      </c>
      <c r="AV404" s="113">
        <f>K404+AA404</f>
        <v>0</v>
      </c>
      <c r="AW404" s="113">
        <f>L404+AC404</f>
        <v>100634</v>
      </c>
      <c r="AX404" s="113">
        <f>M404+AD404</f>
        <v>5955</v>
      </c>
      <c r="AY404" s="113">
        <f>N404+AG404</f>
        <v>1624</v>
      </c>
      <c r="AZ404" s="115">
        <f>O404+AS404</f>
        <v>1.01</v>
      </c>
      <c r="BA404" s="115">
        <f>P404+AQ404</f>
        <v>0</v>
      </c>
      <c r="BB404" s="116">
        <f>Q404+AR404</f>
        <v>1.01</v>
      </c>
    </row>
    <row r="405" spans="1:54" ht="14.1" customHeight="1" x14ac:dyDescent="0.2">
      <c r="A405" s="120">
        <v>81</v>
      </c>
      <c r="B405" s="117">
        <v>2406</v>
      </c>
      <c r="C405" s="118">
        <v>600079031</v>
      </c>
      <c r="D405" s="117">
        <v>70695091</v>
      </c>
      <c r="E405" s="119" t="s">
        <v>732</v>
      </c>
      <c r="F405" s="120"/>
      <c r="G405" s="119"/>
      <c r="H405" s="121"/>
      <c r="I405" s="122">
        <v>3809065</v>
      </c>
      <c r="J405" s="123">
        <v>2788801</v>
      </c>
      <c r="K405" s="123">
        <v>0</v>
      </c>
      <c r="L405" s="123">
        <v>942614</v>
      </c>
      <c r="M405" s="123">
        <v>55776</v>
      </c>
      <c r="N405" s="123">
        <v>21874</v>
      </c>
      <c r="O405" s="124">
        <v>6.9398</v>
      </c>
      <c r="P405" s="124">
        <v>4</v>
      </c>
      <c r="Q405" s="125">
        <v>2.9398</v>
      </c>
      <c r="R405" s="856">
        <f t="shared" ref="R405:BB405" si="369">SUM(R403:R404)</f>
        <v>0</v>
      </c>
      <c r="S405" s="856">
        <f t="shared" si="369"/>
        <v>0</v>
      </c>
      <c r="T405" s="856">
        <f t="shared" si="369"/>
        <v>-11355</v>
      </c>
      <c r="U405" s="856">
        <f t="shared" si="369"/>
        <v>0</v>
      </c>
      <c r="V405" s="856">
        <f t="shared" si="369"/>
        <v>0</v>
      </c>
      <c r="W405" s="856">
        <f t="shared" si="369"/>
        <v>-11355</v>
      </c>
      <c r="X405" s="856">
        <f t="shared" si="369"/>
        <v>0</v>
      </c>
      <c r="Y405" s="856">
        <f t="shared" si="369"/>
        <v>0</v>
      </c>
      <c r="Z405" s="856">
        <f t="shared" si="369"/>
        <v>0</v>
      </c>
      <c r="AA405" s="856">
        <f t="shared" si="369"/>
        <v>0</v>
      </c>
      <c r="AB405" s="856">
        <f t="shared" si="369"/>
        <v>-11355</v>
      </c>
      <c r="AC405" s="856">
        <f t="shared" si="369"/>
        <v>-3838</v>
      </c>
      <c r="AD405" s="856">
        <f t="shared" si="369"/>
        <v>-227</v>
      </c>
      <c r="AE405" s="856">
        <f t="shared" si="369"/>
        <v>0</v>
      </c>
      <c r="AF405" s="856">
        <f t="shared" si="369"/>
        <v>0</v>
      </c>
      <c r="AG405" s="856">
        <f t="shared" si="369"/>
        <v>0</v>
      </c>
      <c r="AH405" s="856">
        <f t="shared" si="369"/>
        <v>-15420</v>
      </c>
      <c r="AI405" s="904">
        <f t="shared" si="369"/>
        <v>0</v>
      </c>
      <c r="AJ405" s="904">
        <f t="shared" si="369"/>
        <v>0</v>
      </c>
      <c r="AK405" s="904">
        <f t="shared" si="369"/>
        <v>0</v>
      </c>
      <c r="AL405" s="904">
        <f t="shared" si="369"/>
        <v>0</v>
      </c>
      <c r="AM405" s="904">
        <f t="shared" si="369"/>
        <v>-0.04</v>
      </c>
      <c r="AN405" s="904">
        <f t="shared" si="369"/>
        <v>0</v>
      </c>
      <c r="AO405" s="904">
        <f t="shared" si="369"/>
        <v>0</v>
      </c>
      <c r="AP405" s="904">
        <f t="shared" si="369"/>
        <v>0</v>
      </c>
      <c r="AQ405" s="904">
        <f t="shared" si="369"/>
        <v>0</v>
      </c>
      <c r="AR405" s="904">
        <f t="shared" si="369"/>
        <v>-0.04</v>
      </c>
      <c r="AS405" s="939">
        <f t="shared" si="369"/>
        <v>-0.04</v>
      </c>
      <c r="AT405" s="122">
        <f t="shared" si="369"/>
        <v>3793645</v>
      </c>
      <c r="AU405" s="123">
        <f t="shared" si="369"/>
        <v>2777446</v>
      </c>
      <c r="AV405" s="123">
        <f t="shared" si="369"/>
        <v>0</v>
      </c>
      <c r="AW405" s="123">
        <f t="shared" si="369"/>
        <v>938776</v>
      </c>
      <c r="AX405" s="123">
        <f t="shared" si="369"/>
        <v>55549</v>
      </c>
      <c r="AY405" s="123">
        <f t="shared" si="369"/>
        <v>21874</v>
      </c>
      <c r="AZ405" s="124">
        <f t="shared" si="369"/>
        <v>6.8997999999999999</v>
      </c>
      <c r="BA405" s="124">
        <f t="shared" si="369"/>
        <v>4</v>
      </c>
      <c r="BB405" s="125">
        <f t="shared" si="369"/>
        <v>2.8997999999999999</v>
      </c>
    </row>
    <row r="406" spans="1:54" ht="14.1" customHeight="1" x14ac:dyDescent="0.2">
      <c r="A406" s="108">
        <v>82</v>
      </c>
      <c r="B406" s="105">
        <v>2466</v>
      </c>
      <c r="C406" s="106">
        <v>600079821</v>
      </c>
      <c r="D406" s="105">
        <v>70695083</v>
      </c>
      <c r="E406" s="107" t="s">
        <v>733</v>
      </c>
      <c r="F406" s="108">
        <v>3113</v>
      </c>
      <c r="G406" s="107" t="s">
        <v>318</v>
      </c>
      <c r="H406" s="109" t="s">
        <v>281</v>
      </c>
      <c r="I406" s="110">
        <v>7818461</v>
      </c>
      <c r="J406" s="111">
        <v>5624647</v>
      </c>
      <c r="K406" s="111">
        <v>50000</v>
      </c>
      <c r="L406" s="111">
        <v>1918031</v>
      </c>
      <c r="M406" s="111">
        <v>112493</v>
      </c>
      <c r="N406" s="111">
        <v>113290</v>
      </c>
      <c r="O406" s="288">
        <v>11.979500000000002</v>
      </c>
      <c r="P406" s="288">
        <v>9.4090000000000007</v>
      </c>
      <c r="Q406" s="913">
        <v>2.5705</v>
      </c>
      <c r="R406" s="351">
        <v>0</v>
      </c>
      <c r="S406" s="113">
        <v>0</v>
      </c>
      <c r="T406" s="113">
        <v>0</v>
      </c>
      <c r="U406" s="113">
        <v>0</v>
      </c>
      <c r="V406" s="113">
        <v>0</v>
      </c>
      <c r="W406" s="113">
        <f t="shared" si="358"/>
        <v>0</v>
      </c>
      <c r="X406" s="113">
        <v>0</v>
      </c>
      <c r="Y406" s="113">
        <v>0</v>
      </c>
      <c r="Z406" s="113">
        <v>0</v>
      </c>
      <c r="AA406" s="113">
        <f t="shared" si="359"/>
        <v>0</v>
      </c>
      <c r="AB406" s="113">
        <f t="shared" si="360"/>
        <v>0</v>
      </c>
      <c r="AC406" s="114">
        <f t="shared" si="361"/>
        <v>0</v>
      </c>
      <c r="AD406" s="114">
        <f t="shared" si="362"/>
        <v>0</v>
      </c>
      <c r="AE406" s="113">
        <v>0</v>
      </c>
      <c r="AF406" s="113">
        <v>0</v>
      </c>
      <c r="AG406" s="113">
        <f t="shared" si="363"/>
        <v>0</v>
      </c>
      <c r="AH406" s="113">
        <f t="shared" si="364"/>
        <v>0</v>
      </c>
      <c r="AI406" s="115">
        <v>0</v>
      </c>
      <c r="AJ406" s="115">
        <v>0</v>
      </c>
      <c r="AK406" s="115">
        <v>0</v>
      </c>
      <c r="AL406" s="115">
        <v>0</v>
      </c>
      <c r="AM406" s="115">
        <v>0</v>
      </c>
      <c r="AN406" s="115">
        <v>0</v>
      </c>
      <c r="AO406" s="115">
        <v>0</v>
      </c>
      <c r="AP406" s="115">
        <v>0</v>
      </c>
      <c r="AQ406" s="115">
        <f t="shared" si="365"/>
        <v>0</v>
      </c>
      <c r="AR406" s="115">
        <f t="shared" si="366"/>
        <v>0</v>
      </c>
      <c r="AS406" s="377">
        <f t="shared" si="367"/>
        <v>0</v>
      </c>
      <c r="AT406" s="112">
        <f>I406+AH406</f>
        <v>7818461</v>
      </c>
      <c r="AU406" s="113">
        <f>J406+W406</f>
        <v>5624647</v>
      </c>
      <c r="AV406" s="113">
        <f>K406+AA406</f>
        <v>50000</v>
      </c>
      <c r="AW406" s="113">
        <f t="shared" ref="AW406:AX410" si="370">L406+AC406</f>
        <v>1918031</v>
      </c>
      <c r="AX406" s="113">
        <f t="shared" si="370"/>
        <v>112493</v>
      </c>
      <c r="AY406" s="113">
        <f>N406+AG406</f>
        <v>113290</v>
      </c>
      <c r="AZ406" s="115">
        <f>O406+AS406</f>
        <v>11.979500000000002</v>
      </c>
      <c r="BA406" s="115">
        <f t="shared" ref="BA406:BB410" si="371">P406+AQ406</f>
        <v>9.4090000000000007</v>
      </c>
      <c r="BB406" s="116">
        <f t="shared" si="371"/>
        <v>2.5705</v>
      </c>
    </row>
    <row r="407" spans="1:54" ht="14.1" customHeight="1" x14ac:dyDescent="0.2">
      <c r="A407" s="108">
        <v>82</v>
      </c>
      <c r="B407" s="105">
        <v>2466</v>
      </c>
      <c r="C407" s="106">
        <v>600079821</v>
      </c>
      <c r="D407" s="105">
        <v>70695083</v>
      </c>
      <c r="E407" s="107" t="s">
        <v>733</v>
      </c>
      <c r="F407" s="108">
        <v>3113</v>
      </c>
      <c r="G407" s="126" t="s">
        <v>316</v>
      </c>
      <c r="H407" s="109" t="s">
        <v>282</v>
      </c>
      <c r="I407" s="110">
        <v>1389996</v>
      </c>
      <c r="J407" s="28">
        <v>1023561</v>
      </c>
      <c r="K407" s="28">
        <v>0</v>
      </c>
      <c r="L407" s="111">
        <v>345964</v>
      </c>
      <c r="M407" s="111">
        <v>20471</v>
      </c>
      <c r="N407" s="28">
        <v>0</v>
      </c>
      <c r="O407" s="288">
        <v>3.08</v>
      </c>
      <c r="P407" s="275">
        <v>3.08</v>
      </c>
      <c r="Q407" s="910">
        <v>0</v>
      </c>
      <c r="R407" s="351">
        <v>0</v>
      </c>
      <c r="S407" s="113">
        <v>-14435</v>
      </c>
      <c r="T407" s="113">
        <v>0</v>
      </c>
      <c r="U407" s="113">
        <v>0</v>
      </c>
      <c r="V407" s="113">
        <v>0</v>
      </c>
      <c r="W407" s="113">
        <f t="shared" si="358"/>
        <v>-14435</v>
      </c>
      <c r="X407" s="113">
        <v>0</v>
      </c>
      <c r="Y407" s="113">
        <v>0</v>
      </c>
      <c r="Z407" s="113">
        <v>0</v>
      </c>
      <c r="AA407" s="113">
        <f t="shared" si="359"/>
        <v>0</v>
      </c>
      <c r="AB407" s="113">
        <f t="shared" si="360"/>
        <v>-14435</v>
      </c>
      <c r="AC407" s="114">
        <f t="shared" si="361"/>
        <v>-4879</v>
      </c>
      <c r="AD407" s="114">
        <f t="shared" si="362"/>
        <v>-289</v>
      </c>
      <c r="AE407" s="113">
        <v>0</v>
      </c>
      <c r="AF407" s="113">
        <v>0</v>
      </c>
      <c r="AG407" s="113">
        <f t="shared" si="363"/>
        <v>0</v>
      </c>
      <c r="AH407" s="113">
        <f t="shared" si="364"/>
        <v>-19603</v>
      </c>
      <c r="AI407" s="115">
        <v>0</v>
      </c>
      <c r="AJ407" s="115">
        <v>0</v>
      </c>
      <c r="AK407" s="115">
        <v>-0.04</v>
      </c>
      <c r="AL407" s="115">
        <v>0</v>
      </c>
      <c r="AM407" s="115">
        <v>0</v>
      </c>
      <c r="AN407" s="115">
        <v>0</v>
      </c>
      <c r="AO407" s="115">
        <v>0</v>
      </c>
      <c r="AP407" s="115">
        <v>0</v>
      </c>
      <c r="AQ407" s="115">
        <f t="shared" si="365"/>
        <v>-0.04</v>
      </c>
      <c r="AR407" s="115">
        <f t="shared" si="366"/>
        <v>0</v>
      </c>
      <c r="AS407" s="377">
        <f t="shared" si="367"/>
        <v>-0.04</v>
      </c>
      <c r="AT407" s="112">
        <f>I407+AH407</f>
        <v>1370393</v>
      </c>
      <c r="AU407" s="113">
        <f>J407+W407</f>
        <v>1009126</v>
      </c>
      <c r="AV407" s="113">
        <f>K407+AA407</f>
        <v>0</v>
      </c>
      <c r="AW407" s="113">
        <f t="shared" si="370"/>
        <v>341085</v>
      </c>
      <c r="AX407" s="113">
        <f t="shared" si="370"/>
        <v>20182</v>
      </c>
      <c r="AY407" s="113">
        <f>N407+AG407</f>
        <v>0</v>
      </c>
      <c r="AZ407" s="115">
        <f>O407+AS407</f>
        <v>3.04</v>
      </c>
      <c r="BA407" s="115">
        <f t="shared" si="371"/>
        <v>3.04</v>
      </c>
      <c r="BB407" s="116">
        <f t="shared" si="371"/>
        <v>0</v>
      </c>
    </row>
    <row r="408" spans="1:54" ht="14.1" customHeight="1" x14ac:dyDescent="0.2">
      <c r="A408" s="108">
        <v>82</v>
      </c>
      <c r="B408" s="105">
        <v>2466</v>
      </c>
      <c r="C408" s="106">
        <v>600079821</v>
      </c>
      <c r="D408" s="105">
        <v>70695083</v>
      </c>
      <c r="E408" s="107" t="s">
        <v>733</v>
      </c>
      <c r="F408" s="108">
        <v>3141</v>
      </c>
      <c r="G408" s="107" t="s">
        <v>319</v>
      </c>
      <c r="H408" s="109" t="s">
        <v>282</v>
      </c>
      <c r="I408" s="110">
        <v>849172</v>
      </c>
      <c r="J408" s="30">
        <v>621979</v>
      </c>
      <c r="K408" s="30">
        <v>0</v>
      </c>
      <c r="L408" s="111">
        <v>210229</v>
      </c>
      <c r="M408" s="111">
        <v>12440</v>
      </c>
      <c r="N408" s="30">
        <v>4524</v>
      </c>
      <c r="O408" s="288">
        <v>2.12</v>
      </c>
      <c r="P408" s="447">
        <v>0</v>
      </c>
      <c r="Q408" s="914">
        <v>2.12</v>
      </c>
      <c r="R408" s="351">
        <v>0</v>
      </c>
      <c r="S408" s="113">
        <v>0</v>
      </c>
      <c r="T408" s="113">
        <v>8251</v>
      </c>
      <c r="U408" s="113">
        <v>0</v>
      </c>
      <c r="V408" s="113">
        <v>0</v>
      </c>
      <c r="W408" s="113">
        <f t="shared" si="358"/>
        <v>8251</v>
      </c>
      <c r="X408" s="113">
        <v>0</v>
      </c>
      <c r="Y408" s="113">
        <v>0</v>
      </c>
      <c r="Z408" s="113">
        <v>0</v>
      </c>
      <c r="AA408" s="113">
        <f t="shared" si="359"/>
        <v>0</v>
      </c>
      <c r="AB408" s="113">
        <f t="shared" si="360"/>
        <v>8251</v>
      </c>
      <c r="AC408" s="114">
        <f t="shared" si="361"/>
        <v>2789</v>
      </c>
      <c r="AD408" s="114">
        <f t="shared" si="362"/>
        <v>165</v>
      </c>
      <c r="AE408" s="113">
        <v>0</v>
      </c>
      <c r="AF408" s="113">
        <v>0</v>
      </c>
      <c r="AG408" s="113">
        <f t="shared" si="363"/>
        <v>0</v>
      </c>
      <c r="AH408" s="113">
        <f t="shared" si="364"/>
        <v>11205</v>
      </c>
      <c r="AI408" s="115">
        <v>0</v>
      </c>
      <c r="AJ408" s="115">
        <v>0</v>
      </c>
      <c r="AK408" s="115">
        <v>0</v>
      </c>
      <c r="AL408" s="115">
        <v>0</v>
      </c>
      <c r="AM408" s="115">
        <v>0.02</v>
      </c>
      <c r="AN408" s="115">
        <v>0</v>
      </c>
      <c r="AO408" s="115">
        <v>0</v>
      </c>
      <c r="AP408" s="115">
        <v>0</v>
      </c>
      <c r="AQ408" s="115">
        <f t="shared" si="365"/>
        <v>0</v>
      </c>
      <c r="AR408" s="115">
        <f t="shared" si="366"/>
        <v>0.02</v>
      </c>
      <c r="AS408" s="377">
        <f t="shared" si="367"/>
        <v>0.02</v>
      </c>
      <c r="AT408" s="112">
        <f>I408+AH408</f>
        <v>860377</v>
      </c>
      <c r="AU408" s="113">
        <f>J408+W408</f>
        <v>630230</v>
      </c>
      <c r="AV408" s="113">
        <f>K408+AA408</f>
        <v>0</v>
      </c>
      <c r="AW408" s="113">
        <f t="shared" si="370"/>
        <v>213018</v>
      </c>
      <c r="AX408" s="113">
        <f t="shared" si="370"/>
        <v>12605</v>
      </c>
      <c r="AY408" s="113">
        <f>N408+AG408</f>
        <v>4524</v>
      </c>
      <c r="AZ408" s="115">
        <f>O408+AS408</f>
        <v>2.14</v>
      </c>
      <c r="BA408" s="115">
        <f t="shared" si="371"/>
        <v>0</v>
      </c>
      <c r="BB408" s="116">
        <f t="shared" si="371"/>
        <v>2.14</v>
      </c>
    </row>
    <row r="409" spans="1:54" ht="14.1" customHeight="1" x14ac:dyDescent="0.2">
      <c r="A409" s="108">
        <v>82</v>
      </c>
      <c r="B409" s="105">
        <v>2466</v>
      </c>
      <c r="C409" s="106">
        <v>600079821</v>
      </c>
      <c r="D409" s="105">
        <v>70695083</v>
      </c>
      <c r="E409" s="107" t="s">
        <v>733</v>
      </c>
      <c r="F409" s="108">
        <v>3143</v>
      </c>
      <c r="G409" s="126" t="s">
        <v>633</v>
      </c>
      <c r="H409" s="109" t="s">
        <v>281</v>
      </c>
      <c r="I409" s="110">
        <v>741051</v>
      </c>
      <c r="J409" s="433">
        <v>545693</v>
      </c>
      <c r="K409" s="433">
        <v>0</v>
      </c>
      <c r="L409" s="111">
        <v>184444</v>
      </c>
      <c r="M409" s="111">
        <v>10914</v>
      </c>
      <c r="N409" s="343">
        <v>0</v>
      </c>
      <c r="O409" s="288">
        <v>1.1606000000000001</v>
      </c>
      <c r="P409" s="436">
        <v>1.1606000000000001</v>
      </c>
      <c r="Q409" s="910">
        <v>0</v>
      </c>
      <c r="R409" s="351">
        <v>0</v>
      </c>
      <c r="S409" s="113">
        <v>0</v>
      </c>
      <c r="T409" s="113">
        <v>0</v>
      </c>
      <c r="U409" s="113">
        <v>0</v>
      </c>
      <c r="V409" s="113">
        <v>0</v>
      </c>
      <c r="W409" s="113">
        <f t="shared" si="358"/>
        <v>0</v>
      </c>
      <c r="X409" s="113">
        <v>0</v>
      </c>
      <c r="Y409" s="113">
        <v>0</v>
      </c>
      <c r="Z409" s="113">
        <v>0</v>
      </c>
      <c r="AA409" s="113">
        <f t="shared" si="359"/>
        <v>0</v>
      </c>
      <c r="AB409" s="113">
        <f t="shared" si="360"/>
        <v>0</v>
      </c>
      <c r="AC409" s="114">
        <f t="shared" si="361"/>
        <v>0</v>
      </c>
      <c r="AD409" s="114">
        <f t="shared" si="362"/>
        <v>0</v>
      </c>
      <c r="AE409" s="113">
        <v>0</v>
      </c>
      <c r="AF409" s="113">
        <v>0</v>
      </c>
      <c r="AG409" s="113">
        <f t="shared" si="363"/>
        <v>0</v>
      </c>
      <c r="AH409" s="113">
        <f t="shared" si="364"/>
        <v>0</v>
      </c>
      <c r="AI409" s="115">
        <v>0</v>
      </c>
      <c r="AJ409" s="115">
        <v>0</v>
      </c>
      <c r="AK409" s="115">
        <v>0</v>
      </c>
      <c r="AL409" s="115">
        <v>0</v>
      </c>
      <c r="AM409" s="115">
        <v>0</v>
      </c>
      <c r="AN409" s="115">
        <v>0</v>
      </c>
      <c r="AO409" s="115">
        <v>0</v>
      </c>
      <c r="AP409" s="115">
        <v>0</v>
      </c>
      <c r="AQ409" s="115">
        <f t="shared" si="365"/>
        <v>0</v>
      </c>
      <c r="AR409" s="115">
        <f t="shared" si="366"/>
        <v>0</v>
      </c>
      <c r="AS409" s="377">
        <f t="shared" si="367"/>
        <v>0</v>
      </c>
      <c r="AT409" s="112">
        <f>I409+AH409</f>
        <v>741051</v>
      </c>
      <c r="AU409" s="113">
        <f>J409+W409</f>
        <v>545693</v>
      </c>
      <c r="AV409" s="113">
        <f>K409+AA409</f>
        <v>0</v>
      </c>
      <c r="AW409" s="113">
        <f t="shared" si="370"/>
        <v>184444</v>
      </c>
      <c r="AX409" s="113">
        <f t="shared" si="370"/>
        <v>10914</v>
      </c>
      <c r="AY409" s="113">
        <f>N409+AG409</f>
        <v>0</v>
      </c>
      <c r="AZ409" s="115">
        <f>O409+AS409</f>
        <v>1.1606000000000001</v>
      </c>
      <c r="BA409" s="115">
        <f t="shared" si="371"/>
        <v>1.1606000000000001</v>
      </c>
      <c r="BB409" s="116">
        <f t="shared" si="371"/>
        <v>0</v>
      </c>
    </row>
    <row r="410" spans="1:54" ht="14.1" customHeight="1" x14ac:dyDescent="0.2">
      <c r="A410" s="108">
        <v>82</v>
      </c>
      <c r="B410" s="105">
        <v>2466</v>
      </c>
      <c r="C410" s="106">
        <v>600079821</v>
      </c>
      <c r="D410" s="105">
        <v>70695083</v>
      </c>
      <c r="E410" s="107" t="s">
        <v>733</v>
      </c>
      <c r="F410" s="108">
        <v>3143</v>
      </c>
      <c r="G410" s="126" t="s">
        <v>634</v>
      </c>
      <c r="H410" s="109" t="s">
        <v>282</v>
      </c>
      <c r="I410" s="110">
        <v>22471</v>
      </c>
      <c r="J410" s="445">
        <v>15840</v>
      </c>
      <c r="K410" s="445">
        <v>0</v>
      </c>
      <c r="L410" s="111">
        <v>5354</v>
      </c>
      <c r="M410" s="111">
        <v>317</v>
      </c>
      <c r="N410" s="445">
        <v>960</v>
      </c>
      <c r="O410" s="288">
        <v>7.0000000000000007E-2</v>
      </c>
      <c r="P410" s="446">
        <v>0</v>
      </c>
      <c r="Q410" s="914">
        <v>7.0000000000000007E-2</v>
      </c>
      <c r="R410" s="351">
        <v>0</v>
      </c>
      <c r="S410" s="113">
        <v>0</v>
      </c>
      <c r="T410" s="113">
        <v>0</v>
      </c>
      <c r="U410" s="113">
        <v>0</v>
      </c>
      <c r="V410" s="113">
        <v>0</v>
      </c>
      <c r="W410" s="113">
        <f t="shared" si="358"/>
        <v>0</v>
      </c>
      <c r="X410" s="113">
        <v>0</v>
      </c>
      <c r="Y410" s="113">
        <v>0</v>
      </c>
      <c r="Z410" s="113">
        <v>0</v>
      </c>
      <c r="AA410" s="113">
        <f t="shared" si="359"/>
        <v>0</v>
      </c>
      <c r="AB410" s="113">
        <f t="shared" si="360"/>
        <v>0</v>
      </c>
      <c r="AC410" s="114">
        <f t="shared" si="361"/>
        <v>0</v>
      </c>
      <c r="AD410" s="114">
        <f t="shared" si="362"/>
        <v>0</v>
      </c>
      <c r="AE410" s="113">
        <v>0</v>
      </c>
      <c r="AF410" s="113">
        <v>0</v>
      </c>
      <c r="AG410" s="113">
        <f t="shared" si="363"/>
        <v>0</v>
      </c>
      <c r="AH410" s="113">
        <f t="shared" si="364"/>
        <v>0</v>
      </c>
      <c r="AI410" s="115">
        <v>0</v>
      </c>
      <c r="AJ410" s="115">
        <v>0</v>
      </c>
      <c r="AK410" s="115">
        <v>0</v>
      </c>
      <c r="AL410" s="115">
        <v>0</v>
      </c>
      <c r="AM410" s="115">
        <v>0</v>
      </c>
      <c r="AN410" s="115">
        <v>0</v>
      </c>
      <c r="AO410" s="115">
        <v>0</v>
      </c>
      <c r="AP410" s="115">
        <v>0</v>
      </c>
      <c r="AQ410" s="115">
        <f t="shared" si="365"/>
        <v>0</v>
      </c>
      <c r="AR410" s="115">
        <f t="shared" si="366"/>
        <v>0</v>
      </c>
      <c r="AS410" s="377">
        <f t="shared" si="367"/>
        <v>0</v>
      </c>
      <c r="AT410" s="112">
        <f>I410+AH410</f>
        <v>22471</v>
      </c>
      <c r="AU410" s="113">
        <f>J410+W410</f>
        <v>15840</v>
      </c>
      <c r="AV410" s="113">
        <f>K410+AA410</f>
        <v>0</v>
      </c>
      <c r="AW410" s="113">
        <f t="shared" si="370"/>
        <v>5354</v>
      </c>
      <c r="AX410" s="113">
        <f t="shared" si="370"/>
        <v>317</v>
      </c>
      <c r="AY410" s="113">
        <f>N410+AG410</f>
        <v>960</v>
      </c>
      <c r="AZ410" s="115">
        <f>O410+AS410</f>
        <v>7.0000000000000007E-2</v>
      </c>
      <c r="BA410" s="115">
        <f t="shared" si="371"/>
        <v>0</v>
      </c>
      <c r="BB410" s="116">
        <f t="shared" si="371"/>
        <v>7.0000000000000007E-2</v>
      </c>
    </row>
    <row r="411" spans="1:54" ht="14.1" customHeight="1" x14ac:dyDescent="0.2">
      <c r="A411" s="120">
        <v>82</v>
      </c>
      <c r="B411" s="117">
        <v>2466</v>
      </c>
      <c r="C411" s="118">
        <v>600079821</v>
      </c>
      <c r="D411" s="117">
        <v>70695083</v>
      </c>
      <c r="E411" s="119" t="s">
        <v>734</v>
      </c>
      <c r="F411" s="120"/>
      <c r="G411" s="119"/>
      <c r="H411" s="121"/>
      <c r="I411" s="122">
        <v>10821151</v>
      </c>
      <c r="J411" s="123">
        <v>7831720</v>
      </c>
      <c r="K411" s="123">
        <v>50000</v>
      </c>
      <c r="L411" s="123">
        <v>2664022</v>
      </c>
      <c r="M411" s="123">
        <v>156635</v>
      </c>
      <c r="N411" s="123">
        <v>118774</v>
      </c>
      <c r="O411" s="124">
        <v>18.4101</v>
      </c>
      <c r="P411" s="124">
        <v>13.649600000000001</v>
      </c>
      <c r="Q411" s="125">
        <v>4.7605000000000004</v>
      </c>
      <c r="R411" s="856">
        <f t="shared" ref="R411:BB411" si="372">SUM(R406:R410)</f>
        <v>0</v>
      </c>
      <c r="S411" s="856">
        <f t="shared" si="372"/>
        <v>-14435</v>
      </c>
      <c r="T411" s="856">
        <f t="shared" si="372"/>
        <v>8251</v>
      </c>
      <c r="U411" s="856">
        <f t="shared" si="372"/>
        <v>0</v>
      </c>
      <c r="V411" s="856">
        <f t="shared" si="372"/>
        <v>0</v>
      </c>
      <c r="W411" s="856">
        <f t="shared" si="372"/>
        <v>-6184</v>
      </c>
      <c r="X411" s="856">
        <f t="shared" si="372"/>
        <v>0</v>
      </c>
      <c r="Y411" s="856">
        <f t="shared" si="372"/>
        <v>0</v>
      </c>
      <c r="Z411" s="856">
        <f t="shared" si="372"/>
        <v>0</v>
      </c>
      <c r="AA411" s="856">
        <f t="shared" si="372"/>
        <v>0</v>
      </c>
      <c r="AB411" s="856">
        <f t="shared" si="372"/>
        <v>-6184</v>
      </c>
      <c r="AC411" s="856">
        <f t="shared" si="372"/>
        <v>-2090</v>
      </c>
      <c r="AD411" s="856">
        <f t="shared" si="372"/>
        <v>-124</v>
      </c>
      <c r="AE411" s="856">
        <f t="shared" si="372"/>
        <v>0</v>
      </c>
      <c r="AF411" s="856">
        <f t="shared" si="372"/>
        <v>0</v>
      </c>
      <c r="AG411" s="856">
        <f t="shared" si="372"/>
        <v>0</v>
      </c>
      <c r="AH411" s="856">
        <f t="shared" si="372"/>
        <v>-8398</v>
      </c>
      <c r="AI411" s="904">
        <f t="shared" si="372"/>
        <v>0</v>
      </c>
      <c r="AJ411" s="904">
        <f t="shared" si="372"/>
        <v>0</v>
      </c>
      <c r="AK411" s="904">
        <f t="shared" si="372"/>
        <v>-0.04</v>
      </c>
      <c r="AL411" s="904">
        <f t="shared" si="372"/>
        <v>0</v>
      </c>
      <c r="AM411" s="904">
        <f t="shared" si="372"/>
        <v>0.02</v>
      </c>
      <c r="AN411" s="904">
        <f t="shared" si="372"/>
        <v>0</v>
      </c>
      <c r="AO411" s="904">
        <f t="shared" si="372"/>
        <v>0</v>
      </c>
      <c r="AP411" s="904">
        <f t="shared" si="372"/>
        <v>0</v>
      </c>
      <c r="AQ411" s="904">
        <f t="shared" si="372"/>
        <v>-0.04</v>
      </c>
      <c r="AR411" s="904">
        <f t="shared" si="372"/>
        <v>0.02</v>
      </c>
      <c r="AS411" s="939">
        <f t="shared" si="372"/>
        <v>-0.02</v>
      </c>
      <c r="AT411" s="122">
        <f t="shared" si="372"/>
        <v>10812753</v>
      </c>
      <c r="AU411" s="123">
        <f t="shared" si="372"/>
        <v>7825536</v>
      </c>
      <c r="AV411" s="123">
        <f t="shared" si="372"/>
        <v>50000</v>
      </c>
      <c r="AW411" s="123">
        <f t="shared" si="372"/>
        <v>2661932</v>
      </c>
      <c r="AX411" s="123">
        <f t="shared" si="372"/>
        <v>156511</v>
      </c>
      <c r="AY411" s="123">
        <f t="shared" si="372"/>
        <v>118774</v>
      </c>
      <c r="AZ411" s="124">
        <f t="shared" si="372"/>
        <v>18.3901</v>
      </c>
      <c r="BA411" s="124">
        <f t="shared" si="372"/>
        <v>13.609600000000002</v>
      </c>
      <c r="BB411" s="125">
        <f t="shared" si="372"/>
        <v>4.7805</v>
      </c>
    </row>
    <row r="412" spans="1:54" ht="14.1" customHeight="1" x14ac:dyDescent="0.2">
      <c r="A412" s="108">
        <v>83</v>
      </c>
      <c r="B412" s="105">
        <v>2493</v>
      </c>
      <c r="C412" s="106">
        <v>600080021</v>
      </c>
      <c r="D412" s="105">
        <v>72742399</v>
      </c>
      <c r="E412" s="107" t="s">
        <v>735</v>
      </c>
      <c r="F412" s="108">
        <v>3111</v>
      </c>
      <c r="G412" s="107" t="s">
        <v>315</v>
      </c>
      <c r="H412" s="109" t="s">
        <v>281</v>
      </c>
      <c r="I412" s="110">
        <v>5829378</v>
      </c>
      <c r="J412" s="111">
        <v>4180208</v>
      </c>
      <c r="K412" s="111">
        <v>90976</v>
      </c>
      <c r="L412" s="111">
        <v>1433190</v>
      </c>
      <c r="M412" s="111">
        <v>83604</v>
      </c>
      <c r="N412" s="111">
        <v>41400</v>
      </c>
      <c r="O412" s="288">
        <v>10.264900000000001</v>
      </c>
      <c r="P412" s="288">
        <v>7.9603000000000002</v>
      </c>
      <c r="Q412" s="913">
        <v>2.3046000000000002</v>
      </c>
      <c r="R412" s="351">
        <v>0</v>
      </c>
      <c r="S412" s="113">
        <v>0</v>
      </c>
      <c r="T412" s="113">
        <v>0</v>
      </c>
      <c r="U412" s="113">
        <v>0</v>
      </c>
      <c r="V412" s="113">
        <v>0</v>
      </c>
      <c r="W412" s="113">
        <f t="shared" si="358"/>
        <v>0</v>
      </c>
      <c r="X412" s="113">
        <v>0</v>
      </c>
      <c r="Y412" s="113">
        <v>0</v>
      </c>
      <c r="Z412" s="113">
        <v>0</v>
      </c>
      <c r="AA412" s="113">
        <f t="shared" si="359"/>
        <v>0</v>
      </c>
      <c r="AB412" s="113">
        <f t="shared" si="360"/>
        <v>0</v>
      </c>
      <c r="AC412" s="114">
        <f t="shared" si="361"/>
        <v>0</v>
      </c>
      <c r="AD412" s="114">
        <f t="shared" si="362"/>
        <v>0</v>
      </c>
      <c r="AE412" s="113">
        <v>0</v>
      </c>
      <c r="AF412" s="113">
        <v>0</v>
      </c>
      <c r="AG412" s="113">
        <f t="shared" si="363"/>
        <v>0</v>
      </c>
      <c r="AH412" s="113">
        <f t="shared" si="364"/>
        <v>0</v>
      </c>
      <c r="AI412" s="115">
        <v>0</v>
      </c>
      <c r="AJ412" s="115">
        <v>0</v>
      </c>
      <c r="AK412" s="115">
        <v>0</v>
      </c>
      <c r="AL412" s="115">
        <v>0</v>
      </c>
      <c r="AM412" s="115">
        <v>0</v>
      </c>
      <c r="AN412" s="115">
        <v>0</v>
      </c>
      <c r="AO412" s="115">
        <v>0</v>
      </c>
      <c r="AP412" s="115">
        <v>0</v>
      </c>
      <c r="AQ412" s="115">
        <f t="shared" si="365"/>
        <v>0</v>
      </c>
      <c r="AR412" s="115">
        <f t="shared" si="366"/>
        <v>0</v>
      </c>
      <c r="AS412" s="377">
        <f t="shared" si="367"/>
        <v>0</v>
      </c>
      <c r="AT412" s="112">
        <f t="shared" ref="AT412:AT417" si="373">I412+AH412</f>
        <v>5829378</v>
      </c>
      <c r="AU412" s="113">
        <f t="shared" ref="AU412:AU417" si="374">J412+W412</f>
        <v>4180208</v>
      </c>
      <c r="AV412" s="113">
        <f t="shared" ref="AV412:AV417" si="375">K412+AA412</f>
        <v>90976</v>
      </c>
      <c r="AW412" s="113">
        <f t="shared" ref="AW412:AX417" si="376">L412+AC412</f>
        <v>1433190</v>
      </c>
      <c r="AX412" s="113">
        <f t="shared" si="376"/>
        <v>83604</v>
      </c>
      <c r="AY412" s="113">
        <f t="shared" ref="AY412:AY417" si="377">N412+AG412</f>
        <v>41400</v>
      </c>
      <c r="AZ412" s="115">
        <f t="shared" ref="AZ412:AZ417" si="378">O412+AS412</f>
        <v>10.264900000000001</v>
      </c>
      <c r="BA412" s="115">
        <f t="shared" ref="BA412:BB417" si="379">P412+AQ412</f>
        <v>7.9603000000000002</v>
      </c>
      <c r="BB412" s="116">
        <f t="shared" si="379"/>
        <v>2.3046000000000002</v>
      </c>
    </row>
    <row r="413" spans="1:54" ht="14.1" customHeight="1" x14ac:dyDescent="0.2">
      <c r="A413" s="108">
        <v>83</v>
      </c>
      <c r="B413" s="105">
        <v>2493</v>
      </c>
      <c r="C413" s="106">
        <v>600080021</v>
      </c>
      <c r="D413" s="105">
        <v>72742399</v>
      </c>
      <c r="E413" s="107" t="s">
        <v>735</v>
      </c>
      <c r="F413" s="108">
        <v>3113</v>
      </c>
      <c r="G413" s="107" t="s">
        <v>318</v>
      </c>
      <c r="H413" s="109" t="s">
        <v>281</v>
      </c>
      <c r="I413" s="110">
        <v>15913090</v>
      </c>
      <c r="J413" s="111">
        <v>11358486</v>
      </c>
      <c r="K413" s="111">
        <v>97000</v>
      </c>
      <c r="L413" s="111">
        <v>3871954</v>
      </c>
      <c r="M413" s="111">
        <v>227170</v>
      </c>
      <c r="N413" s="111">
        <v>358480</v>
      </c>
      <c r="O413" s="288">
        <v>21.022199999999998</v>
      </c>
      <c r="P413" s="288">
        <v>14.94</v>
      </c>
      <c r="Q413" s="913">
        <v>6.0822000000000003</v>
      </c>
      <c r="R413" s="351">
        <v>0</v>
      </c>
      <c r="S413" s="113">
        <v>0</v>
      </c>
      <c r="T413" s="113">
        <v>0</v>
      </c>
      <c r="U413" s="113">
        <v>23982</v>
      </c>
      <c r="V413" s="113">
        <v>0</v>
      </c>
      <c r="W413" s="113">
        <f t="shared" si="358"/>
        <v>23982</v>
      </c>
      <c r="X413" s="113">
        <v>0</v>
      </c>
      <c r="Y413" s="113">
        <v>0</v>
      </c>
      <c r="Z413" s="113">
        <v>0</v>
      </c>
      <c r="AA413" s="113">
        <f t="shared" si="359"/>
        <v>0</v>
      </c>
      <c r="AB413" s="113">
        <f t="shared" si="360"/>
        <v>23982</v>
      </c>
      <c r="AC413" s="114">
        <f t="shared" si="361"/>
        <v>8106</v>
      </c>
      <c r="AD413" s="114">
        <f t="shared" si="362"/>
        <v>480</v>
      </c>
      <c r="AE413" s="113">
        <v>0</v>
      </c>
      <c r="AF413" s="113">
        <v>0</v>
      </c>
      <c r="AG413" s="113">
        <f t="shared" si="363"/>
        <v>0</v>
      </c>
      <c r="AH413" s="113">
        <f t="shared" si="364"/>
        <v>32568</v>
      </c>
      <c r="AI413" s="115">
        <v>0</v>
      </c>
      <c r="AJ413" s="115">
        <v>0</v>
      </c>
      <c r="AK413" s="115">
        <v>0</v>
      </c>
      <c r="AL413" s="115">
        <v>0</v>
      </c>
      <c r="AM413" s="115">
        <v>0</v>
      </c>
      <c r="AN413" s="115">
        <v>0.04</v>
      </c>
      <c r="AO413" s="115">
        <v>0</v>
      </c>
      <c r="AP413" s="115">
        <v>0</v>
      </c>
      <c r="AQ413" s="115">
        <f t="shared" si="365"/>
        <v>0.04</v>
      </c>
      <c r="AR413" s="115">
        <f t="shared" si="366"/>
        <v>0</v>
      </c>
      <c r="AS413" s="377">
        <f t="shared" si="367"/>
        <v>0.04</v>
      </c>
      <c r="AT413" s="112">
        <f t="shared" si="373"/>
        <v>15945658</v>
      </c>
      <c r="AU413" s="113">
        <f t="shared" si="374"/>
        <v>11382468</v>
      </c>
      <c r="AV413" s="113">
        <f t="shared" si="375"/>
        <v>97000</v>
      </c>
      <c r="AW413" s="113">
        <f t="shared" si="376"/>
        <v>3880060</v>
      </c>
      <c r="AX413" s="113">
        <f t="shared" si="376"/>
        <v>227650</v>
      </c>
      <c r="AY413" s="113">
        <f t="shared" si="377"/>
        <v>358480</v>
      </c>
      <c r="AZ413" s="115">
        <f t="shared" si="378"/>
        <v>21.062199999999997</v>
      </c>
      <c r="BA413" s="115">
        <f t="shared" si="379"/>
        <v>14.979999999999999</v>
      </c>
      <c r="BB413" s="116">
        <f t="shared" si="379"/>
        <v>6.0822000000000003</v>
      </c>
    </row>
    <row r="414" spans="1:54" ht="14.1" customHeight="1" x14ac:dyDescent="0.2">
      <c r="A414" s="108">
        <v>83</v>
      </c>
      <c r="B414" s="105">
        <v>2493</v>
      </c>
      <c r="C414" s="106">
        <v>600080021</v>
      </c>
      <c r="D414" s="105">
        <v>72742399</v>
      </c>
      <c r="E414" s="107" t="s">
        <v>735</v>
      </c>
      <c r="F414" s="108">
        <v>3113</v>
      </c>
      <c r="G414" s="126" t="s">
        <v>316</v>
      </c>
      <c r="H414" s="109" t="s">
        <v>282</v>
      </c>
      <c r="I414" s="110">
        <v>3031297</v>
      </c>
      <c r="J414" s="28">
        <v>2222973</v>
      </c>
      <c r="K414" s="28">
        <v>0</v>
      </c>
      <c r="L414" s="111">
        <v>751365</v>
      </c>
      <c r="M414" s="111">
        <v>44459</v>
      </c>
      <c r="N414" s="28">
        <v>12500</v>
      </c>
      <c r="O414" s="288">
        <v>7.09</v>
      </c>
      <c r="P414" s="275">
        <v>7.09</v>
      </c>
      <c r="Q414" s="910">
        <v>0</v>
      </c>
      <c r="R414" s="351">
        <v>0</v>
      </c>
      <c r="S414" s="113">
        <v>21653</v>
      </c>
      <c r="T414" s="113">
        <v>0</v>
      </c>
      <c r="U414" s="113">
        <v>0</v>
      </c>
      <c r="V414" s="113">
        <v>0</v>
      </c>
      <c r="W414" s="113">
        <f t="shared" si="358"/>
        <v>21653</v>
      </c>
      <c r="X414" s="113">
        <v>0</v>
      </c>
      <c r="Y414" s="113">
        <v>0</v>
      </c>
      <c r="Z414" s="113">
        <v>0</v>
      </c>
      <c r="AA414" s="113">
        <f t="shared" si="359"/>
        <v>0</v>
      </c>
      <c r="AB414" s="113">
        <f t="shared" si="360"/>
        <v>21653</v>
      </c>
      <c r="AC414" s="114">
        <f t="shared" si="361"/>
        <v>7319</v>
      </c>
      <c r="AD414" s="114">
        <f t="shared" si="362"/>
        <v>433</v>
      </c>
      <c r="AE414" s="113">
        <v>0</v>
      </c>
      <c r="AF414" s="113">
        <v>0</v>
      </c>
      <c r="AG414" s="113">
        <f t="shared" si="363"/>
        <v>0</v>
      </c>
      <c r="AH414" s="113">
        <f t="shared" si="364"/>
        <v>29405</v>
      </c>
      <c r="AI414" s="115">
        <v>0</v>
      </c>
      <c r="AJ414" s="115">
        <v>0</v>
      </c>
      <c r="AK414" s="115">
        <v>0.06</v>
      </c>
      <c r="AL414" s="115">
        <v>0</v>
      </c>
      <c r="AM414" s="115">
        <v>0</v>
      </c>
      <c r="AN414" s="115">
        <v>0</v>
      </c>
      <c r="AO414" s="115">
        <v>0</v>
      </c>
      <c r="AP414" s="115">
        <v>0</v>
      </c>
      <c r="AQ414" s="115">
        <f t="shared" si="365"/>
        <v>0.06</v>
      </c>
      <c r="AR414" s="115">
        <f t="shared" si="366"/>
        <v>0</v>
      </c>
      <c r="AS414" s="377">
        <f t="shared" si="367"/>
        <v>0.06</v>
      </c>
      <c r="AT414" s="112">
        <f t="shared" si="373"/>
        <v>3060702</v>
      </c>
      <c r="AU414" s="113">
        <f t="shared" si="374"/>
        <v>2244626</v>
      </c>
      <c r="AV414" s="113">
        <f t="shared" si="375"/>
        <v>0</v>
      </c>
      <c r="AW414" s="113">
        <f t="shared" si="376"/>
        <v>758684</v>
      </c>
      <c r="AX414" s="113">
        <f t="shared" si="376"/>
        <v>44892</v>
      </c>
      <c r="AY414" s="113">
        <f t="shared" si="377"/>
        <v>12500</v>
      </c>
      <c r="AZ414" s="115">
        <f t="shared" si="378"/>
        <v>7.1499999999999995</v>
      </c>
      <c r="BA414" s="115">
        <f t="shared" si="379"/>
        <v>7.1499999999999995</v>
      </c>
      <c r="BB414" s="116">
        <f t="shared" si="379"/>
        <v>0</v>
      </c>
    </row>
    <row r="415" spans="1:54" ht="14.1" customHeight="1" x14ac:dyDescent="0.2">
      <c r="A415" s="108">
        <v>83</v>
      </c>
      <c r="B415" s="105">
        <v>2493</v>
      </c>
      <c r="C415" s="106">
        <v>600080021</v>
      </c>
      <c r="D415" s="105">
        <v>72742399</v>
      </c>
      <c r="E415" s="107" t="s">
        <v>735</v>
      </c>
      <c r="F415" s="108">
        <v>3141</v>
      </c>
      <c r="G415" s="107" t="s">
        <v>319</v>
      </c>
      <c r="H415" s="109" t="s">
        <v>282</v>
      </c>
      <c r="I415" s="110">
        <v>2494781</v>
      </c>
      <c r="J415" s="30">
        <v>1823646</v>
      </c>
      <c r="K415" s="30">
        <v>0</v>
      </c>
      <c r="L415" s="111">
        <v>616392</v>
      </c>
      <c r="M415" s="111">
        <v>36473</v>
      </c>
      <c r="N415" s="30">
        <v>18270</v>
      </c>
      <c r="O415" s="288">
        <v>6.1999999999999993</v>
      </c>
      <c r="P415" s="447">
        <v>0</v>
      </c>
      <c r="Q415" s="898">
        <v>6.1999999999999993</v>
      </c>
      <c r="R415" s="351">
        <v>0</v>
      </c>
      <c r="S415" s="113">
        <v>0</v>
      </c>
      <c r="T415" s="113">
        <v>35439</v>
      </c>
      <c r="U415" s="113">
        <v>0</v>
      </c>
      <c r="V415" s="113">
        <v>0</v>
      </c>
      <c r="W415" s="113">
        <f t="shared" si="358"/>
        <v>35439</v>
      </c>
      <c r="X415" s="113">
        <v>0</v>
      </c>
      <c r="Y415" s="113">
        <v>0</v>
      </c>
      <c r="Z415" s="113">
        <v>0</v>
      </c>
      <c r="AA415" s="113">
        <f t="shared" si="359"/>
        <v>0</v>
      </c>
      <c r="AB415" s="113">
        <f t="shared" si="360"/>
        <v>35439</v>
      </c>
      <c r="AC415" s="114">
        <f t="shared" si="361"/>
        <v>11978</v>
      </c>
      <c r="AD415" s="114">
        <f t="shared" si="362"/>
        <v>709</v>
      </c>
      <c r="AE415" s="113">
        <v>0</v>
      </c>
      <c r="AF415" s="113">
        <v>0</v>
      </c>
      <c r="AG415" s="113">
        <f t="shared" si="363"/>
        <v>0</v>
      </c>
      <c r="AH415" s="113">
        <f t="shared" si="364"/>
        <v>48126</v>
      </c>
      <c r="AI415" s="115">
        <v>0</v>
      </c>
      <c r="AJ415" s="115">
        <v>0</v>
      </c>
      <c r="AK415" s="115">
        <v>0</v>
      </c>
      <c r="AL415" s="115">
        <v>0</v>
      </c>
      <c r="AM415" s="115">
        <v>0.12</v>
      </c>
      <c r="AN415" s="115">
        <v>0</v>
      </c>
      <c r="AO415" s="115">
        <v>0</v>
      </c>
      <c r="AP415" s="115">
        <v>0</v>
      </c>
      <c r="AQ415" s="115">
        <f t="shared" si="365"/>
        <v>0</v>
      </c>
      <c r="AR415" s="115">
        <f t="shared" si="366"/>
        <v>0.12</v>
      </c>
      <c r="AS415" s="377">
        <f t="shared" si="367"/>
        <v>0.12</v>
      </c>
      <c r="AT415" s="112">
        <f t="shared" si="373"/>
        <v>2542907</v>
      </c>
      <c r="AU415" s="113">
        <f t="shared" si="374"/>
        <v>1859085</v>
      </c>
      <c r="AV415" s="113">
        <f t="shared" si="375"/>
        <v>0</v>
      </c>
      <c r="AW415" s="113">
        <f t="shared" si="376"/>
        <v>628370</v>
      </c>
      <c r="AX415" s="113">
        <f t="shared" si="376"/>
        <v>37182</v>
      </c>
      <c r="AY415" s="113">
        <f t="shared" si="377"/>
        <v>18270</v>
      </c>
      <c r="AZ415" s="115">
        <f t="shared" si="378"/>
        <v>6.3199999999999994</v>
      </c>
      <c r="BA415" s="115">
        <f t="shared" si="379"/>
        <v>0</v>
      </c>
      <c r="BB415" s="116">
        <f t="shared" si="379"/>
        <v>6.3199999999999994</v>
      </c>
    </row>
    <row r="416" spans="1:54" ht="14.1" customHeight="1" x14ac:dyDescent="0.2">
      <c r="A416" s="108">
        <v>83</v>
      </c>
      <c r="B416" s="105">
        <v>2493</v>
      </c>
      <c r="C416" s="106">
        <v>600080021</v>
      </c>
      <c r="D416" s="105">
        <v>72742399</v>
      </c>
      <c r="E416" s="107" t="s">
        <v>735</v>
      </c>
      <c r="F416" s="108">
        <v>3143</v>
      </c>
      <c r="G416" s="126" t="s">
        <v>633</v>
      </c>
      <c r="H416" s="109" t="s">
        <v>281</v>
      </c>
      <c r="I416" s="110">
        <v>1917516</v>
      </c>
      <c r="J416" s="433">
        <v>1412015</v>
      </c>
      <c r="K416" s="433">
        <v>0</v>
      </c>
      <c r="L416" s="111">
        <v>477261</v>
      </c>
      <c r="M416" s="111">
        <v>28240</v>
      </c>
      <c r="N416" s="343">
        <v>0</v>
      </c>
      <c r="O416" s="288">
        <v>2.9641999999999999</v>
      </c>
      <c r="P416" s="436">
        <v>2.9641999999999999</v>
      </c>
      <c r="Q416" s="910">
        <v>0</v>
      </c>
      <c r="R416" s="351">
        <v>0</v>
      </c>
      <c r="S416" s="113">
        <v>0</v>
      </c>
      <c r="T416" s="113">
        <v>0</v>
      </c>
      <c r="U416" s="113">
        <v>0</v>
      </c>
      <c r="V416" s="113">
        <v>0</v>
      </c>
      <c r="W416" s="113">
        <f t="shared" si="358"/>
        <v>0</v>
      </c>
      <c r="X416" s="113">
        <v>0</v>
      </c>
      <c r="Y416" s="113">
        <v>0</v>
      </c>
      <c r="Z416" s="113">
        <v>0</v>
      </c>
      <c r="AA416" s="113">
        <f t="shared" si="359"/>
        <v>0</v>
      </c>
      <c r="AB416" s="113">
        <f t="shared" si="360"/>
        <v>0</v>
      </c>
      <c r="AC416" s="114">
        <f t="shared" si="361"/>
        <v>0</v>
      </c>
      <c r="AD416" s="114">
        <f t="shared" si="362"/>
        <v>0</v>
      </c>
      <c r="AE416" s="113">
        <v>0</v>
      </c>
      <c r="AF416" s="113">
        <v>0</v>
      </c>
      <c r="AG416" s="113">
        <f t="shared" si="363"/>
        <v>0</v>
      </c>
      <c r="AH416" s="113">
        <f t="shared" si="364"/>
        <v>0</v>
      </c>
      <c r="AI416" s="115">
        <v>0</v>
      </c>
      <c r="AJ416" s="115">
        <v>0</v>
      </c>
      <c r="AK416" s="115">
        <v>0</v>
      </c>
      <c r="AL416" s="115">
        <v>0</v>
      </c>
      <c r="AM416" s="115">
        <v>0</v>
      </c>
      <c r="AN416" s="115">
        <v>0</v>
      </c>
      <c r="AO416" s="115">
        <v>0</v>
      </c>
      <c r="AP416" s="115">
        <v>0</v>
      </c>
      <c r="AQ416" s="115">
        <f t="shared" si="365"/>
        <v>0</v>
      </c>
      <c r="AR416" s="115">
        <f t="shared" si="366"/>
        <v>0</v>
      </c>
      <c r="AS416" s="377">
        <f t="shared" si="367"/>
        <v>0</v>
      </c>
      <c r="AT416" s="112">
        <f t="shared" si="373"/>
        <v>1917516</v>
      </c>
      <c r="AU416" s="113">
        <f t="shared" si="374"/>
        <v>1412015</v>
      </c>
      <c r="AV416" s="113">
        <f t="shared" si="375"/>
        <v>0</v>
      </c>
      <c r="AW416" s="113">
        <f t="shared" si="376"/>
        <v>477261</v>
      </c>
      <c r="AX416" s="113">
        <f t="shared" si="376"/>
        <v>28240</v>
      </c>
      <c r="AY416" s="113">
        <f t="shared" si="377"/>
        <v>0</v>
      </c>
      <c r="AZ416" s="115">
        <f t="shared" si="378"/>
        <v>2.9641999999999999</v>
      </c>
      <c r="BA416" s="115">
        <f t="shared" si="379"/>
        <v>2.9641999999999999</v>
      </c>
      <c r="BB416" s="116">
        <f t="shared" si="379"/>
        <v>0</v>
      </c>
    </row>
    <row r="417" spans="1:54" ht="14.1" customHeight="1" x14ac:dyDescent="0.2">
      <c r="A417" s="108">
        <v>83</v>
      </c>
      <c r="B417" s="105">
        <v>2493</v>
      </c>
      <c r="C417" s="106">
        <v>600080021</v>
      </c>
      <c r="D417" s="105">
        <v>72742399</v>
      </c>
      <c r="E417" s="107" t="s">
        <v>735</v>
      </c>
      <c r="F417" s="108">
        <v>3143</v>
      </c>
      <c r="G417" s="126" t="s">
        <v>634</v>
      </c>
      <c r="H417" s="109" t="s">
        <v>282</v>
      </c>
      <c r="I417" s="110">
        <v>49155</v>
      </c>
      <c r="J417" s="445">
        <v>34650</v>
      </c>
      <c r="K417" s="445">
        <v>0</v>
      </c>
      <c r="L417" s="111">
        <v>11712</v>
      </c>
      <c r="M417" s="111">
        <v>693</v>
      </c>
      <c r="N417" s="445">
        <v>2100</v>
      </c>
      <c r="O417" s="288">
        <v>0.15</v>
      </c>
      <c r="P417" s="446">
        <v>0</v>
      </c>
      <c r="Q417" s="914">
        <v>0.15</v>
      </c>
      <c r="R417" s="351">
        <v>0</v>
      </c>
      <c r="S417" s="113">
        <v>0</v>
      </c>
      <c r="T417" s="113">
        <v>0</v>
      </c>
      <c r="U417" s="113">
        <v>0</v>
      </c>
      <c r="V417" s="113">
        <v>0</v>
      </c>
      <c r="W417" s="113">
        <f t="shared" si="358"/>
        <v>0</v>
      </c>
      <c r="X417" s="113">
        <v>0</v>
      </c>
      <c r="Y417" s="113">
        <v>0</v>
      </c>
      <c r="Z417" s="113">
        <v>0</v>
      </c>
      <c r="AA417" s="113">
        <f t="shared" si="359"/>
        <v>0</v>
      </c>
      <c r="AB417" s="113">
        <f t="shared" si="360"/>
        <v>0</v>
      </c>
      <c r="AC417" s="114">
        <f t="shared" si="361"/>
        <v>0</v>
      </c>
      <c r="AD417" s="114">
        <f t="shared" si="362"/>
        <v>0</v>
      </c>
      <c r="AE417" s="113">
        <v>0</v>
      </c>
      <c r="AF417" s="113">
        <v>0</v>
      </c>
      <c r="AG417" s="113">
        <f t="shared" si="363"/>
        <v>0</v>
      </c>
      <c r="AH417" s="113">
        <f t="shared" si="364"/>
        <v>0</v>
      </c>
      <c r="AI417" s="115">
        <v>0</v>
      </c>
      <c r="AJ417" s="115">
        <v>0</v>
      </c>
      <c r="AK417" s="115">
        <v>0</v>
      </c>
      <c r="AL417" s="115">
        <v>0</v>
      </c>
      <c r="AM417" s="115">
        <v>0</v>
      </c>
      <c r="AN417" s="115">
        <v>0</v>
      </c>
      <c r="AO417" s="115">
        <v>0</v>
      </c>
      <c r="AP417" s="115">
        <v>0</v>
      </c>
      <c r="AQ417" s="115">
        <f t="shared" si="365"/>
        <v>0</v>
      </c>
      <c r="AR417" s="115">
        <f t="shared" si="366"/>
        <v>0</v>
      </c>
      <c r="AS417" s="377">
        <f t="shared" si="367"/>
        <v>0</v>
      </c>
      <c r="AT417" s="112">
        <f t="shared" si="373"/>
        <v>49155</v>
      </c>
      <c r="AU417" s="113">
        <f t="shared" si="374"/>
        <v>34650</v>
      </c>
      <c r="AV417" s="113">
        <f t="shared" si="375"/>
        <v>0</v>
      </c>
      <c r="AW417" s="113">
        <f t="shared" si="376"/>
        <v>11712</v>
      </c>
      <c r="AX417" s="113">
        <f t="shared" si="376"/>
        <v>693</v>
      </c>
      <c r="AY417" s="113">
        <f t="shared" si="377"/>
        <v>2100</v>
      </c>
      <c r="AZ417" s="115">
        <f t="shared" si="378"/>
        <v>0.15</v>
      </c>
      <c r="BA417" s="115">
        <f t="shared" si="379"/>
        <v>0</v>
      </c>
      <c r="BB417" s="116">
        <f t="shared" si="379"/>
        <v>0.15</v>
      </c>
    </row>
    <row r="418" spans="1:54" ht="14.1" customHeight="1" x14ac:dyDescent="0.2">
      <c r="A418" s="120">
        <v>83</v>
      </c>
      <c r="B418" s="117">
        <v>2493</v>
      </c>
      <c r="C418" s="118">
        <v>600080021</v>
      </c>
      <c r="D418" s="117">
        <v>72742399</v>
      </c>
      <c r="E418" s="119" t="s">
        <v>736</v>
      </c>
      <c r="F418" s="120"/>
      <c r="G418" s="119"/>
      <c r="H418" s="121"/>
      <c r="I418" s="122">
        <v>29235217</v>
      </c>
      <c r="J418" s="123">
        <v>21031978</v>
      </c>
      <c r="K418" s="123">
        <v>187976</v>
      </c>
      <c r="L418" s="123">
        <v>7161874</v>
      </c>
      <c r="M418" s="123">
        <v>420639</v>
      </c>
      <c r="N418" s="123">
        <v>432750</v>
      </c>
      <c r="O418" s="124">
        <v>47.691299999999998</v>
      </c>
      <c r="P418" s="124">
        <v>32.954500000000003</v>
      </c>
      <c r="Q418" s="125">
        <v>14.736800000000001</v>
      </c>
      <c r="R418" s="856">
        <f t="shared" ref="R418:BB418" si="380">SUM(R412:R417)</f>
        <v>0</v>
      </c>
      <c r="S418" s="856">
        <f t="shared" si="380"/>
        <v>21653</v>
      </c>
      <c r="T418" s="856">
        <f t="shared" si="380"/>
        <v>35439</v>
      </c>
      <c r="U418" s="856">
        <f t="shared" si="380"/>
        <v>23982</v>
      </c>
      <c r="V418" s="856">
        <f t="shared" si="380"/>
        <v>0</v>
      </c>
      <c r="W418" s="856">
        <f t="shared" si="380"/>
        <v>81074</v>
      </c>
      <c r="X418" s="856">
        <f t="shared" si="380"/>
        <v>0</v>
      </c>
      <c r="Y418" s="856">
        <f t="shared" si="380"/>
        <v>0</v>
      </c>
      <c r="Z418" s="856">
        <f t="shared" si="380"/>
        <v>0</v>
      </c>
      <c r="AA418" s="856">
        <f t="shared" si="380"/>
        <v>0</v>
      </c>
      <c r="AB418" s="856">
        <f t="shared" si="380"/>
        <v>81074</v>
      </c>
      <c r="AC418" s="856">
        <f t="shared" si="380"/>
        <v>27403</v>
      </c>
      <c r="AD418" s="856">
        <f t="shared" si="380"/>
        <v>1622</v>
      </c>
      <c r="AE418" s="856">
        <f t="shared" si="380"/>
        <v>0</v>
      </c>
      <c r="AF418" s="856">
        <f t="shared" si="380"/>
        <v>0</v>
      </c>
      <c r="AG418" s="856">
        <f t="shared" si="380"/>
        <v>0</v>
      </c>
      <c r="AH418" s="856">
        <f t="shared" si="380"/>
        <v>110099</v>
      </c>
      <c r="AI418" s="904">
        <f t="shared" si="380"/>
        <v>0</v>
      </c>
      <c r="AJ418" s="904">
        <f t="shared" si="380"/>
        <v>0</v>
      </c>
      <c r="AK418" s="904">
        <f t="shared" si="380"/>
        <v>0.06</v>
      </c>
      <c r="AL418" s="904">
        <f t="shared" si="380"/>
        <v>0</v>
      </c>
      <c r="AM418" s="904">
        <f t="shared" si="380"/>
        <v>0.12</v>
      </c>
      <c r="AN418" s="904">
        <f t="shared" si="380"/>
        <v>0.04</v>
      </c>
      <c r="AO418" s="904">
        <f t="shared" si="380"/>
        <v>0</v>
      </c>
      <c r="AP418" s="904">
        <f t="shared" si="380"/>
        <v>0</v>
      </c>
      <c r="AQ418" s="904">
        <f t="shared" si="380"/>
        <v>0.1</v>
      </c>
      <c r="AR418" s="904">
        <f t="shared" si="380"/>
        <v>0.12</v>
      </c>
      <c r="AS418" s="939">
        <f t="shared" si="380"/>
        <v>0.22</v>
      </c>
      <c r="AT418" s="122">
        <f t="shared" si="380"/>
        <v>29345316</v>
      </c>
      <c r="AU418" s="123">
        <f t="shared" si="380"/>
        <v>21113052</v>
      </c>
      <c r="AV418" s="123">
        <f t="shared" si="380"/>
        <v>187976</v>
      </c>
      <c r="AW418" s="123">
        <f t="shared" si="380"/>
        <v>7189277</v>
      </c>
      <c r="AX418" s="123">
        <f t="shared" si="380"/>
        <v>422261</v>
      </c>
      <c r="AY418" s="123">
        <f t="shared" si="380"/>
        <v>432750</v>
      </c>
      <c r="AZ418" s="124">
        <f t="shared" si="380"/>
        <v>47.911299999999997</v>
      </c>
      <c r="BA418" s="124">
        <f t="shared" si="380"/>
        <v>33.054499999999997</v>
      </c>
      <c r="BB418" s="125">
        <f t="shared" si="380"/>
        <v>14.856800000000002</v>
      </c>
    </row>
    <row r="419" spans="1:54" ht="14.1" customHeight="1" x14ac:dyDescent="0.2">
      <c r="A419" s="108">
        <v>84</v>
      </c>
      <c r="B419" s="105">
        <v>2445</v>
      </c>
      <c r="C419" s="106">
        <v>600080030</v>
      </c>
      <c r="D419" s="105">
        <v>70695997</v>
      </c>
      <c r="E419" s="107" t="s">
        <v>737</v>
      </c>
      <c r="F419" s="108">
        <v>3111</v>
      </c>
      <c r="G419" s="107" t="s">
        <v>315</v>
      </c>
      <c r="H419" s="109" t="s">
        <v>281</v>
      </c>
      <c r="I419" s="110">
        <v>2935592</v>
      </c>
      <c r="J419" s="111">
        <v>2147454</v>
      </c>
      <c r="K419" s="111">
        <v>0</v>
      </c>
      <c r="L419" s="111">
        <v>725839</v>
      </c>
      <c r="M419" s="111">
        <v>42949</v>
      </c>
      <c r="N419" s="111">
        <v>19350</v>
      </c>
      <c r="O419" s="288">
        <v>5.0217999999999998</v>
      </c>
      <c r="P419" s="288">
        <v>4</v>
      </c>
      <c r="Q419" s="913">
        <v>1.0218</v>
      </c>
      <c r="R419" s="351">
        <v>0</v>
      </c>
      <c r="S419" s="113">
        <v>0</v>
      </c>
      <c r="T419" s="113">
        <v>0</v>
      </c>
      <c r="U419" s="113">
        <v>0</v>
      </c>
      <c r="V419" s="113">
        <v>0</v>
      </c>
      <c r="W419" s="113">
        <f t="shared" si="358"/>
        <v>0</v>
      </c>
      <c r="X419" s="113">
        <v>0</v>
      </c>
      <c r="Y419" s="113">
        <v>0</v>
      </c>
      <c r="Z419" s="113">
        <v>0</v>
      </c>
      <c r="AA419" s="113">
        <f t="shared" si="359"/>
        <v>0</v>
      </c>
      <c r="AB419" s="113">
        <f t="shared" si="360"/>
        <v>0</v>
      </c>
      <c r="AC419" s="114">
        <f t="shared" si="361"/>
        <v>0</v>
      </c>
      <c r="AD419" s="114">
        <f t="shared" si="362"/>
        <v>0</v>
      </c>
      <c r="AE419" s="113">
        <v>0</v>
      </c>
      <c r="AF419" s="113">
        <v>0</v>
      </c>
      <c r="AG419" s="113">
        <f t="shared" si="363"/>
        <v>0</v>
      </c>
      <c r="AH419" s="113">
        <f t="shared" si="364"/>
        <v>0</v>
      </c>
      <c r="AI419" s="115">
        <v>0</v>
      </c>
      <c r="AJ419" s="115">
        <v>0</v>
      </c>
      <c r="AK419" s="115">
        <v>0</v>
      </c>
      <c r="AL419" s="115">
        <v>0</v>
      </c>
      <c r="AM419" s="115">
        <v>0</v>
      </c>
      <c r="AN419" s="115">
        <v>0</v>
      </c>
      <c r="AO419" s="115">
        <v>0</v>
      </c>
      <c r="AP419" s="115">
        <v>0</v>
      </c>
      <c r="AQ419" s="115">
        <f t="shared" si="365"/>
        <v>0</v>
      </c>
      <c r="AR419" s="115">
        <f t="shared" si="366"/>
        <v>0</v>
      </c>
      <c r="AS419" s="377">
        <f t="shared" si="367"/>
        <v>0</v>
      </c>
      <c r="AT419" s="112">
        <f t="shared" ref="AT419:AT424" si="381">I419+AH419</f>
        <v>2935592</v>
      </c>
      <c r="AU419" s="113">
        <f t="shared" ref="AU419:AU424" si="382">J419+W419</f>
        <v>2147454</v>
      </c>
      <c r="AV419" s="113">
        <f t="shared" ref="AV419:AV424" si="383">K419+AA419</f>
        <v>0</v>
      </c>
      <c r="AW419" s="113">
        <f t="shared" ref="AW419:AX424" si="384">L419+AC419</f>
        <v>725839</v>
      </c>
      <c r="AX419" s="113">
        <f t="shared" si="384"/>
        <v>42949</v>
      </c>
      <c r="AY419" s="113">
        <f t="shared" ref="AY419:AY424" si="385">N419+AG419</f>
        <v>19350</v>
      </c>
      <c r="AZ419" s="115">
        <f t="shared" ref="AZ419:AZ424" si="386">O419+AS419</f>
        <v>5.0217999999999998</v>
      </c>
      <c r="BA419" s="115">
        <f t="shared" ref="BA419:BB424" si="387">P419+AQ419</f>
        <v>4</v>
      </c>
      <c r="BB419" s="116">
        <f t="shared" si="387"/>
        <v>1.0218</v>
      </c>
    </row>
    <row r="420" spans="1:54" ht="14.1" customHeight="1" x14ac:dyDescent="0.2">
      <c r="A420" s="108">
        <v>84</v>
      </c>
      <c r="B420" s="105">
        <v>2445</v>
      </c>
      <c r="C420" s="106">
        <v>600080030</v>
      </c>
      <c r="D420" s="105">
        <v>70695997</v>
      </c>
      <c r="E420" s="107" t="s">
        <v>737</v>
      </c>
      <c r="F420" s="108">
        <v>3117</v>
      </c>
      <c r="G420" s="107" t="s">
        <v>318</v>
      </c>
      <c r="H420" s="109" t="s">
        <v>281</v>
      </c>
      <c r="I420" s="110">
        <v>3810263</v>
      </c>
      <c r="J420" s="111">
        <v>2591718</v>
      </c>
      <c r="K420" s="111">
        <v>110000</v>
      </c>
      <c r="L420" s="111">
        <v>913181</v>
      </c>
      <c r="M420" s="111">
        <v>51834</v>
      </c>
      <c r="N420" s="111">
        <v>143530</v>
      </c>
      <c r="O420" s="288">
        <v>5.8304999999999998</v>
      </c>
      <c r="P420" s="288">
        <v>4</v>
      </c>
      <c r="Q420" s="913">
        <v>1.8304999999999998</v>
      </c>
      <c r="R420" s="351">
        <v>0</v>
      </c>
      <c r="S420" s="113">
        <v>0</v>
      </c>
      <c r="T420" s="113">
        <v>0</v>
      </c>
      <c r="U420" s="113">
        <v>0</v>
      </c>
      <c r="V420" s="113">
        <v>0</v>
      </c>
      <c r="W420" s="113">
        <f t="shared" si="358"/>
        <v>0</v>
      </c>
      <c r="X420" s="113">
        <v>0</v>
      </c>
      <c r="Y420" s="113">
        <v>0</v>
      </c>
      <c r="Z420" s="113">
        <v>0</v>
      </c>
      <c r="AA420" s="113">
        <f t="shared" si="359"/>
        <v>0</v>
      </c>
      <c r="AB420" s="113">
        <f t="shared" si="360"/>
        <v>0</v>
      </c>
      <c r="AC420" s="114">
        <f t="shared" si="361"/>
        <v>0</v>
      </c>
      <c r="AD420" s="114">
        <f t="shared" si="362"/>
        <v>0</v>
      </c>
      <c r="AE420" s="113">
        <v>0</v>
      </c>
      <c r="AF420" s="113">
        <v>0</v>
      </c>
      <c r="AG420" s="113">
        <f t="shared" si="363"/>
        <v>0</v>
      </c>
      <c r="AH420" s="113">
        <f t="shared" si="364"/>
        <v>0</v>
      </c>
      <c r="AI420" s="115">
        <v>0</v>
      </c>
      <c r="AJ420" s="115">
        <v>0</v>
      </c>
      <c r="AK420" s="115">
        <v>0</v>
      </c>
      <c r="AL420" s="115">
        <v>0</v>
      </c>
      <c r="AM420" s="115">
        <v>0</v>
      </c>
      <c r="AN420" s="115">
        <v>0</v>
      </c>
      <c r="AO420" s="115">
        <v>0</v>
      </c>
      <c r="AP420" s="115">
        <v>0</v>
      </c>
      <c r="AQ420" s="115">
        <f t="shared" si="365"/>
        <v>0</v>
      </c>
      <c r="AR420" s="115">
        <f t="shared" si="366"/>
        <v>0</v>
      </c>
      <c r="AS420" s="377">
        <f t="shared" si="367"/>
        <v>0</v>
      </c>
      <c r="AT420" s="112">
        <f t="shared" si="381"/>
        <v>3810263</v>
      </c>
      <c r="AU420" s="113">
        <f t="shared" si="382"/>
        <v>2591718</v>
      </c>
      <c r="AV420" s="113">
        <f t="shared" si="383"/>
        <v>110000</v>
      </c>
      <c r="AW420" s="113">
        <f t="shared" si="384"/>
        <v>913181</v>
      </c>
      <c r="AX420" s="113">
        <f t="shared" si="384"/>
        <v>51834</v>
      </c>
      <c r="AY420" s="113">
        <f t="shared" si="385"/>
        <v>143530</v>
      </c>
      <c r="AZ420" s="115">
        <f t="shared" si="386"/>
        <v>5.8304999999999998</v>
      </c>
      <c r="BA420" s="115">
        <f t="shared" si="387"/>
        <v>4</v>
      </c>
      <c r="BB420" s="116">
        <f t="shared" si="387"/>
        <v>1.8304999999999998</v>
      </c>
    </row>
    <row r="421" spans="1:54" ht="14.1" customHeight="1" x14ac:dyDescent="0.2">
      <c r="A421" s="108">
        <v>84</v>
      </c>
      <c r="B421" s="105">
        <v>2445</v>
      </c>
      <c r="C421" s="106">
        <v>600080030</v>
      </c>
      <c r="D421" s="105">
        <v>70695997</v>
      </c>
      <c r="E421" s="107" t="s">
        <v>737</v>
      </c>
      <c r="F421" s="108">
        <v>3117</v>
      </c>
      <c r="G421" s="126" t="s">
        <v>316</v>
      </c>
      <c r="H421" s="109" t="s">
        <v>282</v>
      </c>
      <c r="I421" s="110">
        <v>1275309</v>
      </c>
      <c r="J421" s="28">
        <v>937635</v>
      </c>
      <c r="K421" s="28">
        <v>0</v>
      </c>
      <c r="L421" s="111">
        <v>316921</v>
      </c>
      <c r="M421" s="111">
        <v>18753</v>
      </c>
      <c r="N421" s="28">
        <v>2000</v>
      </c>
      <c r="O421" s="288">
        <v>2.9</v>
      </c>
      <c r="P421" s="275">
        <v>2.9</v>
      </c>
      <c r="Q421" s="910">
        <v>0</v>
      </c>
      <c r="R421" s="351">
        <v>0</v>
      </c>
      <c r="S421" s="113">
        <v>0</v>
      </c>
      <c r="T421" s="113">
        <v>0</v>
      </c>
      <c r="U421" s="113">
        <v>0</v>
      </c>
      <c r="V421" s="113">
        <v>0</v>
      </c>
      <c r="W421" s="113">
        <f t="shared" si="358"/>
        <v>0</v>
      </c>
      <c r="X421" s="113">
        <v>0</v>
      </c>
      <c r="Y421" s="113">
        <v>0</v>
      </c>
      <c r="Z421" s="113">
        <v>0</v>
      </c>
      <c r="AA421" s="113">
        <f t="shared" si="359"/>
        <v>0</v>
      </c>
      <c r="AB421" s="113">
        <f t="shared" si="360"/>
        <v>0</v>
      </c>
      <c r="AC421" s="114">
        <f t="shared" si="361"/>
        <v>0</v>
      </c>
      <c r="AD421" s="114">
        <f t="shared" si="362"/>
        <v>0</v>
      </c>
      <c r="AE421" s="113">
        <v>0</v>
      </c>
      <c r="AF421" s="113">
        <v>0</v>
      </c>
      <c r="AG421" s="113">
        <f t="shared" si="363"/>
        <v>0</v>
      </c>
      <c r="AH421" s="113">
        <f t="shared" si="364"/>
        <v>0</v>
      </c>
      <c r="AI421" s="115">
        <v>0</v>
      </c>
      <c r="AJ421" s="115">
        <v>0</v>
      </c>
      <c r="AK421" s="115">
        <v>0</v>
      </c>
      <c r="AL421" s="115">
        <v>0</v>
      </c>
      <c r="AM421" s="115">
        <v>0</v>
      </c>
      <c r="AN421" s="115">
        <v>0</v>
      </c>
      <c r="AO421" s="115">
        <v>0</v>
      </c>
      <c r="AP421" s="115">
        <v>0</v>
      </c>
      <c r="AQ421" s="115">
        <f t="shared" si="365"/>
        <v>0</v>
      </c>
      <c r="AR421" s="115">
        <f t="shared" si="366"/>
        <v>0</v>
      </c>
      <c r="AS421" s="377">
        <f t="shared" si="367"/>
        <v>0</v>
      </c>
      <c r="AT421" s="112">
        <f t="shared" si="381"/>
        <v>1275309</v>
      </c>
      <c r="AU421" s="113">
        <f t="shared" si="382"/>
        <v>937635</v>
      </c>
      <c r="AV421" s="113">
        <f t="shared" si="383"/>
        <v>0</v>
      </c>
      <c r="AW421" s="113">
        <f t="shared" si="384"/>
        <v>316921</v>
      </c>
      <c r="AX421" s="113">
        <f t="shared" si="384"/>
        <v>18753</v>
      </c>
      <c r="AY421" s="113">
        <f t="shared" si="385"/>
        <v>2000</v>
      </c>
      <c r="AZ421" s="115">
        <f t="shared" si="386"/>
        <v>2.9</v>
      </c>
      <c r="BA421" s="115">
        <f t="shared" si="387"/>
        <v>2.9</v>
      </c>
      <c r="BB421" s="116">
        <f t="shared" si="387"/>
        <v>0</v>
      </c>
    </row>
    <row r="422" spans="1:54" ht="14.1" customHeight="1" x14ac:dyDescent="0.2">
      <c r="A422" s="108">
        <v>84</v>
      </c>
      <c r="B422" s="105">
        <v>2445</v>
      </c>
      <c r="C422" s="106">
        <v>600080030</v>
      </c>
      <c r="D422" s="105">
        <v>70695997</v>
      </c>
      <c r="E422" s="107" t="s">
        <v>737</v>
      </c>
      <c r="F422" s="108">
        <v>3141</v>
      </c>
      <c r="G422" s="107" t="s">
        <v>319</v>
      </c>
      <c r="H422" s="109" t="s">
        <v>282</v>
      </c>
      <c r="I422" s="110">
        <v>1011390</v>
      </c>
      <c r="J422" s="30">
        <v>741091</v>
      </c>
      <c r="K422" s="30">
        <v>0</v>
      </c>
      <c r="L422" s="111">
        <v>250489</v>
      </c>
      <c r="M422" s="111">
        <v>14822</v>
      </c>
      <c r="N422" s="30">
        <v>4988</v>
      </c>
      <c r="O422" s="288">
        <v>2.52</v>
      </c>
      <c r="P422" s="447">
        <v>0</v>
      </c>
      <c r="Q422" s="914">
        <v>2.52</v>
      </c>
      <c r="R422" s="351">
        <v>0</v>
      </c>
      <c r="S422" s="113">
        <v>0</v>
      </c>
      <c r="T422" s="113">
        <v>-5147</v>
      </c>
      <c r="U422" s="113">
        <v>0</v>
      </c>
      <c r="V422" s="113">
        <v>0</v>
      </c>
      <c r="W422" s="113">
        <f t="shared" si="358"/>
        <v>-5147</v>
      </c>
      <c r="X422" s="113">
        <v>0</v>
      </c>
      <c r="Y422" s="113">
        <v>0</v>
      </c>
      <c r="Z422" s="113">
        <v>0</v>
      </c>
      <c r="AA422" s="113">
        <f t="shared" si="359"/>
        <v>0</v>
      </c>
      <c r="AB422" s="113">
        <f t="shared" si="360"/>
        <v>-5147</v>
      </c>
      <c r="AC422" s="114">
        <f t="shared" si="361"/>
        <v>-1740</v>
      </c>
      <c r="AD422" s="114">
        <f t="shared" si="362"/>
        <v>-103</v>
      </c>
      <c r="AE422" s="113">
        <v>0</v>
      </c>
      <c r="AF422" s="113">
        <v>0</v>
      </c>
      <c r="AG422" s="113">
        <f t="shared" si="363"/>
        <v>0</v>
      </c>
      <c r="AH422" s="113">
        <f t="shared" si="364"/>
        <v>-6990</v>
      </c>
      <c r="AI422" s="115">
        <v>0</v>
      </c>
      <c r="AJ422" s="115">
        <v>0</v>
      </c>
      <c r="AK422" s="115">
        <v>0</v>
      </c>
      <c r="AL422" s="115">
        <v>0</v>
      </c>
      <c r="AM422" s="115">
        <v>-0.02</v>
      </c>
      <c r="AN422" s="115">
        <v>0</v>
      </c>
      <c r="AO422" s="115">
        <v>0</v>
      </c>
      <c r="AP422" s="115">
        <v>0</v>
      </c>
      <c r="AQ422" s="115">
        <f t="shared" si="365"/>
        <v>0</v>
      </c>
      <c r="AR422" s="115">
        <f t="shared" si="366"/>
        <v>-0.02</v>
      </c>
      <c r="AS422" s="377">
        <f t="shared" si="367"/>
        <v>-0.02</v>
      </c>
      <c r="AT422" s="112">
        <f t="shared" si="381"/>
        <v>1004400</v>
      </c>
      <c r="AU422" s="113">
        <f t="shared" si="382"/>
        <v>735944</v>
      </c>
      <c r="AV422" s="113">
        <f t="shared" si="383"/>
        <v>0</v>
      </c>
      <c r="AW422" s="113">
        <f t="shared" si="384"/>
        <v>248749</v>
      </c>
      <c r="AX422" s="113">
        <f t="shared" si="384"/>
        <v>14719</v>
      </c>
      <c r="AY422" s="113">
        <f t="shared" si="385"/>
        <v>4988</v>
      </c>
      <c r="AZ422" s="115">
        <f t="shared" si="386"/>
        <v>2.5</v>
      </c>
      <c r="BA422" s="115">
        <f t="shared" si="387"/>
        <v>0</v>
      </c>
      <c r="BB422" s="116">
        <f t="shared" si="387"/>
        <v>2.5</v>
      </c>
    </row>
    <row r="423" spans="1:54" ht="14.1" customHeight="1" x14ac:dyDescent="0.2">
      <c r="A423" s="108">
        <v>84</v>
      </c>
      <c r="B423" s="105">
        <v>2445</v>
      </c>
      <c r="C423" s="106">
        <v>600080030</v>
      </c>
      <c r="D423" s="105">
        <v>70695997</v>
      </c>
      <c r="E423" s="107" t="s">
        <v>737</v>
      </c>
      <c r="F423" s="108">
        <v>3143</v>
      </c>
      <c r="G423" s="126" t="s">
        <v>633</v>
      </c>
      <c r="H423" s="109" t="s">
        <v>281</v>
      </c>
      <c r="I423" s="110">
        <v>704662</v>
      </c>
      <c r="J423" s="433">
        <v>518897</v>
      </c>
      <c r="K423" s="433">
        <v>0</v>
      </c>
      <c r="L423" s="111">
        <v>175387</v>
      </c>
      <c r="M423" s="111">
        <v>10378</v>
      </c>
      <c r="N423" s="343">
        <v>0</v>
      </c>
      <c r="O423" s="288">
        <v>1.1432</v>
      </c>
      <c r="P423" s="436">
        <v>1.1432</v>
      </c>
      <c r="Q423" s="910">
        <v>0</v>
      </c>
      <c r="R423" s="351">
        <v>0</v>
      </c>
      <c r="S423" s="113">
        <v>0</v>
      </c>
      <c r="T423" s="113">
        <v>0</v>
      </c>
      <c r="U423" s="113">
        <v>0</v>
      </c>
      <c r="V423" s="113">
        <v>0</v>
      </c>
      <c r="W423" s="113">
        <f t="shared" si="358"/>
        <v>0</v>
      </c>
      <c r="X423" s="113">
        <v>0</v>
      </c>
      <c r="Y423" s="113">
        <v>0</v>
      </c>
      <c r="Z423" s="113">
        <v>0</v>
      </c>
      <c r="AA423" s="113">
        <f t="shared" si="359"/>
        <v>0</v>
      </c>
      <c r="AB423" s="113">
        <f t="shared" si="360"/>
        <v>0</v>
      </c>
      <c r="AC423" s="114">
        <f t="shared" si="361"/>
        <v>0</v>
      </c>
      <c r="AD423" s="114">
        <f t="shared" si="362"/>
        <v>0</v>
      </c>
      <c r="AE423" s="113">
        <v>0</v>
      </c>
      <c r="AF423" s="113">
        <v>0</v>
      </c>
      <c r="AG423" s="113">
        <f t="shared" si="363"/>
        <v>0</v>
      </c>
      <c r="AH423" s="113">
        <f t="shared" si="364"/>
        <v>0</v>
      </c>
      <c r="AI423" s="115">
        <v>0</v>
      </c>
      <c r="AJ423" s="115">
        <v>0</v>
      </c>
      <c r="AK423" s="115">
        <v>0</v>
      </c>
      <c r="AL423" s="115">
        <v>0</v>
      </c>
      <c r="AM423" s="115">
        <v>0</v>
      </c>
      <c r="AN423" s="115">
        <v>0</v>
      </c>
      <c r="AO423" s="115">
        <v>0</v>
      </c>
      <c r="AP423" s="115">
        <v>0</v>
      </c>
      <c r="AQ423" s="115">
        <f t="shared" si="365"/>
        <v>0</v>
      </c>
      <c r="AR423" s="115">
        <f t="shared" si="366"/>
        <v>0</v>
      </c>
      <c r="AS423" s="377">
        <f t="shared" si="367"/>
        <v>0</v>
      </c>
      <c r="AT423" s="112">
        <f t="shared" si="381"/>
        <v>704662</v>
      </c>
      <c r="AU423" s="113">
        <f t="shared" si="382"/>
        <v>518897</v>
      </c>
      <c r="AV423" s="113">
        <f t="shared" si="383"/>
        <v>0</v>
      </c>
      <c r="AW423" s="113">
        <f t="shared" si="384"/>
        <v>175387</v>
      </c>
      <c r="AX423" s="113">
        <f t="shared" si="384"/>
        <v>10378</v>
      </c>
      <c r="AY423" s="113">
        <f t="shared" si="385"/>
        <v>0</v>
      </c>
      <c r="AZ423" s="115">
        <f t="shared" si="386"/>
        <v>1.1432</v>
      </c>
      <c r="BA423" s="115">
        <f t="shared" si="387"/>
        <v>1.1432</v>
      </c>
      <c r="BB423" s="116">
        <f t="shared" si="387"/>
        <v>0</v>
      </c>
    </row>
    <row r="424" spans="1:54" ht="14.1" customHeight="1" x14ac:dyDescent="0.2">
      <c r="A424" s="108">
        <v>84</v>
      </c>
      <c r="B424" s="105">
        <v>2445</v>
      </c>
      <c r="C424" s="106">
        <v>600080030</v>
      </c>
      <c r="D424" s="105">
        <v>70695997</v>
      </c>
      <c r="E424" s="107" t="s">
        <v>737</v>
      </c>
      <c r="F424" s="108">
        <v>3143</v>
      </c>
      <c r="G424" s="126" t="s">
        <v>634</v>
      </c>
      <c r="H424" s="109" t="s">
        <v>282</v>
      </c>
      <c r="I424" s="110">
        <v>16853</v>
      </c>
      <c r="J424" s="445">
        <v>11880</v>
      </c>
      <c r="K424" s="445">
        <v>0</v>
      </c>
      <c r="L424" s="111">
        <v>4015</v>
      </c>
      <c r="M424" s="111">
        <v>238</v>
      </c>
      <c r="N424" s="445">
        <v>720</v>
      </c>
      <c r="O424" s="288">
        <v>0.05</v>
      </c>
      <c r="P424" s="446">
        <v>0</v>
      </c>
      <c r="Q424" s="914">
        <v>0.05</v>
      </c>
      <c r="R424" s="351">
        <v>0</v>
      </c>
      <c r="S424" s="113">
        <v>0</v>
      </c>
      <c r="T424" s="113">
        <v>0</v>
      </c>
      <c r="U424" s="113">
        <v>0</v>
      </c>
      <c r="V424" s="113">
        <v>0</v>
      </c>
      <c r="W424" s="113">
        <f t="shared" si="358"/>
        <v>0</v>
      </c>
      <c r="X424" s="113">
        <v>0</v>
      </c>
      <c r="Y424" s="113">
        <v>0</v>
      </c>
      <c r="Z424" s="113">
        <v>0</v>
      </c>
      <c r="AA424" s="113">
        <f t="shared" si="359"/>
        <v>0</v>
      </c>
      <c r="AB424" s="113">
        <f t="shared" si="360"/>
        <v>0</v>
      </c>
      <c r="AC424" s="114">
        <f t="shared" si="361"/>
        <v>0</v>
      </c>
      <c r="AD424" s="114">
        <f t="shared" si="362"/>
        <v>0</v>
      </c>
      <c r="AE424" s="113">
        <v>0</v>
      </c>
      <c r="AF424" s="113">
        <v>0</v>
      </c>
      <c r="AG424" s="113">
        <f t="shared" si="363"/>
        <v>0</v>
      </c>
      <c r="AH424" s="113">
        <f t="shared" si="364"/>
        <v>0</v>
      </c>
      <c r="AI424" s="115">
        <v>0</v>
      </c>
      <c r="AJ424" s="115">
        <v>0</v>
      </c>
      <c r="AK424" s="115">
        <v>0</v>
      </c>
      <c r="AL424" s="115">
        <v>0</v>
      </c>
      <c r="AM424" s="115">
        <v>0</v>
      </c>
      <c r="AN424" s="115">
        <v>0</v>
      </c>
      <c r="AO424" s="115">
        <v>0</v>
      </c>
      <c r="AP424" s="115">
        <v>0</v>
      </c>
      <c r="AQ424" s="115">
        <f t="shared" si="365"/>
        <v>0</v>
      </c>
      <c r="AR424" s="115">
        <f t="shared" si="366"/>
        <v>0</v>
      </c>
      <c r="AS424" s="377">
        <f t="shared" si="367"/>
        <v>0</v>
      </c>
      <c r="AT424" s="112">
        <f t="shared" si="381"/>
        <v>16853</v>
      </c>
      <c r="AU424" s="113">
        <f t="shared" si="382"/>
        <v>11880</v>
      </c>
      <c r="AV424" s="113">
        <f t="shared" si="383"/>
        <v>0</v>
      </c>
      <c r="AW424" s="113">
        <f t="shared" si="384"/>
        <v>4015</v>
      </c>
      <c r="AX424" s="113">
        <f t="shared" si="384"/>
        <v>238</v>
      </c>
      <c r="AY424" s="113">
        <f t="shared" si="385"/>
        <v>720</v>
      </c>
      <c r="AZ424" s="115">
        <f t="shared" si="386"/>
        <v>0.05</v>
      </c>
      <c r="BA424" s="115">
        <f t="shared" si="387"/>
        <v>0</v>
      </c>
      <c r="BB424" s="116">
        <f t="shared" si="387"/>
        <v>0.05</v>
      </c>
    </row>
    <row r="425" spans="1:54" ht="14.1" customHeight="1" x14ac:dyDescent="0.2">
      <c r="A425" s="120">
        <v>84</v>
      </c>
      <c r="B425" s="117">
        <v>2445</v>
      </c>
      <c r="C425" s="118">
        <v>600080030</v>
      </c>
      <c r="D425" s="117">
        <v>70695997</v>
      </c>
      <c r="E425" s="119" t="s">
        <v>738</v>
      </c>
      <c r="F425" s="120"/>
      <c r="G425" s="119"/>
      <c r="H425" s="121"/>
      <c r="I425" s="122">
        <v>9754069</v>
      </c>
      <c r="J425" s="123">
        <v>6948675</v>
      </c>
      <c r="K425" s="123">
        <v>110000</v>
      </c>
      <c r="L425" s="123">
        <v>2385832</v>
      </c>
      <c r="M425" s="123">
        <v>138974</v>
      </c>
      <c r="N425" s="123">
        <v>170588</v>
      </c>
      <c r="O425" s="124">
        <v>17.465500000000002</v>
      </c>
      <c r="P425" s="124">
        <v>12.043200000000001</v>
      </c>
      <c r="Q425" s="125">
        <v>5.422299999999999</v>
      </c>
      <c r="R425" s="856">
        <f t="shared" ref="R425:BB425" si="388">SUM(R419:R424)</f>
        <v>0</v>
      </c>
      <c r="S425" s="856">
        <f t="shared" si="388"/>
        <v>0</v>
      </c>
      <c r="T425" s="856">
        <f t="shared" si="388"/>
        <v>-5147</v>
      </c>
      <c r="U425" s="856">
        <f t="shared" si="388"/>
        <v>0</v>
      </c>
      <c r="V425" s="856">
        <f t="shared" si="388"/>
        <v>0</v>
      </c>
      <c r="W425" s="856">
        <f t="shared" si="388"/>
        <v>-5147</v>
      </c>
      <c r="X425" s="856">
        <f t="shared" si="388"/>
        <v>0</v>
      </c>
      <c r="Y425" s="856">
        <f t="shared" si="388"/>
        <v>0</v>
      </c>
      <c r="Z425" s="856">
        <f t="shared" si="388"/>
        <v>0</v>
      </c>
      <c r="AA425" s="856">
        <f t="shared" si="388"/>
        <v>0</v>
      </c>
      <c r="AB425" s="856">
        <f t="shared" si="388"/>
        <v>-5147</v>
      </c>
      <c r="AC425" s="856">
        <f t="shared" si="388"/>
        <v>-1740</v>
      </c>
      <c r="AD425" s="856">
        <f t="shared" si="388"/>
        <v>-103</v>
      </c>
      <c r="AE425" s="856">
        <f t="shared" si="388"/>
        <v>0</v>
      </c>
      <c r="AF425" s="856">
        <f t="shared" si="388"/>
        <v>0</v>
      </c>
      <c r="AG425" s="856">
        <f t="shared" si="388"/>
        <v>0</v>
      </c>
      <c r="AH425" s="856">
        <f t="shared" si="388"/>
        <v>-6990</v>
      </c>
      <c r="AI425" s="904">
        <f t="shared" si="388"/>
        <v>0</v>
      </c>
      <c r="AJ425" s="904">
        <f t="shared" si="388"/>
        <v>0</v>
      </c>
      <c r="AK425" s="904">
        <f t="shared" si="388"/>
        <v>0</v>
      </c>
      <c r="AL425" s="904">
        <f t="shared" si="388"/>
        <v>0</v>
      </c>
      <c r="AM425" s="904">
        <f t="shared" si="388"/>
        <v>-0.02</v>
      </c>
      <c r="AN425" s="904">
        <f t="shared" si="388"/>
        <v>0</v>
      </c>
      <c r="AO425" s="904">
        <f t="shared" si="388"/>
        <v>0</v>
      </c>
      <c r="AP425" s="904">
        <f t="shared" si="388"/>
        <v>0</v>
      </c>
      <c r="AQ425" s="904">
        <f t="shared" si="388"/>
        <v>0</v>
      </c>
      <c r="AR425" s="904">
        <f t="shared" si="388"/>
        <v>-0.02</v>
      </c>
      <c r="AS425" s="939">
        <f t="shared" si="388"/>
        <v>-0.02</v>
      </c>
      <c r="AT425" s="122">
        <f t="shared" si="388"/>
        <v>9747079</v>
      </c>
      <c r="AU425" s="123">
        <f t="shared" si="388"/>
        <v>6943528</v>
      </c>
      <c r="AV425" s="123">
        <f t="shared" si="388"/>
        <v>110000</v>
      </c>
      <c r="AW425" s="123">
        <f t="shared" si="388"/>
        <v>2384092</v>
      </c>
      <c r="AX425" s="123">
        <f t="shared" si="388"/>
        <v>138871</v>
      </c>
      <c r="AY425" s="123">
        <f t="shared" si="388"/>
        <v>170588</v>
      </c>
      <c r="AZ425" s="124">
        <f t="shared" si="388"/>
        <v>17.445499999999999</v>
      </c>
      <c r="BA425" s="124">
        <f t="shared" si="388"/>
        <v>12.043200000000001</v>
      </c>
      <c r="BB425" s="125">
        <f t="shared" si="388"/>
        <v>5.4022999999999994</v>
      </c>
    </row>
    <row r="426" spans="1:54" ht="14.1" customHeight="1" x14ac:dyDescent="0.2">
      <c r="A426" s="108">
        <v>85</v>
      </c>
      <c r="B426" s="105">
        <v>2495</v>
      </c>
      <c r="C426" s="106">
        <v>600080196</v>
      </c>
      <c r="D426" s="105">
        <v>70983810</v>
      </c>
      <c r="E426" s="107" t="s">
        <v>739</v>
      </c>
      <c r="F426" s="108">
        <v>3111</v>
      </c>
      <c r="G426" s="107" t="s">
        <v>315</v>
      </c>
      <c r="H426" s="109" t="s">
        <v>281</v>
      </c>
      <c r="I426" s="110">
        <v>4175613</v>
      </c>
      <c r="J426" s="111">
        <v>3054943</v>
      </c>
      <c r="K426" s="111">
        <v>0</v>
      </c>
      <c r="L426" s="111">
        <v>1032571</v>
      </c>
      <c r="M426" s="111">
        <v>61099</v>
      </c>
      <c r="N426" s="111">
        <v>27000</v>
      </c>
      <c r="O426" s="288">
        <v>7.2127999999999997</v>
      </c>
      <c r="P426" s="288">
        <v>5.83</v>
      </c>
      <c r="Q426" s="913">
        <v>1.3828</v>
      </c>
      <c r="R426" s="351">
        <v>0</v>
      </c>
      <c r="S426" s="113">
        <v>0</v>
      </c>
      <c r="T426" s="113">
        <v>0</v>
      </c>
      <c r="U426" s="113">
        <v>0</v>
      </c>
      <c r="V426" s="113">
        <v>0</v>
      </c>
      <c r="W426" s="113">
        <f t="shared" si="358"/>
        <v>0</v>
      </c>
      <c r="X426" s="113">
        <v>0</v>
      </c>
      <c r="Y426" s="113">
        <v>0</v>
      </c>
      <c r="Z426" s="113">
        <v>0</v>
      </c>
      <c r="AA426" s="113">
        <f t="shared" si="359"/>
        <v>0</v>
      </c>
      <c r="AB426" s="113">
        <f t="shared" si="360"/>
        <v>0</v>
      </c>
      <c r="AC426" s="114">
        <f t="shared" si="361"/>
        <v>0</v>
      </c>
      <c r="AD426" s="114">
        <f t="shared" si="362"/>
        <v>0</v>
      </c>
      <c r="AE426" s="113">
        <v>0</v>
      </c>
      <c r="AF426" s="113">
        <v>0</v>
      </c>
      <c r="AG426" s="113">
        <f t="shared" si="363"/>
        <v>0</v>
      </c>
      <c r="AH426" s="113">
        <f t="shared" si="364"/>
        <v>0</v>
      </c>
      <c r="AI426" s="115">
        <v>0</v>
      </c>
      <c r="AJ426" s="115">
        <v>0</v>
      </c>
      <c r="AK426" s="115">
        <v>0</v>
      </c>
      <c r="AL426" s="115">
        <v>0</v>
      </c>
      <c r="AM426" s="115">
        <v>0</v>
      </c>
      <c r="AN426" s="115">
        <v>0</v>
      </c>
      <c r="AO426" s="115">
        <v>0</v>
      </c>
      <c r="AP426" s="115">
        <v>0</v>
      </c>
      <c r="AQ426" s="115">
        <f t="shared" si="365"/>
        <v>0</v>
      </c>
      <c r="AR426" s="115">
        <f t="shared" si="366"/>
        <v>0</v>
      </c>
      <c r="AS426" s="377">
        <f t="shared" si="367"/>
        <v>0</v>
      </c>
      <c r="AT426" s="112">
        <f t="shared" ref="AT426:AT431" si="389">I426+AH426</f>
        <v>4175613</v>
      </c>
      <c r="AU426" s="113">
        <f t="shared" ref="AU426:AU431" si="390">J426+W426</f>
        <v>3054943</v>
      </c>
      <c r="AV426" s="113">
        <f t="shared" ref="AV426:AV431" si="391">K426+AA426</f>
        <v>0</v>
      </c>
      <c r="AW426" s="113">
        <f t="shared" ref="AW426:AX431" si="392">L426+AC426</f>
        <v>1032571</v>
      </c>
      <c r="AX426" s="113">
        <f t="shared" si="392"/>
        <v>61099</v>
      </c>
      <c r="AY426" s="113">
        <f t="shared" ref="AY426:AY431" si="393">N426+AG426</f>
        <v>27000</v>
      </c>
      <c r="AZ426" s="115">
        <f t="shared" ref="AZ426:AZ431" si="394">O426+AS426</f>
        <v>7.2127999999999997</v>
      </c>
      <c r="BA426" s="115">
        <f t="shared" ref="BA426:BB431" si="395">P426+AQ426</f>
        <v>5.83</v>
      </c>
      <c r="BB426" s="116">
        <f t="shared" si="395"/>
        <v>1.3828</v>
      </c>
    </row>
    <row r="427" spans="1:54" ht="14.1" customHeight="1" x14ac:dyDescent="0.2">
      <c r="A427" s="108">
        <v>85</v>
      </c>
      <c r="B427" s="105">
        <v>2495</v>
      </c>
      <c r="C427" s="106">
        <v>600080196</v>
      </c>
      <c r="D427" s="105">
        <v>70983810</v>
      </c>
      <c r="E427" s="107" t="s">
        <v>739</v>
      </c>
      <c r="F427" s="108">
        <v>3113</v>
      </c>
      <c r="G427" s="107" t="s">
        <v>318</v>
      </c>
      <c r="H427" s="109" t="s">
        <v>281</v>
      </c>
      <c r="I427" s="110">
        <v>14295563</v>
      </c>
      <c r="J427" s="111">
        <v>10309185</v>
      </c>
      <c r="K427" s="111">
        <v>0</v>
      </c>
      <c r="L427" s="111">
        <v>3484505</v>
      </c>
      <c r="M427" s="111">
        <v>206183</v>
      </c>
      <c r="N427" s="111">
        <v>295690</v>
      </c>
      <c r="O427" s="288">
        <v>18.859500000000001</v>
      </c>
      <c r="P427" s="288">
        <v>13.681800000000001</v>
      </c>
      <c r="Q427" s="913">
        <v>5.1776999999999997</v>
      </c>
      <c r="R427" s="351">
        <v>0</v>
      </c>
      <c r="S427" s="113">
        <v>0</v>
      </c>
      <c r="T427" s="113">
        <v>0</v>
      </c>
      <c r="U427" s="113">
        <v>0</v>
      </c>
      <c r="V427" s="113">
        <v>0</v>
      </c>
      <c r="W427" s="113">
        <f t="shared" si="358"/>
        <v>0</v>
      </c>
      <c r="X427" s="113">
        <v>0</v>
      </c>
      <c r="Y427" s="113">
        <v>0</v>
      </c>
      <c r="Z427" s="113">
        <v>0</v>
      </c>
      <c r="AA427" s="113">
        <f t="shared" si="359"/>
        <v>0</v>
      </c>
      <c r="AB427" s="113">
        <f t="shared" si="360"/>
        <v>0</v>
      </c>
      <c r="AC427" s="114">
        <f t="shared" si="361"/>
        <v>0</v>
      </c>
      <c r="AD427" s="114">
        <f t="shared" si="362"/>
        <v>0</v>
      </c>
      <c r="AE427" s="113">
        <v>0</v>
      </c>
      <c r="AF427" s="113">
        <v>0</v>
      </c>
      <c r="AG427" s="113">
        <f t="shared" si="363"/>
        <v>0</v>
      </c>
      <c r="AH427" s="113">
        <f t="shared" si="364"/>
        <v>0</v>
      </c>
      <c r="AI427" s="115">
        <v>0</v>
      </c>
      <c r="AJ427" s="115">
        <v>0</v>
      </c>
      <c r="AK427" s="115">
        <v>0</v>
      </c>
      <c r="AL427" s="115">
        <v>0</v>
      </c>
      <c r="AM427" s="115">
        <v>0</v>
      </c>
      <c r="AN427" s="115">
        <v>0</v>
      </c>
      <c r="AO427" s="115">
        <v>0</v>
      </c>
      <c r="AP427" s="115">
        <v>0</v>
      </c>
      <c r="AQ427" s="115">
        <f t="shared" si="365"/>
        <v>0</v>
      </c>
      <c r="AR427" s="115">
        <f t="shared" si="366"/>
        <v>0</v>
      </c>
      <c r="AS427" s="377">
        <f t="shared" si="367"/>
        <v>0</v>
      </c>
      <c r="AT427" s="112">
        <f t="shared" si="389"/>
        <v>14295563</v>
      </c>
      <c r="AU427" s="113">
        <f t="shared" si="390"/>
        <v>10309185</v>
      </c>
      <c r="AV427" s="113">
        <f t="shared" si="391"/>
        <v>0</v>
      </c>
      <c r="AW427" s="113">
        <f t="shared" si="392"/>
        <v>3484505</v>
      </c>
      <c r="AX427" s="113">
        <f t="shared" si="392"/>
        <v>206183</v>
      </c>
      <c r="AY427" s="113">
        <f t="shared" si="393"/>
        <v>295690</v>
      </c>
      <c r="AZ427" s="115">
        <f t="shared" si="394"/>
        <v>18.859500000000001</v>
      </c>
      <c r="BA427" s="115">
        <f t="shared" si="395"/>
        <v>13.681800000000001</v>
      </c>
      <c r="BB427" s="116">
        <f t="shared" si="395"/>
        <v>5.1776999999999997</v>
      </c>
    </row>
    <row r="428" spans="1:54" ht="14.1" customHeight="1" x14ac:dyDescent="0.2">
      <c r="A428" s="108">
        <v>85</v>
      </c>
      <c r="B428" s="105">
        <v>2495</v>
      </c>
      <c r="C428" s="106">
        <v>600080196</v>
      </c>
      <c r="D428" s="105">
        <v>70983810</v>
      </c>
      <c r="E428" s="107" t="s">
        <v>739</v>
      </c>
      <c r="F428" s="108">
        <v>3113</v>
      </c>
      <c r="G428" s="126" t="s">
        <v>316</v>
      </c>
      <c r="H428" s="109" t="s">
        <v>282</v>
      </c>
      <c r="I428" s="110">
        <v>2517236</v>
      </c>
      <c r="J428" s="28">
        <v>1853634</v>
      </c>
      <c r="K428" s="28">
        <v>0</v>
      </c>
      <c r="L428" s="111">
        <v>626529</v>
      </c>
      <c r="M428" s="111">
        <v>37073</v>
      </c>
      <c r="N428" s="28">
        <v>0</v>
      </c>
      <c r="O428" s="288">
        <v>5.28</v>
      </c>
      <c r="P428" s="275">
        <v>5.28</v>
      </c>
      <c r="Q428" s="910">
        <v>0</v>
      </c>
      <c r="R428" s="351">
        <v>0</v>
      </c>
      <c r="S428" s="113">
        <v>0</v>
      </c>
      <c r="T428" s="113">
        <v>0</v>
      </c>
      <c r="U428" s="113">
        <v>0</v>
      </c>
      <c r="V428" s="113">
        <v>0</v>
      </c>
      <c r="W428" s="113">
        <f t="shared" si="358"/>
        <v>0</v>
      </c>
      <c r="X428" s="113">
        <v>0</v>
      </c>
      <c r="Y428" s="113">
        <v>0</v>
      </c>
      <c r="Z428" s="113">
        <v>0</v>
      </c>
      <c r="AA428" s="113">
        <f t="shared" si="359"/>
        <v>0</v>
      </c>
      <c r="AB428" s="113">
        <f t="shared" si="360"/>
        <v>0</v>
      </c>
      <c r="AC428" s="114">
        <f t="shared" si="361"/>
        <v>0</v>
      </c>
      <c r="AD428" s="114">
        <f t="shared" si="362"/>
        <v>0</v>
      </c>
      <c r="AE428" s="113">
        <v>0</v>
      </c>
      <c r="AF428" s="113">
        <v>0</v>
      </c>
      <c r="AG428" s="113">
        <f t="shared" si="363"/>
        <v>0</v>
      </c>
      <c r="AH428" s="113">
        <f t="shared" si="364"/>
        <v>0</v>
      </c>
      <c r="AI428" s="115">
        <v>0</v>
      </c>
      <c r="AJ428" s="115">
        <v>0</v>
      </c>
      <c r="AK428" s="115">
        <v>0</v>
      </c>
      <c r="AL428" s="115">
        <v>0</v>
      </c>
      <c r="AM428" s="115">
        <v>0</v>
      </c>
      <c r="AN428" s="115">
        <v>0</v>
      </c>
      <c r="AO428" s="115">
        <v>0</v>
      </c>
      <c r="AP428" s="115">
        <v>0</v>
      </c>
      <c r="AQ428" s="115">
        <f t="shared" si="365"/>
        <v>0</v>
      </c>
      <c r="AR428" s="115">
        <f t="shared" si="366"/>
        <v>0</v>
      </c>
      <c r="AS428" s="377">
        <f t="shared" si="367"/>
        <v>0</v>
      </c>
      <c r="AT428" s="112">
        <f t="shared" si="389"/>
        <v>2517236</v>
      </c>
      <c r="AU428" s="113">
        <f t="shared" si="390"/>
        <v>1853634</v>
      </c>
      <c r="AV428" s="113">
        <f t="shared" si="391"/>
        <v>0</v>
      </c>
      <c r="AW428" s="113">
        <f t="shared" si="392"/>
        <v>626529</v>
      </c>
      <c r="AX428" s="113">
        <f t="shared" si="392"/>
        <v>37073</v>
      </c>
      <c r="AY428" s="113">
        <f t="shared" si="393"/>
        <v>0</v>
      </c>
      <c r="AZ428" s="115">
        <f t="shared" si="394"/>
        <v>5.28</v>
      </c>
      <c r="BA428" s="115">
        <f t="shared" si="395"/>
        <v>5.28</v>
      </c>
      <c r="BB428" s="116">
        <f t="shared" si="395"/>
        <v>0</v>
      </c>
    </row>
    <row r="429" spans="1:54" ht="14.1" customHeight="1" x14ac:dyDescent="0.2">
      <c r="A429" s="108">
        <v>85</v>
      </c>
      <c r="B429" s="105">
        <v>2495</v>
      </c>
      <c r="C429" s="106">
        <v>600080196</v>
      </c>
      <c r="D429" s="105">
        <v>70983810</v>
      </c>
      <c r="E429" s="107" t="s">
        <v>739</v>
      </c>
      <c r="F429" s="108">
        <v>3141</v>
      </c>
      <c r="G429" s="107" t="s">
        <v>319</v>
      </c>
      <c r="H429" s="109" t="s">
        <v>282</v>
      </c>
      <c r="I429" s="110">
        <v>2163911</v>
      </c>
      <c r="J429" s="30">
        <v>1582936</v>
      </c>
      <c r="K429" s="30">
        <v>0</v>
      </c>
      <c r="L429" s="111">
        <v>535032</v>
      </c>
      <c r="M429" s="111">
        <v>31659</v>
      </c>
      <c r="N429" s="30">
        <v>14284</v>
      </c>
      <c r="O429" s="288">
        <v>5.38</v>
      </c>
      <c r="P429" s="447">
        <v>0</v>
      </c>
      <c r="Q429" s="898">
        <v>5.38</v>
      </c>
      <c r="R429" s="351">
        <v>0</v>
      </c>
      <c r="S429" s="113">
        <v>0</v>
      </c>
      <c r="T429" s="113">
        <v>31866</v>
      </c>
      <c r="U429" s="113">
        <v>0</v>
      </c>
      <c r="V429" s="113">
        <v>0</v>
      </c>
      <c r="W429" s="113">
        <f t="shared" si="358"/>
        <v>31866</v>
      </c>
      <c r="X429" s="113">
        <v>0</v>
      </c>
      <c r="Y429" s="113">
        <v>0</v>
      </c>
      <c r="Z429" s="113">
        <v>0</v>
      </c>
      <c r="AA429" s="113">
        <f t="shared" si="359"/>
        <v>0</v>
      </c>
      <c r="AB429" s="113">
        <f t="shared" si="360"/>
        <v>31866</v>
      </c>
      <c r="AC429" s="114">
        <f t="shared" si="361"/>
        <v>10771</v>
      </c>
      <c r="AD429" s="114">
        <f t="shared" si="362"/>
        <v>637</v>
      </c>
      <c r="AE429" s="113">
        <v>0</v>
      </c>
      <c r="AF429" s="113">
        <v>0</v>
      </c>
      <c r="AG429" s="113">
        <f t="shared" si="363"/>
        <v>0</v>
      </c>
      <c r="AH429" s="113">
        <f t="shared" si="364"/>
        <v>43274</v>
      </c>
      <c r="AI429" s="115">
        <v>0</v>
      </c>
      <c r="AJ429" s="115">
        <v>0</v>
      </c>
      <c r="AK429" s="115">
        <v>0</v>
      </c>
      <c r="AL429" s="115">
        <v>0</v>
      </c>
      <c r="AM429" s="115">
        <v>0.11</v>
      </c>
      <c r="AN429" s="115">
        <v>0</v>
      </c>
      <c r="AO429" s="115">
        <v>0</v>
      </c>
      <c r="AP429" s="115">
        <v>0</v>
      </c>
      <c r="AQ429" s="115">
        <f t="shared" si="365"/>
        <v>0</v>
      </c>
      <c r="AR429" s="115">
        <f t="shared" si="366"/>
        <v>0.11</v>
      </c>
      <c r="AS429" s="377">
        <f t="shared" si="367"/>
        <v>0.11</v>
      </c>
      <c r="AT429" s="112">
        <f t="shared" si="389"/>
        <v>2207185</v>
      </c>
      <c r="AU429" s="113">
        <f t="shared" si="390"/>
        <v>1614802</v>
      </c>
      <c r="AV429" s="113">
        <f t="shared" si="391"/>
        <v>0</v>
      </c>
      <c r="AW429" s="113">
        <f t="shared" si="392"/>
        <v>545803</v>
      </c>
      <c r="AX429" s="113">
        <f t="shared" si="392"/>
        <v>32296</v>
      </c>
      <c r="AY429" s="113">
        <f t="shared" si="393"/>
        <v>14284</v>
      </c>
      <c r="AZ429" s="115">
        <f t="shared" si="394"/>
        <v>5.49</v>
      </c>
      <c r="BA429" s="115">
        <f t="shared" si="395"/>
        <v>0</v>
      </c>
      <c r="BB429" s="116">
        <f t="shared" si="395"/>
        <v>5.49</v>
      </c>
    </row>
    <row r="430" spans="1:54" ht="14.1" customHeight="1" x14ac:dyDescent="0.2">
      <c r="A430" s="108">
        <v>85</v>
      </c>
      <c r="B430" s="105">
        <v>2495</v>
      </c>
      <c r="C430" s="106">
        <v>600080196</v>
      </c>
      <c r="D430" s="105">
        <v>70983810</v>
      </c>
      <c r="E430" s="107" t="s">
        <v>739</v>
      </c>
      <c r="F430" s="108">
        <v>3143</v>
      </c>
      <c r="G430" s="126" t="s">
        <v>633</v>
      </c>
      <c r="H430" s="109" t="s">
        <v>281</v>
      </c>
      <c r="I430" s="110">
        <v>2029468</v>
      </c>
      <c r="J430" s="433">
        <v>1494454</v>
      </c>
      <c r="K430" s="433">
        <v>0</v>
      </c>
      <c r="L430" s="111">
        <v>505125</v>
      </c>
      <c r="M430" s="111">
        <v>29889</v>
      </c>
      <c r="N430" s="343">
        <v>0</v>
      </c>
      <c r="O430" s="288">
        <v>2.9630000000000001</v>
      </c>
      <c r="P430" s="436">
        <v>2.9630000000000001</v>
      </c>
      <c r="Q430" s="910">
        <v>0</v>
      </c>
      <c r="R430" s="351">
        <v>0</v>
      </c>
      <c r="S430" s="113">
        <v>0</v>
      </c>
      <c r="T430" s="113">
        <v>0</v>
      </c>
      <c r="U430" s="113">
        <v>0</v>
      </c>
      <c r="V430" s="113">
        <v>0</v>
      </c>
      <c r="W430" s="113">
        <f t="shared" si="358"/>
        <v>0</v>
      </c>
      <c r="X430" s="113">
        <v>0</v>
      </c>
      <c r="Y430" s="113">
        <v>0</v>
      </c>
      <c r="Z430" s="113">
        <v>0</v>
      </c>
      <c r="AA430" s="113">
        <f t="shared" si="359"/>
        <v>0</v>
      </c>
      <c r="AB430" s="113">
        <f t="shared" si="360"/>
        <v>0</v>
      </c>
      <c r="AC430" s="114">
        <f t="shared" si="361"/>
        <v>0</v>
      </c>
      <c r="AD430" s="114">
        <f t="shared" si="362"/>
        <v>0</v>
      </c>
      <c r="AE430" s="113">
        <v>0</v>
      </c>
      <c r="AF430" s="113">
        <v>0</v>
      </c>
      <c r="AG430" s="113">
        <f t="shared" si="363"/>
        <v>0</v>
      </c>
      <c r="AH430" s="113">
        <f t="shared" si="364"/>
        <v>0</v>
      </c>
      <c r="AI430" s="115">
        <v>0</v>
      </c>
      <c r="AJ430" s="115">
        <v>0</v>
      </c>
      <c r="AK430" s="115">
        <v>0</v>
      </c>
      <c r="AL430" s="115">
        <v>0</v>
      </c>
      <c r="AM430" s="115">
        <v>0</v>
      </c>
      <c r="AN430" s="115">
        <v>0</v>
      </c>
      <c r="AO430" s="115">
        <v>0</v>
      </c>
      <c r="AP430" s="115">
        <v>0</v>
      </c>
      <c r="AQ430" s="115">
        <f t="shared" si="365"/>
        <v>0</v>
      </c>
      <c r="AR430" s="115">
        <f t="shared" si="366"/>
        <v>0</v>
      </c>
      <c r="AS430" s="377">
        <f t="shared" si="367"/>
        <v>0</v>
      </c>
      <c r="AT430" s="112">
        <f t="shared" si="389"/>
        <v>2029468</v>
      </c>
      <c r="AU430" s="113">
        <f t="shared" si="390"/>
        <v>1494454</v>
      </c>
      <c r="AV430" s="113">
        <f t="shared" si="391"/>
        <v>0</v>
      </c>
      <c r="AW430" s="113">
        <f t="shared" si="392"/>
        <v>505125</v>
      </c>
      <c r="AX430" s="113">
        <f t="shared" si="392"/>
        <v>29889</v>
      </c>
      <c r="AY430" s="113">
        <f t="shared" si="393"/>
        <v>0</v>
      </c>
      <c r="AZ430" s="115">
        <f t="shared" si="394"/>
        <v>2.9630000000000001</v>
      </c>
      <c r="BA430" s="115">
        <f t="shared" si="395"/>
        <v>2.9630000000000001</v>
      </c>
      <c r="BB430" s="116">
        <f t="shared" si="395"/>
        <v>0</v>
      </c>
    </row>
    <row r="431" spans="1:54" ht="14.1" customHeight="1" x14ac:dyDescent="0.2">
      <c r="A431" s="108">
        <v>85</v>
      </c>
      <c r="B431" s="105">
        <v>2495</v>
      </c>
      <c r="C431" s="106">
        <v>600080196</v>
      </c>
      <c r="D431" s="105">
        <v>70983810</v>
      </c>
      <c r="E431" s="107" t="s">
        <v>739</v>
      </c>
      <c r="F431" s="108">
        <v>3143</v>
      </c>
      <c r="G431" s="126" t="s">
        <v>634</v>
      </c>
      <c r="H431" s="109" t="s">
        <v>282</v>
      </c>
      <c r="I431" s="110">
        <v>64604</v>
      </c>
      <c r="J431" s="445">
        <v>45540</v>
      </c>
      <c r="K431" s="445">
        <v>0</v>
      </c>
      <c r="L431" s="111">
        <v>15393</v>
      </c>
      <c r="M431" s="111">
        <v>911</v>
      </c>
      <c r="N431" s="445">
        <v>2760</v>
      </c>
      <c r="O431" s="288">
        <v>0.19</v>
      </c>
      <c r="P431" s="446">
        <v>0</v>
      </c>
      <c r="Q431" s="914">
        <v>0.19</v>
      </c>
      <c r="R431" s="351">
        <v>0</v>
      </c>
      <c r="S431" s="113">
        <v>0</v>
      </c>
      <c r="T431" s="113">
        <v>0</v>
      </c>
      <c r="U431" s="113">
        <v>0</v>
      </c>
      <c r="V431" s="113">
        <v>0</v>
      </c>
      <c r="W431" s="113">
        <f t="shared" si="358"/>
        <v>0</v>
      </c>
      <c r="X431" s="113">
        <v>0</v>
      </c>
      <c r="Y431" s="113">
        <v>0</v>
      </c>
      <c r="Z431" s="113">
        <v>0</v>
      </c>
      <c r="AA431" s="113">
        <f t="shared" si="359"/>
        <v>0</v>
      </c>
      <c r="AB431" s="113">
        <f t="shared" si="360"/>
        <v>0</v>
      </c>
      <c r="AC431" s="114">
        <f t="shared" si="361"/>
        <v>0</v>
      </c>
      <c r="AD431" s="114">
        <f t="shared" si="362"/>
        <v>0</v>
      </c>
      <c r="AE431" s="113">
        <v>0</v>
      </c>
      <c r="AF431" s="113">
        <v>0</v>
      </c>
      <c r="AG431" s="113">
        <f t="shared" si="363"/>
        <v>0</v>
      </c>
      <c r="AH431" s="113">
        <f t="shared" si="364"/>
        <v>0</v>
      </c>
      <c r="AI431" s="115">
        <v>0</v>
      </c>
      <c r="AJ431" s="115">
        <v>0</v>
      </c>
      <c r="AK431" s="115">
        <v>0</v>
      </c>
      <c r="AL431" s="115">
        <v>0</v>
      </c>
      <c r="AM431" s="115">
        <v>0</v>
      </c>
      <c r="AN431" s="115">
        <v>0</v>
      </c>
      <c r="AO431" s="115">
        <v>0</v>
      </c>
      <c r="AP431" s="115">
        <v>0</v>
      </c>
      <c r="AQ431" s="115">
        <f t="shared" si="365"/>
        <v>0</v>
      </c>
      <c r="AR431" s="115">
        <f t="shared" si="366"/>
        <v>0</v>
      </c>
      <c r="AS431" s="377">
        <f t="shared" si="367"/>
        <v>0</v>
      </c>
      <c r="AT431" s="112">
        <f t="shared" si="389"/>
        <v>64604</v>
      </c>
      <c r="AU431" s="113">
        <f t="shared" si="390"/>
        <v>45540</v>
      </c>
      <c r="AV431" s="113">
        <f t="shared" si="391"/>
        <v>0</v>
      </c>
      <c r="AW431" s="113">
        <f t="shared" si="392"/>
        <v>15393</v>
      </c>
      <c r="AX431" s="113">
        <f t="shared" si="392"/>
        <v>911</v>
      </c>
      <c r="AY431" s="113">
        <f t="shared" si="393"/>
        <v>2760</v>
      </c>
      <c r="AZ431" s="115">
        <f t="shared" si="394"/>
        <v>0.19</v>
      </c>
      <c r="BA431" s="115">
        <f t="shared" si="395"/>
        <v>0</v>
      </c>
      <c r="BB431" s="116">
        <f t="shared" si="395"/>
        <v>0.19</v>
      </c>
    </row>
    <row r="432" spans="1:54" ht="14.1" customHeight="1" x14ac:dyDescent="0.2">
      <c r="A432" s="120">
        <v>85</v>
      </c>
      <c r="B432" s="117">
        <v>2495</v>
      </c>
      <c r="C432" s="118">
        <v>600080196</v>
      </c>
      <c r="D432" s="117">
        <v>70983810</v>
      </c>
      <c r="E432" s="119" t="s">
        <v>740</v>
      </c>
      <c r="F432" s="120"/>
      <c r="G432" s="119"/>
      <c r="H432" s="121"/>
      <c r="I432" s="122">
        <v>25246395</v>
      </c>
      <c r="J432" s="123">
        <v>18340692</v>
      </c>
      <c r="K432" s="123">
        <v>0</v>
      </c>
      <c r="L432" s="123">
        <v>6199155</v>
      </c>
      <c r="M432" s="123">
        <v>366814</v>
      </c>
      <c r="N432" s="123">
        <v>339734</v>
      </c>
      <c r="O432" s="124">
        <v>39.885300000000001</v>
      </c>
      <c r="P432" s="124">
        <v>27.754800000000003</v>
      </c>
      <c r="Q432" s="125">
        <v>12.1305</v>
      </c>
      <c r="R432" s="856">
        <f t="shared" ref="R432:BB432" si="396">SUM(R426:R431)</f>
        <v>0</v>
      </c>
      <c r="S432" s="856">
        <f t="shared" si="396"/>
        <v>0</v>
      </c>
      <c r="T432" s="856">
        <f t="shared" si="396"/>
        <v>31866</v>
      </c>
      <c r="U432" s="856">
        <f t="shared" si="396"/>
        <v>0</v>
      </c>
      <c r="V432" s="856">
        <f t="shared" si="396"/>
        <v>0</v>
      </c>
      <c r="W432" s="856">
        <f t="shared" si="396"/>
        <v>31866</v>
      </c>
      <c r="X432" s="856">
        <f t="shared" si="396"/>
        <v>0</v>
      </c>
      <c r="Y432" s="856">
        <f t="shared" si="396"/>
        <v>0</v>
      </c>
      <c r="Z432" s="856">
        <f t="shared" si="396"/>
        <v>0</v>
      </c>
      <c r="AA432" s="856">
        <f t="shared" si="396"/>
        <v>0</v>
      </c>
      <c r="AB432" s="856">
        <f t="shared" si="396"/>
        <v>31866</v>
      </c>
      <c r="AC432" s="856">
        <f t="shared" si="396"/>
        <v>10771</v>
      </c>
      <c r="AD432" s="856">
        <f t="shared" si="396"/>
        <v>637</v>
      </c>
      <c r="AE432" s="856">
        <f t="shared" si="396"/>
        <v>0</v>
      </c>
      <c r="AF432" s="856">
        <f t="shared" si="396"/>
        <v>0</v>
      </c>
      <c r="AG432" s="856">
        <f t="shared" si="396"/>
        <v>0</v>
      </c>
      <c r="AH432" s="856">
        <f t="shared" si="396"/>
        <v>43274</v>
      </c>
      <c r="AI432" s="904">
        <f t="shared" si="396"/>
        <v>0</v>
      </c>
      <c r="AJ432" s="904">
        <f t="shared" si="396"/>
        <v>0</v>
      </c>
      <c r="AK432" s="904">
        <f t="shared" si="396"/>
        <v>0</v>
      </c>
      <c r="AL432" s="904">
        <f t="shared" si="396"/>
        <v>0</v>
      </c>
      <c r="AM432" s="904">
        <f t="shared" si="396"/>
        <v>0.11</v>
      </c>
      <c r="AN432" s="904">
        <f t="shared" si="396"/>
        <v>0</v>
      </c>
      <c r="AO432" s="904">
        <f t="shared" si="396"/>
        <v>0</v>
      </c>
      <c r="AP432" s="904">
        <f t="shared" si="396"/>
        <v>0</v>
      </c>
      <c r="AQ432" s="904">
        <f t="shared" si="396"/>
        <v>0</v>
      </c>
      <c r="AR432" s="904">
        <f t="shared" si="396"/>
        <v>0.11</v>
      </c>
      <c r="AS432" s="939">
        <f t="shared" si="396"/>
        <v>0.11</v>
      </c>
      <c r="AT432" s="122">
        <f t="shared" si="396"/>
        <v>25289669</v>
      </c>
      <c r="AU432" s="123">
        <f t="shared" si="396"/>
        <v>18372558</v>
      </c>
      <c r="AV432" s="123">
        <f t="shared" si="396"/>
        <v>0</v>
      </c>
      <c r="AW432" s="123">
        <f t="shared" si="396"/>
        <v>6209926</v>
      </c>
      <c r="AX432" s="123">
        <f t="shared" si="396"/>
        <v>367451</v>
      </c>
      <c r="AY432" s="123">
        <f t="shared" si="396"/>
        <v>339734</v>
      </c>
      <c r="AZ432" s="124">
        <f t="shared" si="396"/>
        <v>39.9953</v>
      </c>
      <c r="BA432" s="124">
        <f t="shared" si="396"/>
        <v>27.754800000000003</v>
      </c>
      <c r="BB432" s="125">
        <f t="shared" si="396"/>
        <v>12.240499999999999</v>
      </c>
    </row>
    <row r="433" spans="1:54" ht="14.1" customHeight="1" x14ac:dyDescent="0.2">
      <c r="A433" s="108">
        <v>86</v>
      </c>
      <c r="B433" s="105">
        <v>2305</v>
      </c>
      <c r="C433" s="106">
        <v>650026080</v>
      </c>
      <c r="D433" s="105">
        <v>72741686</v>
      </c>
      <c r="E433" s="107" t="s">
        <v>741</v>
      </c>
      <c r="F433" s="108">
        <v>3111</v>
      </c>
      <c r="G433" s="107" t="s">
        <v>315</v>
      </c>
      <c r="H433" s="109" t="s">
        <v>281</v>
      </c>
      <c r="I433" s="110">
        <v>2722111</v>
      </c>
      <c r="J433" s="111">
        <v>1983712</v>
      </c>
      <c r="K433" s="111">
        <v>10000</v>
      </c>
      <c r="L433" s="111">
        <v>673875</v>
      </c>
      <c r="M433" s="111">
        <v>39674</v>
      </c>
      <c r="N433" s="111">
        <v>14850</v>
      </c>
      <c r="O433" s="288">
        <v>4.7927999999999997</v>
      </c>
      <c r="P433" s="288">
        <v>3.871</v>
      </c>
      <c r="Q433" s="913">
        <v>0.92179999999999995</v>
      </c>
      <c r="R433" s="351">
        <v>0</v>
      </c>
      <c r="S433" s="113">
        <v>0</v>
      </c>
      <c r="T433" s="113">
        <v>0</v>
      </c>
      <c r="U433" s="113">
        <v>0</v>
      </c>
      <c r="V433" s="113">
        <v>0</v>
      </c>
      <c r="W433" s="113">
        <f t="shared" si="358"/>
        <v>0</v>
      </c>
      <c r="X433" s="113">
        <v>0</v>
      </c>
      <c r="Y433" s="113">
        <v>0</v>
      </c>
      <c r="Z433" s="113">
        <v>0</v>
      </c>
      <c r="AA433" s="113">
        <f t="shared" si="359"/>
        <v>0</v>
      </c>
      <c r="AB433" s="113">
        <f t="shared" si="360"/>
        <v>0</v>
      </c>
      <c r="AC433" s="114">
        <f t="shared" si="361"/>
        <v>0</v>
      </c>
      <c r="AD433" s="114">
        <f t="shared" si="362"/>
        <v>0</v>
      </c>
      <c r="AE433" s="113">
        <v>0</v>
      </c>
      <c r="AF433" s="113">
        <v>0</v>
      </c>
      <c r="AG433" s="113">
        <f t="shared" si="363"/>
        <v>0</v>
      </c>
      <c r="AH433" s="113">
        <f t="shared" si="364"/>
        <v>0</v>
      </c>
      <c r="AI433" s="115">
        <v>0</v>
      </c>
      <c r="AJ433" s="115">
        <v>0</v>
      </c>
      <c r="AK433" s="115">
        <v>0</v>
      </c>
      <c r="AL433" s="115">
        <v>0</v>
      </c>
      <c r="AM433" s="115">
        <v>0</v>
      </c>
      <c r="AN433" s="115">
        <v>0</v>
      </c>
      <c r="AO433" s="115">
        <v>0</v>
      </c>
      <c r="AP433" s="115">
        <v>0</v>
      </c>
      <c r="AQ433" s="115">
        <f t="shared" si="365"/>
        <v>0</v>
      </c>
      <c r="AR433" s="115">
        <f t="shared" si="366"/>
        <v>0</v>
      </c>
      <c r="AS433" s="377">
        <f t="shared" si="367"/>
        <v>0</v>
      </c>
      <c r="AT433" s="112">
        <f t="shared" ref="AT433:AT438" si="397">I433+AH433</f>
        <v>2722111</v>
      </c>
      <c r="AU433" s="113">
        <f t="shared" ref="AU433:AU438" si="398">J433+W433</f>
        <v>1983712</v>
      </c>
      <c r="AV433" s="113">
        <f t="shared" ref="AV433:AV438" si="399">K433+AA433</f>
        <v>10000</v>
      </c>
      <c r="AW433" s="113">
        <f t="shared" ref="AW433:AX438" si="400">L433+AC433</f>
        <v>673875</v>
      </c>
      <c r="AX433" s="113">
        <f t="shared" si="400"/>
        <v>39674</v>
      </c>
      <c r="AY433" s="113">
        <f t="shared" ref="AY433:AY438" si="401">N433+AG433</f>
        <v>14850</v>
      </c>
      <c r="AZ433" s="115">
        <f t="shared" ref="AZ433:AZ438" si="402">O433+AS433</f>
        <v>4.7927999999999997</v>
      </c>
      <c r="BA433" s="115">
        <f t="shared" ref="BA433:BB438" si="403">P433+AQ433</f>
        <v>3.871</v>
      </c>
      <c r="BB433" s="116">
        <f t="shared" si="403"/>
        <v>0.92179999999999995</v>
      </c>
    </row>
    <row r="434" spans="1:54" ht="14.1" customHeight="1" x14ac:dyDescent="0.2">
      <c r="A434" s="108">
        <v>86</v>
      </c>
      <c r="B434" s="105">
        <v>2305</v>
      </c>
      <c r="C434" s="106">
        <v>650026080</v>
      </c>
      <c r="D434" s="105">
        <v>72741686</v>
      </c>
      <c r="E434" s="107" t="s">
        <v>741</v>
      </c>
      <c r="F434" s="108">
        <v>3117</v>
      </c>
      <c r="G434" s="107" t="s">
        <v>318</v>
      </c>
      <c r="H434" s="109" t="s">
        <v>281</v>
      </c>
      <c r="I434" s="110">
        <v>4745965</v>
      </c>
      <c r="J434" s="111">
        <v>3413524</v>
      </c>
      <c r="K434" s="111">
        <v>25000</v>
      </c>
      <c r="L434" s="111">
        <v>1162221</v>
      </c>
      <c r="M434" s="111">
        <v>68270</v>
      </c>
      <c r="N434" s="111">
        <v>76950</v>
      </c>
      <c r="O434" s="288">
        <v>6.9744000000000002</v>
      </c>
      <c r="P434" s="288">
        <v>4.6557000000000004</v>
      </c>
      <c r="Q434" s="913">
        <v>2.3187000000000002</v>
      </c>
      <c r="R434" s="351">
        <v>0</v>
      </c>
      <c r="S434" s="113">
        <v>0</v>
      </c>
      <c r="T434" s="113">
        <v>0</v>
      </c>
      <c r="U434" s="113">
        <v>0</v>
      </c>
      <c r="V434" s="113">
        <v>0</v>
      </c>
      <c r="W434" s="113">
        <f t="shared" si="358"/>
        <v>0</v>
      </c>
      <c r="X434" s="113">
        <v>0</v>
      </c>
      <c r="Y434" s="113">
        <v>0</v>
      </c>
      <c r="Z434" s="113">
        <v>0</v>
      </c>
      <c r="AA434" s="113">
        <f t="shared" si="359"/>
        <v>0</v>
      </c>
      <c r="AB434" s="113">
        <f t="shared" si="360"/>
        <v>0</v>
      </c>
      <c r="AC434" s="114">
        <f t="shared" si="361"/>
        <v>0</v>
      </c>
      <c r="AD434" s="114">
        <f t="shared" si="362"/>
        <v>0</v>
      </c>
      <c r="AE434" s="113">
        <v>0</v>
      </c>
      <c r="AF434" s="113">
        <v>0</v>
      </c>
      <c r="AG434" s="113">
        <f t="shared" si="363"/>
        <v>0</v>
      </c>
      <c r="AH434" s="113">
        <f t="shared" si="364"/>
        <v>0</v>
      </c>
      <c r="AI434" s="115">
        <v>0</v>
      </c>
      <c r="AJ434" s="115">
        <v>0</v>
      </c>
      <c r="AK434" s="115">
        <v>0</v>
      </c>
      <c r="AL434" s="115">
        <v>0</v>
      </c>
      <c r="AM434" s="115">
        <v>0</v>
      </c>
      <c r="AN434" s="115">
        <v>0</v>
      </c>
      <c r="AO434" s="115">
        <v>0</v>
      </c>
      <c r="AP434" s="115">
        <v>0</v>
      </c>
      <c r="AQ434" s="115">
        <f t="shared" si="365"/>
        <v>0</v>
      </c>
      <c r="AR434" s="115">
        <f t="shared" si="366"/>
        <v>0</v>
      </c>
      <c r="AS434" s="377">
        <f t="shared" si="367"/>
        <v>0</v>
      </c>
      <c r="AT434" s="112">
        <f t="shared" si="397"/>
        <v>4745965</v>
      </c>
      <c r="AU434" s="113">
        <f t="shared" si="398"/>
        <v>3413524</v>
      </c>
      <c r="AV434" s="113">
        <f t="shared" si="399"/>
        <v>25000</v>
      </c>
      <c r="AW434" s="113">
        <f t="shared" si="400"/>
        <v>1162221</v>
      </c>
      <c r="AX434" s="113">
        <f t="shared" si="400"/>
        <v>68270</v>
      </c>
      <c r="AY434" s="113">
        <f t="shared" si="401"/>
        <v>76950</v>
      </c>
      <c r="AZ434" s="115">
        <f t="shared" si="402"/>
        <v>6.9744000000000002</v>
      </c>
      <c r="BA434" s="115">
        <f t="shared" si="403"/>
        <v>4.6557000000000004</v>
      </c>
      <c r="BB434" s="116">
        <f t="shared" si="403"/>
        <v>2.3187000000000002</v>
      </c>
    </row>
    <row r="435" spans="1:54" ht="14.1" customHeight="1" x14ac:dyDescent="0.2">
      <c r="A435" s="108">
        <v>86</v>
      </c>
      <c r="B435" s="105">
        <v>2305</v>
      </c>
      <c r="C435" s="106">
        <v>650026080</v>
      </c>
      <c r="D435" s="105">
        <v>72741686</v>
      </c>
      <c r="E435" s="107" t="s">
        <v>741</v>
      </c>
      <c r="F435" s="108">
        <v>3117</v>
      </c>
      <c r="G435" s="126" t="s">
        <v>316</v>
      </c>
      <c r="H435" s="109" t="s">
        <v>282</v>
      </c>
      <c r="I435" s="110">
        <v>866240</v>
      </c>
      <c r="J435" s="28">
        <v>637879</v>
      </c>
      <c r="K435" s="28">
        <v>0</v>
      </c>
      <c r="L435" s="111">
        <v>215603</v>
      </c>
      <c r="M435" s="111">
        <v>12758</v>
      </c>
      <c r="N435" s="28">
        <v>0</v>
      </c>
      <c r="O435" s="288">
        <v>1.78</v>
      </c>
      <c r="P435" s="275">
        <v>1.78</v>
      </c>
      <c r="Q435" s="910">
        <v>0</v>
      </c>
      <c r="R435" s="351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f t="shared" si="358"/>
        <v>0</v>
      </c>
      <c r="X435" s="113">
        <v>0</v>
      </c>
      <c r="Y435" s="113">
        <v>0</v>
      </c>
      <c r="Z435" s="113">
        <v>0</v>
      </c>
      <c r="AA435" s="113">
        <f t="shared" si="359"/>
        <v>0</v>
      </c>
      <c r="AB435" s="113">
        <f t="shared" si="360"/>
        <v>0</v>
      </c>
      <c r="AC435" s="114">
        <f t="shared" si="361"/>
        <v>0</v>
      </c>
      <c r="AD435" s="114">
        <f t="shared" si="362"/>
        <v>0</v>
      </c>
      <c r="AE435" s="113">
        <v>0</v>
      </c>
      <c r="AF435" s="113">
        <v>0</v>
      </c>
      <c r="AG435" s="113">
        <f t="shared" si="363"/>
        <v>0</v>
      </c>
      <c r="AH435" s="113">
        <f t="shared" si="364"/>
        <v>0</v>
      </c>
      <c r="AI435" s="115">
        <v>0</v>
      </c>
      <c r="AJ435" s="115">
        <v>0</v>
      </c>
      <c r="AK435" s="115">
        <v>0</v>
      </c>
      <c r="AL435" s="115">
        <v>0</v>
      </c>
      <c r="AM435" s="115">
        <v>0</v>
      </c>
      <c r="AN435" s="115">
        <v>0</v>
      </c>
      <c r="AO435" s="115">
        <v>0</v>
      </c>
      <c r="AP435" s="115">
        <v>0</v>
      </c>
      <c r="AQ435" s="115">
        <f t="shared" si="365"/>
        <v>0</v>
      </c>
      <c r="AR435" s="115">
        <f t="shared" si="366"/>
        <v>0</v>
      </c>
      <c r="AS435" s="377">
        <f t="shared" si="367"/>
        <v>0</v>
      </c>
      <c r="AT435" s="112">
        <f t="shared" si="397"/>
        <v>866240</v>
      </c>
      <c r="AU435" s="113">
        <f t="shared" si="398"/>
        <v>637879</v>
      </c>
      <c r="AV435" s="113">
        <f t="shared" si="399"/>
        <v>0</v>
      </c>
      <c r="AW435" s="113">
        <f t="shared" si="400"/>
        <v>215603</v>
      </c>
      <c r="AX435" s="113">
        <f t="shared" si="400"/>
        <v>12758</v>
      </c>
      <c r="AY435" s="113">
        <f t="shared" si="401"/>
        <v>0</v>
      </c>
      <c r="AZ435" s="115">
        <f t="shared" si="402"/>
        <v>1.78</v>
      </c>
      <c r="BA435" s="115">
        <f t="shared" si="403"/>
        <v>1.78</v>
      </c>
      <c r="BB435" s="116">
        <f t="shared" si="403"/>
        <v>0</v>
      </c>
    </row>
    <row r="436" spans="1:54" ht="14.1" customHeight="1" x14ac:dyDescent="0.2">
      <c r="A436" s="108">
        <v>86</v>
      </c>
      <c r="B436" s="105">
        <v>2305</v>
      </c>
      <c r="C436" s="106">
        <v>650026080</v>
      </c>
      <c r="D436" s="105">
        <v>72741686</v>
      </c>
      <c r="E436" s="107" t="s">
        <v>741</v>
      </c>
      <c r="F436" s="108">
        <v>3141</v>
      </c>
      <c r="G436" s="107" t="s">
        <v>319</v>
      </c>
      <c r="H436" s="109" t="s">
        <v>282</v>
      </c>
      <c r="I436" s="110">
        <v>927807</v>
      </c>
      <c r="J436" s="30">
        <v>669594</v>
      </c>
      <c r="K436" s="30">
        <v>10000</v>
      </c>
      <c r="L436" s="111">
        <v>229703</v>
      </c>
      <c r="M436" s="111">
        <v>13392</v>
      </c>
      <c r="N436" s="30">
        <v>5118</v>
      </c>
      <c r="O436" s="288">
        <v>2.29</v>
      </c>
      <c r="P436" s="447">
        <v>0</v>
      </c>
      <c r="Q436" s="898">
        <v>2.29</v>
      </c>
      <c r="R436" s="351">
        <v>0</v>
      </c>
      <c r="S436" s="113">
        <v>0</v>
      </c>
      <c r="T436" s="113">
        <v>26406</v>
      </c>
      <c r="U436" s="113">
        <v>0</v>
      </c>
      <c r="V436" s="113">
        <v>0</v>
      </c>
      <c r="W436" s="113">
        <f t="shared" si="358"/>
        <v>26406</v>
      </c>
      <c r="X436" s="113">
        <v>0</v>
      </c>
      <c r="Y436" s="113">
        <v>0</v>
      </c>
      <c r="Z436" s="113">
        <v>0</v>
      </c>
      <c r="AA436" s="113">
        <f t="shared" si="359"/>
        <v>0</v>
      </c>
      <c r="AB436" s="113">
        <f t="shared" si="360"/>
        <v>26406</v>
      </c>
      <c r="AC436" s="114">
        <f t="shared" si="361"/>
        <v>8925</v>
      </c>
      <c r="AD436" s="114">
        <f t="shared" si="362"/>
        <v>528</v>
      </c>
      <c r="AE436" s="113">
        <v>0</v>
      </c>
      <c r="AF436" s="113">
        <v>0</v>
      </c>
      <c r="AG436" s="113">
        <f t="shared" si="363"/>
        <v>0</v>
      </c>
      <c r="AH436" s="113">
        <f t="shared" si="364"/>
        <v>35859</v>
      </c>
      <c r="AI436" s="115">
        <v>0</v>
      </c>
      <c r="AJ436" s="115">
        <v>0</v>
      </c>
      <c r="AK436" s="115">
        <v>0</v>
      </c>
      <c r="AL436" s="115">
        <v>0</v>
      </c>
      <c r="AM436" s="115">
        <v>0.09</v>
      </c>
      <c r="AN436" s="115">
        <v>0</v>
      </c>
      <c r="AO436" s="115">
        <v>0</v>
      </c>
      <c r="AP436" s="115">
        <v>0</v>
      </c>
      <c r="AQ436" s="115">
        <f t="shared" si="365"/>
        <v>0</v>
      </c>
      <c r="AR436" s="115">
        <f t="shared" si="366"/>
        <v>0.09</v>
      </c>
      <c r="AS436" s="377">
        <f t="shared" si="367"/>
        <v>0.09</v>
      </c>
      <c r="AT436" s="112">
        <f t="shared" si="397"/>
        <v>963666</v>
      </c>
      <c r="AU436" s="113">
        <f t="shared" si="398"/>
        <v>696000</v>
      </c>
      <c r="AV436" s="113">
        <f t="shared" si="399"/>
        <v>10000</v>
      </c>
      <c r="AW436" s="113">
        <f t="shared" si="400"/>
        <v>238628</v>
      </c>
      <c r="AX436" s="113">
        <f t="shared" si="400"/>
        <v>13920</v>
      </c>
      <c r="AY436" s="113">
        <f t="shared" si="401"/>
        <v>5118</v>
      </c>
      <c r="AZ436" s="115">
        <f t="shared" si="402"/>
        <v>2.38</v>
      </c>
      <c r="BA436" s="115">
        <f t="shared" si="403"/>
        <v>0</v>
      </c>
      <c r="BB436" s="116">
        <f t="shared" si="403"/>
        <v>2.38</v>
      </c>
    </row>
    <row r="437" spans="1:54" ht="14.1" customHeight="1" x14ac:dyDescent="0.2">
      <c r="A437" s="108">
        <v>86</v>
      </c>
      <c r="B437" s="105">
        <v>2305</v>
      </c>
      <c r="C437" s="106">
        <v>650026080</v>
      </c>
      <c r="D437" s="105">
        <v>72741686</v>
      </c>
      <c r="E437" s="107" t="s">
        <v>741</v>
      </c>
      <c r="F437" s="108">
        <v>3143</v>
      </c>
      <c r="G437" s="126" t="s">
        <v>633</v>
      </c>
      <c r="H437" s="109" t="s">
        <v>281</v>
      </c>
      <c r="I437" s="110">
        <v>691375</v>
      </c>
      <c r="J437" s="433">
        <v>504186</v>
      </c>
      <c r="K437" s="433">
        <v>5000</v>
      </c>
      <c r="L437" s="111">
        <v>172105</v>
      </c>
      <c r="M437" s="111">
        <v>10084</v>
      </c>
      <c r="N437" s="343">
        <v>0</v>
      </c>
      <c r="O437" s="288">
        <v>1</v>
      </c>
      <c r="P437" s="436">
        <v>1</v>
      </c>
      <c r="Q437" s="910">
        <v>0</v>
      </c>
      <c r="R437" s="351">
        <v>0</v>
      </c>
      <c r="S437" s="113">
        <v>0</v>
      </c>
      <c r="T437" s="113">
        <v>0</v>
      </c>
      <c r="U437" s="113">
        <v>0</v>
      </c>
      <c r="V437" s="113">
        <v>0</v>
      </c>
      <c r="W437" s="113">
        <f t="shared" si="358"/>
        <v>0</v>
      </c>
      <c r="X437" s="113">
        <v>0</v>
      </c>
      <c r="Y437" s="113">
        <v>0</v>
      </c>
      <c r="Z437" s="113">
        <v>0</v>
      </c>
      <c r="AA437" s="113">
        <f t="shared" si="359"/>
        <v>0</v>
      </c>
      <c r="AB437" s="113">
        <f t="shared" si="360"/>
        <v>0</v>
      </c>
      <c r="AC437" s="114">
        <f t="shared" si="361"/>
        <v>0</v>
      </c>
      <c r="AD437" s="114">
        <f t="shared" si="362"/>
        <v>0</v>
      </c>
      <c r="AE437" s="113">
        <v>0</v>
      </c>
      <c r="AF437" s="113">
        <v>0</v>
      </c>
      <c r="AG437" s="113">
        <f t="shared" si="363"/>
        <v>0</v>
      </c>
      <c r="AH437" s="113">
        <f t="shared" si="364"/>
        <v>0</v>
      </c>
      <c r="AI437" s="115">
        <v>0</v>
      </c>
      <c r="AJ437" s="115">
        <v>0</v>
      </c>
      <c r="AK437" s="115">
        <v>0</v>
      </c>
      <c r="AL437" s="115">
        <v>0</v>
      </c>
      <c r="AM437" s="115">
        <v>0</v>
      </c>
      <c r="AN437" s="115">
        <v>0</v>
      </c>
      <c r="AO437" s="115">
        <v>0</v>
      </c>
      <c r="AP437" s="115">
        <v>0</v>
      </c>
      <c r="AQ437" s="115">
        <f t="shared" si="365"/>
        <v>0</v>
      </c>
      <c r="AR437" s="115">
        <f t="shared" si="366"/>
        <v>0</v>
      </c>
      <c r="AS437" s="377">
        <f t="shared" si="367"/>
        <v>0</v>
      </c>
      <c r="AT437" s="112">
        <f t="shared" si="397"/>
        <v>691375</v>
      </c>
      <c r="AU437" s="113">
        <f t="shared" si="398"/>
        <v>504186</v>
      </c>
      <c r="AV437" s="113">
        <f t="shared" si="399"/>
        <v>5000</v>
      </c>
      <c r="AW437" s="113">
        <f t="shared" si="400"/>
        <v>172105</v>
      </c>
      <c r="AX437" s="113">
        <f t="shared" si="400"/>
        <v>10084</v>
      </c>
      <c r="AY437" s="113">
        <f t="shared" si="401"/>
        <v>0</v>
      </c>
      <c r="AZ437" s="115">
        <f t="shared" si="402"/>
        <v>1</v>
      </c>
      <c r="BA437" s="115">
        <f t="shared" si="403"/>
        <v>1</v>
      </c>
      <c r="BB437" s="116">
        <f t="shared" si="403"/>
        <v>0</v>
      </c>
    </row>
    <row r="438" spans="1:54" ht="14.1" customHeight="1" x14ac:dyDescent="0.2">
      <c r="A438" s="108">
        <v>86</v>
      </c>
      <c r="B438" s="105">
        <v>2305</v>
      </c>
      <c r="C438" s="106">
        <v>650026080</v>
      </c>
      <c r="D438" s="105">
        <v>72741686</v>
      </c>
      <c r="E438" s="107" t="s">
        <v>741</v>
      </c>
      <c r="F438" s="108">
        <v>3143</v>
      </c>
      <c r="G438" s="126" t="s">
        <v>634</v>
      </c>
      <c r="H438" s="109" t="s">
        <v>282</v>
      </c>
      <c r="I438" s="110">
        <v>17556</v>
      </c>
      <c r="J438" s="445">
        <v>12375</v>
      </c>
      <c r="K438" s="445">
        <v>0</v>
      </c>
      <c r="L438" s="111">
        <v>4183</v>
      </c>
      <c r="M438" s="111">
        <v>248</v>
      </c>
      <c r="N438" s="445">
        <v>750</v>
      </c>
      <c r="O438" s="288">
        <v>0.05</v>
      </c>
      <c r="P438" s="446">
        <v>0</v>
      </c>
      <c r="Q438" s="914">
        <v>0.05</v>
      </c>
      <c r="R438" s="351">
        <v>0</v>
      </c>
      <c r="S438" s="113">
        <v>0</v>
      </c>
      <c r="T438" s="113">
        <v>0</v>
      </c>
      <c r="U438" s="113">
        <v>0</v>
      </c>
      <c r="V438" s="113">
        <v>0</v>
      </c>
      <c r="W438" s="113">
        <f t="shared" si="358"/>
        <v>0</v>
      </c>
      <c r="X438" s="113">
        <v>0</v>
      </c>
      <c r="Y438" s="113">
        <v>0</v>
      </c>
      <c r="Z438" s="113">
        <v>0</v>
      </c>
      <c r="AA438" s="113">
        <f t="shared" si="359"/>
        <v>0</v>
      </c>
      <c r="AB438" s="113">
        <f t="shared" si="360"/>
        <v>0</v>
      </c>
      <c r="AC438" s="114">
        <f t="shared" si="361"/>
        <v>0</v>
      </c>
      <c r="AD438" s="114">
        <f t="shared" si="362"/>
        <v>0</v>
      </c>
      <c r="AE438" s="113">
        <v>0</v>
      </c>
      <c r="AF438" s="113">
        <v>0</v>
      </c>
      <c r="AG438" s="113">
        <f t="shared" si="363"/>
        <v>0</v>
      </c>
      <c r="AH438" s="113">
        <f t="shared" si="364"/>
        <v>0</v>
      </c>
      <c r="AI438" s="115">
        <v>0</v>
      </c>
      <c r="AJ438" s="115">
        <v>0</v>
      </c>
      <c r="AK438" s="115">
        <v>0</v>
      </c>
      <c r="AL438" s="115">
        <v>0</v>
      </c>
      <c r="AM438" s="115">
        <v>0</v>
      </c>
      <c r="AN438" s="115">
        <v>0</v>
      </c>
      <c r="AO438" s="115">
        <v>0</v>
      </c>
      <c r="AP438" s="115">
        <v>0</v>
      </c>
      <c r="AQ438" s="115">
        <f t="shared" si="365"/>
        <v>0</v>
      </c>
      <c r="AR438" s="115">
        <f t="shared" si="366"/>
        <v>0</v>
      </c>
      <c r="AS438" s="377">
        <f t="shared" si="367"/>
        <v>0</v>
      </c>
      <c r="AT438" s="112">
        <f t="shared" si="397"/>
        <v>17556</v>
      </c>
      <c r="AU438" s="113">
        <f t="shared" si="398"/>
        <v>12375</v>
      </c>
      <c r="AV438" s="113">
        <f t="shared" si="399"/>
        <v>0</v>
      </c>
      <c r="AW438" s="113">
        <f t="shared" si="400"/>
        <v>4183</v>
      </c>
      <c r="AX438" s="113">
        <f t="shared" si="400"/>
        <v>248</v>
      </c>
      <c r="AY438" s="113">
        <f t="shared" si="401"/>
        <v>750</v>
      </c>
      <c r="AZ438" s="115">
        <f t="shared" si="402"/>
        <v>0.05</v>
      </c>
      <c r="BA438" s="115">
        <f t="shared" si="403"/>
        <v>0</v>
      </c>
      <c r="BB438" s="116">
        <f t="shared" si="403"/>
        <v>0.05</v>
      </c>
    </row>
    <row r="439" spans="1:54" ht="14.1" customHeight="1" x14ac:dyDescent="0.2">
      <c r="A439" s="120">
        <v>86</v>
      </c>
      <c r="B439" s="117">
        <v>2305</v>
      </c>
      <c r="C439" s="118">
        <v>650026080</v>
      </c>
      <c r="D439" s="117">
        <v>72741686</v>
      </c>
      <c r="E439" s="119" t="s">
        <v>742</v>
      </c>
      <c r="F439" s="120"/>
      <c r="G439" s="119"/>
      <c r="H439" s="121"/>
      <c r="I439" s="122">
        <v>9971054</v>
      </c>
      <c r="J439" s="123">
        <v>7221270</v>
      </c>
      <c r="K439" s="123">
        <v>50000</v>
      </c>
      <c r="L439" s="123">
        <v>2457690</v>
      </c>
      <c r="M439" s="123">
        <v>144426</v>
      </c>
      <c r="N439" s="123">
        <v>97668</v>
      </c>
      <c r="O439" s="124">
        <v>16.8872</v>
      </c>
      <c r="P439" s="124">
        <v>11.306699999999999</v>
      </c>
      <c r="Q439" s="125">
        <v>5.5804999999999998</v>
      </c>
      <c r="R439" s="856">
        <f t="shared" ref="R439:BB439" si="404">SUM(R433:R438)</f>
        <v>0</v>
      </c>
      <c r="S439" s="856">
        <f t="shared" si="404"/>
        <v>0</v>
      </c>
      <c r="T439" s="856">
        <f t="shared" si="404"/>
        <v>26406</v>
      </c>
      <c r="U439" s="856">
        <f t="shared" si="404"/>
        <v>0</v>
      </c>
      <c r="V439" s="856">
        <f t="shared" si="404"/>
        <v>0</v>
      </c>
      <c r="W439" s="856">
        <f t="shared" si="404"/>
        <v>26406</v>
      </c>
      <c r="X439" s="856">
        <f t="shared" si="404"/>
        <v>0</v>
      </c>
      <c r="Y439" s="856">
        <f t="shared" si="404"/>
        <v>0</v>
      </c>
      <c r="Z439" s="856">
        <f t="shared" si="404"/>
        <v>0</v>
      </c>
      <c r="AA439" s="856">
        <f t="shared" si="404"/>
        <v>0</v>
      </c>
      <c r="AB439" s="856">
        <f t="shared" si="404"/>
        <v>26406</v>
      </c>
      <c r="AC439" s="856">
        <f t="shared" si="404"/>
        <v>8925</v>
      </c>
      <c r="AD439" s="856">
        <f t="shared" si="404"/>
        <v>528</v>
      </c>
      <c r="AE439" s="856">
        <f t="shared" si="404"/>
        <v>0</v>
      </c>
      <c r="AF439" s="856">
        <f t="shared" si="404"/>
        <v>0</v>
      </c>
      <c r="AG439" s="856">
        <f t="shared" si="404"/>
        <v>0</v>
      </c>
      <c r="AH439" s="856">
        <f t="shared" si="404"/>
        <v>35859</v>
      </c>
      <c r="AI439" s="904">
        <f t="shared" si="404"/>
        <v>0</v>
      </c>
      <c r="AJ439" s="904">
        <f t="shared" si="404"/>
        <v>0</v>
      </c>
      <c r="AK439" s="904">
        <f t="shared" si="404"/>
        <v>0</v>
      </c>
      <c r="AL439" s="904">
        <f t="shared" si="404"/>
        <v>0</v>
      </c>
      <c r="AM439" s="904">
        <f t="shared" si="404"/>
        <v>0.09</v>
      </c>
      <c r="AN439" s="904">
        <f t="shared" si="404"/>
        <v>0</v>
      </c>
      <c r="AO439" s="904">
        <f t="shared" si="404"/>
        <v>0</v>
      </c>
      <c r="AP439" s="904">
        <f t="shared" si="404"/>
        <v>0</v>
      </c>
      <c r="AQ439" s="904">
        <f t="shared" si="404"/>
        <v>0</v>
      </c>
      <c r="AR439" s="904">
        <f t="shared" si="404"/>
        <v>0.09</v>
      </c>
      <c r="AS439" s="939">
        <f t="shared" si="404"/>
        <v>0.09</v>
      </c>
      <c r="AT439" s="122">
        <f t="shared" si="404"/>
        <v>10006913</v>
      </c>
      <c r="AU439" s="123">
        <f t="shared" si="404"/>
        <v>7247676</v>
      </c>
      <c r="AV439" s="123">
        <f t="shared" si="404"/>
        <v>50000</v>
      </c>
      <c r="AW439" s="123">
        <f t="shared" si="404"/>
        <v>2466615</v>
      </c>
      <c r="AX439" s="123">
        <f t="shared" si="404"/>
        <v>144954</v>
      </c>
      <c r="AY439" s="123">
        <f t="shared" si="404"/>
        <v>97668</v>
      </c>
      <c r="AZ439" s="124">
        <f t="shared" si="404"/>
        <v>16.9772</v>
      </c>
      <c r="BA439" s="124">
        <f t="shared" si="404"/>
        <v>11.306699999999999</v>
      </c>
      <c r="BB439" s="125">
        <f t="shared" si="404"/>
        <v>5.6704999999999997</v>
      </c>
    </row>
    <row r="440" spans="1:54" ht="14.1" customHeight="1" x14ac:dyDescent="0.2">
      <c r="A440" s="108">
        <v>87</v>
      </c>
      <c r="B440" s="105">
        <v>2498</v>
      </c>
      <c r="C440" s="106">
        <v>650021576</v>
      </c>
      <c r="D440" s="105">
        <v>70695539</v>
      </c>
      <c r="E440" s="107" t="s">
        <v>743</v>
      </c>
      <c r="F440" s="108">
        <v>3111</v>
      </c>
      <c r="G440" s="107" t="s">
        <v>315</v>
      </c>
      <c r="H440" s="109" t="s">
        <v>281</v>
      </c>
      <c r="I440" s="110">
        <v>4464041</v>
      </c>
      <c r="J440" s="111">
        <v>3255163</v>
      </c>
      <c r="K440" s="111">
        <v>10000</v>
      </c>
      <c r="L440" s="111">
        <v>1103625</v>
      </c>
      <c r="M440" s="111">
        <v>65103</v>
      </c>
      <c r="N440" s="111">
        <v>30150</v>
      </c>
      <c r="O440" s="288">
        <v>7.3327999999999998</v>
      </c>
      <c r="P440" s="288">
        <v>5.8</v>
      </c>
      <c r="Q440" s="913">
        <v>1.5327999999999999</v>
      </c>
      <c r="R440" s="351">
        <v>0</v>
      </c>
      <c r="S440" s="113">
        <v>0</v>
      </c>
      <c r="T440" s="113">
        <v>0</v>
      </c>
      <c r="U440" s="113">
        <v>0</v>
      </c>
      <c r="V440" s="113">
        <v>0</v>
      </c>
      <c r="W440" s="113">
        <f t="shared" si="358"/>
        <v>0</v>
      </c>
      <c r="X440" s="113">
        <v>0</v>
      </c>
      <c r="Y440" s="113">
        <v>0</v>
      </c>
      <c r="Z440" s="113">
        <v>0</v>
      </c>
      <c r="AA440" s="113">
        <f t="shared" si="359"/>
        <v>0</v>
      </c>
      <c r="AB440" s="113">
        <f t="shared" si="360"/>
        <v>0</v>
      </c>
      <c r="AC440" s="114">
        <f t="shared" si="361"/>
        <v>0</v>
      </c>
      <c r="AD440" s="114">
        <f t="shared" si="362"/>
        <v>0</v>
      </c>
      <c r="AE440" s="113">
        <v>0</v>
      </c>
      <c r="AF440" s="113">
        <v>0</v>
      </c>
      <c r="AG440" s="113">
        <f t="shared" si="363"/>
        <v>0</v>
      </c>
      <c r="AH440" s="113">
        <f t="shared" si="364"/>
        <v>0</v>
      </c>
      <c r="AI440" s="115">
        <v>0</v>
      </c>
      <c r="AJ440" s="115">
        <v>0</v>
      </c>
      <c r="AK440" s="115">
        <v>0</v>
      </c>
      <c r="AL440" s="115">
        <v>0</v>
      </c>
      <c r="AM440" s="115">
        <v>0</v>
      </c>
      <c r="AN440" s="115">
        <v>0</v>
      </c>
      <c r="AO440" s="115">
        <v>0</v>
      </c>
      <c r="AP440" s="115">
        <v>0</v>
      </c>
      <c r="AQ440" s="115">
        <f t="shared" si="365"/>
        <v>0</v>
      </c>
      <c r="AR440" s="115">
        <f t="shared" si="366"/>
        <v>0</v>
      </c>
      <c r="AS440" s="377">
        <f t="shared" si="367"/>
        <v>0</v>
      </c>
      <c r="AT440" s="112">
        <f t="shared" ref="AT440:AT445" si="405">I440+AH440</f>
        <v>4464041</v>
      </c>
      <c r="AU440" s="113">
        <f t="shared" ref="AU440:AU445" si="406">J440+W440</f>
        <v>3255163</v>
      </c>
      <c r="AV440" s="113">
        <f t="shared" ref="AV440:AV445" si="407">K440+AA440</f>
        <v>10000</v>
      </c>
      <c r="AW440" s="113">
        <f t="shared" ref="AW440:AX445" si="408">L440+AC440</f>
        <v>1103625</v>
      </c>
      <c r="AX440" s="113">
        <f t="shared" si="408"/>
        <v>65103</v>
      </c>
      <c r="AY440" s="113">
        <f t="shared" ref="AY440:AY445" si="409">N440+AG440</f>
        <v>30150</v>
      </c>
      <c r="AZ440" s="115">
        <f t="shared" ref="AZ440:AZ445" si="410">O440+AS440</f>
        <v>7.3327999999999998</v>
      </c>
      <c r="BA440" s="115">
        <f t="shared" ref="BA440:BB445" si="411">P440+AQ440</f>
        <v>5.8</v>
      </c>
      <c r="BB440" s="116">
        <f t="shared" si="411"/>
        <v>1.5327999999999999</v>
      </c>
    </row>
    <row r="441" spans="1:54" ht="14.1" customHeight="1" x14ac:dyDescent="0.2">
      <c r="A441" s="108">
        <v>87</v>
      </c>
      <c r="B441" s="105">
        <v>2498</v>
      </c>
      <c r="C441" s="106">
        <v>650021576</v>
      </c>
      <c r="D441" s="105">
        <v>70695539</v>
      </c>
      <c r="E441" s="107" t="s">
        <v>743</v>
      </c>
      <c r="F441" s="108">
        <v>3113</v>
      </c>
      <c r="G441" s="107" t="s">
        <v>318</v>
      </c>
      <c r="H441" s="109" t="s">
        <v>281</v>
      </c>
      <c r="I441" s="110">
        <v>17118877</v>
      </c>
      <c r="J441" s="111">
        <v>12267030</v>
      </c>
      <c r="K441" s="111">
        <v>60000</v>
      </c>
      <c r="L441" s="111">
        <v>4166536</v>
      </c>
      <c r="M441" s="111">
        <v>245341</v>
      </c>
      <c r="N441" s="111">
        <v>379970</v>
      </c>
      <c r="O441" s="288">
        <v>22.582100000000001</v>
      </c>
      <c r="P441" s="288">
        <v>16.407300000000003</v>
      </c>
      <c r="Q441" s="913">
        <v>6.1748000000000003</v>
      </c>
      <c r="R441" s="351">
        <v>0</v>
      </c>
      <c r="S441" s="113">
        <v>0</v>
      </c>
      <c r="T441" s="113">
        <v>0</v>
      </c>
      <c r="U441" s="113">
        <v>0</v>
      </c>
      <c r="V441" s="113">
        <v>0</v>
      </c>
      <c r="W441" s="113">
        <f t="shared" si="358"/>
        <v>0</v>
      </c>
      <c r="X441" s="113">
        <v>0</v>
      </c>
      <c r="Y441" s="113">
        <v>0</v>
      </c>
      <c r="Z441" s="113">
        <v>0</v>
      </c>
      <c r="AA441" s="113">
        <f t="shared" si="359"/>
        <v>0</v>
      </c>
      <c r="AB441" s="113">
        <f t="shared" si="360"/>
        <v>0</v>
      </c>
      <c r="AC441" s="114">
        <f t="shared" si="361"/>
        <v>0</v>
      </c>
      <c r="AD441" s="114">
        <f t="shared" si="362"/>
        <v>0</v>
      </c>
      <c r="AE441" s="113">
        <v>0</v>
      </c>
      <c r="AF441" s="113">
        <v>0</v>
      </c>
      <c r="AG441" s="113">
        <f t="shared" si="363"/>
        <v>0</v>
      </c>
      <c r="AH441" s="113">
        <f t="shared" si="364"/>
        <v>0</v>
      </c>
      <c r="AI441" s="115">
        <v>0</v>
      </c>
      <c r="AJ441" s="115">
        <v>0</v>
      </c>
      <c r="AK441" s="115">
        <v>0</v>
      </c>
      <c r="AL441" s="115">
        <v>0</v>
      </c>
      <c r="AM441" s="115">
        <v>0</v>
      </c>
      <c r="AN441" s="115">
        <v>0</v>
      </c>
      <c r="AO441" s="115">
        <v>0</v>
      </c>
      <c r="AP441" s="115">
        <v>0</v>
      </c>
      <c r="AQ441" s="115">
        <f t="shared" si="365"/>
        <v>0</v>
      </c>
      <c r="AR441" s="115">
        <f t="shared" si="366"/>
        <v>0</v>
      </c>
      <c r="AS441" s="377">
        <f t="shared" si="367"/>
        <v>0</v>
      </c>
      <c r="AT441" s="112">
        <f t="shared" si="405"/>
        <v>17118877</v>
      </c>
      <c r="AU441" s="113">
        <f t="shared" si="406"/>
        <v>12267030</v>
      </c>
      <c r="AV441" s="113">
        <f t="shared" si="407"/>
        <v>60000</v>
      </c>
      <c r="AW441" s="113">
        <f t="shared" si="408"/>
        <v>4166536</v>
      </c>
      <c r="AX441" s="113">
        <f t="shared" si="408"/>
        <v>245341</v>
      </c>
      <c r="AY441" s="113">
        <f t="shared" si="409"/>
        <v>379970</v>
      </c>
      <c r="AZ441" s="115">
        <f t="shared" si="410"/>
        <v>22.582100000000001</v>
      </c>
      <c r="BA441" s="115">
        <f t="shared" si="411"/>
        <v>16.407300000000003</v>
      </c>
      <c r="BB441" s="116">
        <f t="shared" si="411"/>
        <v>6.1748000000000003</v>
      </c>
    </row>
    <row r="442" spans="1:54" ht="14.1" customHeight="1" x14ac:dyDescent="0.2">
      <c r="A442" s="108">
        <v>87</v>
      </c>
      <c r="B442" s="105">
        <v>2498</v>
      </c>
      <c r="C442" s="106">
        <v>650021576</v>
      </c>
      <c r="D442" s="105">
        <v>70695539</v>
      </c>
      <c r="E442" s="107" t="s">
        <v>743</v>
      </c>
      <c r="F442" s="108">
        <v>3113</v>
      </c>
      <c r="G442" s="126" t="s">
        <v>316</v>
      </c>
      <c r="H442" s="109" t="s">
        <v>282</v>
      </c>
      <c r="I442" s="110">
        <v>2794619</v>
      </c>
      <c r="J442" s="28">
        <v>2051266</v>
      </c>
      <c r="K442" s="28">
        <v>0</v>
      </c>
      <c r="L442" s="111">
        <v>693328</v>
      </c>
      <c r="M442" s="111">
        <v>41025</v>
      </c>
      <c r="N442" s="28">
        <v>9000</v>
      </c>
      <c r="O442" s="288">
        <v>5.79</v>
      </c>
      <c r="P442" s="275">
        <v>5.79</v>
      </c>
      <c r="Q442" s="910">
        <v>0</v>
      </c>
      <c r="R442" s="351">
        <v>0</v>
      </c>
      <c r="S442" s="113">
        <v>11568</v>
      </c>
      <c r="T442" s="113">
        <v>0</v>
      </c>
      <c r="U442" s="113">
        <v>0</v>
      </c>
      <c r="V442" s="113">
        <v>0</v>
      </c>
      <c r="W442" s="113">
        <f t="shared" si="358"/>
        <v>11568</v>
      </c>
      <c r="X442" s="113">
        <v>0</v>
      </c>
      <c r="Y442" s="113">
        <v>0</v>
      </c>
      <c r="Z442" s="113">
        <v>0</v>
      </c>
      <c r="AA442" s="113">
        <f t="shared" si="359"/>
        <v>0</v>
      </c>
      <c r="AB442" s="113">
        <f t="shared" si="360"/>
        <v>11568</v>
      </c>
      <c r="AC442" s="114">
        <f t="shared" si="361"/>
        <v>3910</v>
      </c>
      <c r="AD442" s="114">
        <f t="shared" si="362"/>
        <v>231</v>
      </c>
      <c r="AE442" s="113">
        <v>0</v>
      </c>
      <c r="AF442" s="113">
        <v>0</v>
      </c>
      <c r="AG442" s="113">
        <f t="shared" si="363"/>
        <v>0</v>
      </c>
      <c r="AH442" s="113">
        <f t="shared" si="364"/>
        <v>15709</v>
      </c>
      <c r="AI442" s="115">
        <v>0</v>
      </c>
      <c r="AJ442" s="115">
        <v>0</v>
      </c>
      <c r="AK442" s="115">
        <v>0.03</v>
      </c>
      <c r="AL442" s="115">
        <v>0</v>
      </c>
      <c r="AM442" s="115">
        <v>0</v>
      </c>
      <c r="AN442" s="115">
        <v>0</v>
      </c>
      <c r="AO442" s="115">
        <v>0</v>
      </c>
      <c r="AP442" s="115">
        <v>0</v>
      </c>
      <c r="AQ442" s="115">
        <f t="shared" si="365"/>
        <v>0.03</v>
      </c>
      <c r="AR442" s="115">
        <f t="shared" si="366"/>
        <v>0</v>
      </c>
      <c r="AS442" s="377">
        <f t="shared" si="367"/>
        <v>0.03</v>
      </c>
      <c r="AT442" s="112">
        <f t="shared" si="405"/>
        <v>2810328</v>
      </c>
      <c r="AU442" s="113">
        <f t="shared" si="406"/>
        <v>2062834</v>
      </c>
      <c r="AV442" s="113">
        <f t="shared" si="407"/>
        <v>0</v>
      </c>
      <c r="AW442" s="113">
        <f t="shared" si="408"/>
        <v>697238</v>
      </c>
      <c r="AX442" s="113">
        <f t="shared" si="408"/>
        <v>41256</v>
      </c>
      <c r="AY442" s="113">
        <f t="shared" si="409"/>
        <v>9000</v>
      </c>
      <c r="AZ442" s="115">
        <f t="shared" si="410"/>
        <v>5.82</v>
      </c>
      <c r="BA442" s="115">
        <f t="shared" si="411"/>
        <v>5.82</v>
      </c>
      <c r="BB442" s="116">
        <f t="shared" si="411"/>
        <v>0</v>
      </c>
    </row>
    <row r="443" spans="1:54" ht="14.1" customHeight="1" x14ac:dyDescent="0.2">
      <c r="A443" s="108">
        <v>87</v>
      </c>
      <c r="B443" s="105">
        <v>2498</v>
      </c>
      <c r="C443" s="106">
        <v>650021576</v>
      </c>
      <c r="D443" s="105">
        <v>70695539</v>
      </c>
      <c r="E443" s="107" t="s">
        <v>743</v>
      </c>
      <c r="F443" s="108">
        <v>3141</v>
      </c>
      <c r="G443" s="107" t="s">
        <v>319</v>
      </c>
      <c r="H443" s="109" t="s">
        <v>282</v>
      </c>
      <c r="I443" s="110">
        <v>2584378</v>
      </c>
      <c r="J443" s="30">
        <v>1889486</v>
      </c>
      <c r="K443" s="30">
        <v>0</v>
      </c>
      <c r="L443" s="111">
        <v>638646</v>
      </c>
      <c r="M443" s="111">
        <v>37790</v>
      </c>
      <c r="N443" s="30">
        <v>18456</v>
      </c>
      <c r="O443" s="288">
        <v>6.42</v>
      </c>
      <c r="P443" s="447">
        <v>0</v>
      </c>
      <c r="Q443" s="898">
        <v>6.42</v>
      </c>
      <c r="R443" s="351">
        <v>0</v>
      </c>
      <c r="S443" s="113">
        <v>0</v>
      </c>
      <c r="T443" s="113">
        <v>16808</v>
      </c>
      <c r="U443" s="113">
        <v>0</v>
      </c>
      <c r="V443" s="113">
        <v>0</v>
      </c>
      <c r="W443" s="113">
        <f t="shared" si="358"/>
        <v>16808</v>
      </c>
      <c r="X443" s="113">
        <v>0</v>
      </c>
      <c r="Y443" s="113">
        <v>0</v>
      </c>
      <c r="Z443" s="113">
        <v>0</v>
      </c>
      <c r="AA443" s="113">
        <f t="shared" si="359"/>
        <v>0</v>
      </c>
      <c r="AB443" s="113">
        <f t="shared" si="360"/>
        <v>16808</v>
      </c>
      <c r="AC443" s="114">
        <f t="shared" si="361"/>
        <v>5681</v>
      </c>
      <c r="AD443" s="114">
        <f t="shared" si="362"/>
        <v>336</v>
      </c>
      <c r="AE443" s="113">
        <v>0</v>
      </c>
      <c r="AF443" s="113">
        <v>0</v>
      </c>
      <c r="AG443" s="113">
        <f t="shared" si="363"/>
        <v>0</v>
      </c>
      <c r="AH443" s="113">
        <f t="shared" si="364"/>
        <v>22825</v>
      </c>
      <c r="AI443" s="115">
        <v>0</v>
      </c>
      <c r="AJ443" s="115">
        <v>0</v>
      </c>
      <c r="AK443" s="115">
        <v>0</v>
      </c>
      <c r="AL443" s="115">
        <v>0</v>
      </c>
      <c r="AM443" s="115">
        <v>0.06</v>
      </c>
      <c r="AN443" s="115">
        <v>0</v>
      </c>
      <c r="AO443" s="115">
        <v>0</v>
      </c>
      <c r="AP443" s="115">
        <v>0</v>
      </c>
      <c r="AQ443" s="115">
        <f t="shared" si="365"/>
        <v>0</v>
      </c>
      <c r="AR443" s="115">
        <f t="shared" si="366"/>
        <v>0.06</v>
      </c>
      <c r="AS443" s="377">
        <f t="shared" si="367"/>
        <v>0.06</v>
      </c>
      <c r="AT443" s="112">
        <f t="shared" si="405"/>
        <v>2607203</v>
      </c>
      <c r="AU443" s="113">
        <f t="shared" si="406"/>
        <v>1906294</v>
      </c>
      <c r="AV443" s="113">
        <f t="shared" si="407"/>
        <v>0</v>
      </c>
      <c r="AW443" s="113">
        <f t="shared" si="408"/>
        <v>644327</v>
      </c>
      <c r="AX443" s="113">
        <f t="shared" si="408"/>
        <v>38126</v>
      </c>
      <c r="AY443" s="113">
        <f t="shared" si="409"/>
        <v>18456</v>
      </c>
      <c r="AZ443" s="115">
        <f t="shared" si="410"/>
        <v>6.4799999999999995</v>
      </c>
      <c r="BA443" s="115">
        <f t="shared" si="411"/>
        <v>0</v>
      </c>
      <c r="BB443" s="116">
        <f t="shared" si="411"/>
        <v>6.4799999999999995</v>
      </c>
    </row>
    <row r="444" spans="1:54" ht="14.1" customHeight="1" x14ac:dyDescent="0.2">
      <c r="A444" s="108">
        <v>87</v>
      </c>
      <c r="B444" s="105">
        <v>2498</v>
      </c>
      <c r="C444" s="106">
        <v>650021576</v>
      </c>
      <c r="D444" s="105">
        <v>70695539</v>
      </c>
      <c r="E444" s="107" t="s">
        <v>743</v>
      </c>
      <c r="F444" s="108">
        <v>3143</v>
      </c>
      <c r="G444" s="126" t="s">
        <v>633</v>
      </c>
      <c r="H444" s="109" t="s">
        <v>281</v>
      </c>
      <c r="I444" s="110">
        <v>1535652</v>
      </c>
      <c r="J444" s="433">
        <v>1130819</v>
      </c>
      <c r="K444" s="433">
        <v>0</v>
      </c>
      <c r="L444" s="111">
        <v>382217</v>
      </c>
      <c r="M444" s="111">
        <v>22616</v>
      </c>
      <c r="N444" s="343">
        <v>0</v>
      </c>
      <c r="O444" s="288">
        <v>2.5</v>
      </c>
      <c r="P444" s="436">
        <v>2.5</v>
      </c>
      <c r="Q444" s="910">
        <v>0</v>
      </c>
      <c r="R444" s="351">
        <v>0</v>
      </c>
      <c r="S444" s="113">
        <v>0</v>
      </c>
      <c r="T444" s="113">
        <v>0</v>
      </c>
      <c r="U444" s="113">
        <v>0</v>
      </c>
      <c r="V444" s="113">
        <v>0</v>
      </c>
      <c r="W444" s="113">
        <f t="shared" si="358"/>
        <v>0</v>
      </c>
      <c r="X444" s="113">
        <v>0</v>
      </c>
      <c r="Y444" s="113">
        <v>0</v>
      </c>
      <c r="Z444" s="113">
        <v>0</v>
      </c>
      <c r="AA444" s="113">
        <f t="shared" si="359"/>
        <v>0</v>
      </c>
      <c r="AB444" s="113">
        <f t="shared" si="360"/>
        <v>0</v>
      </c>
      <c r="AC444" s="114">
        <f t="shared" si="361"/>
        <v>0</v>
      </c>
      <c r="AD444" s="114">
        <f t="shared" si="362"/>
        <v>0</v>
      </c>
      <c r="AE444" s="113">
        <v>0</v>
      </c>
      <c r="AF444" s="113">
        <v>0</v>
      </c>
      <c r="AG444" s="113">
        <f t="shared" si="363"/>
        <v>0</v>
      </c>
      <c r="AH444" s="113">
        <f t="shared" si="364"/>
        <v>0</v>
      </c>
      <c r="AI444" s="115">
        <v>0</v>
      </c>
      <c r="AJ444" s="115">
        <v>0</v>
      </c>
      <c r="AK444" s="115">
        <v>0</v>
      </c>
      <c r="AL444" s="115">
        <v>0</v>
      </c>
      <c r="AM444" s="115">
        <v>0</v>
      </c>
      <c r="AN444" s="115">
        <v>0</v>
      </c>
      <c r="AO444" s="115">
        <v>0</v>
      </c>
      <c r="AP444" s="115">
        <v>0</v>
      </c>
      <c r="AQ444" s="115">
        <f t="shared" si="365"/>
        <v>0</v>
      </c>
      <c r="AR444" s="115">
        <f t="shared" si="366"/>
        <v>0</v>
      </c>
      <c r="AS444" s="377">
        <f t="shared" si="367"/>
        <v>0</v>
      </c>
      <c r="AT444" s="112">
        <f t="shared" si="405"/>
        <v>1535652</v>
      </c>
      <c r="AU444" s="113">
        <f t="shared" si="406"/>
        <v>1130819</v>
      </c>
      <c r="AV444" s="113">
        <f t="shared" si="407"/>
        <v>0</v>
      </c>
      <c r="AW444" s="113">
        <f t="shared" si="408"/>
        <v>382217</v>
      </c>
      <c r="AX444" s="113">
        <f t="shared" si="408"/>
        <v>22616</v>
      </c>
      <c r="AY444" s="113">
        <f t="shared" si="409"/>
        <v>0</v>
      </c>
      <c r="AZ444" s="115">
        <f t="shared" si="410"/>
        <v>2.5</v>
      </c>
      <c r="BA444" s="115">
        <f t="shared" si="411"/>
        <v>2.5</v>
      </c>
      <c r="BB444" s="116">
        <f t="shared" si="411"/>
        <v>0</v>
      </c>
    </row>
    <row r="445" spans="1:54" ht="14.1" customHeight="1" x14ac:dyDescent="0.2">
      <c r="A445" s="108">
        <v>87</v>
      </c>
      <c r="B445" s="105">
        <v>2498</v>
      </c>
      <c r="C445" s="106">
        <v>650021576</v>
      </c>
      <c r="D445" s="105">
        <v>70695539</v>
      </c>
      <c r="E445" s="107" t="s">
        <v>743</v>
      </c>
      <c r="F445" s="108">
        <v>3143</v>
      </c>
      <c r="G445" s="126" t="s">
        <v>634</v>
      </c>
      <c r="H445" s="109" t="s">
        <v>282</v>
      </c>
      <c r="I445" s="110">
        <v>47750</v>
      </c>
      <c r="J445" s="445">
        <v>33660</v>
      </c>
      <c r="K445" s="445">
        <v>0</v>
      </c>
      <c r="L445" s="111">
        <v>11377</v>
      </c>
      <c r="M445" s="111">
        <v>673</v>
      </c>
      <c r="N445" s="445">
        <v>2040</v>
      </c>
      <c r="O445" s="288">
        <v>0.14000000000000001</v>
      </c>
      <c r="P445" s="446">
        <v>0</v>
      </c>
      <c r="Q445" s="914">
        <v>0.14000000000000001</v>
      </c>
      <c r="R445" s="351">
        <v>0</v>
      </c>
      <c r="S445" s="113">
        <v>0</v>
      </c>
      <c r="T445" s="113">
        <v>0</v>
      </c>
      <c r="U445" s="113">
        <v>0</v>
      </c>
      <c r="V445" s="113">
        <v>0</v>
      </c>
      <c r="W445" s="113">
        <f t="shared" si="358"/>
        <v>0</v>
      </c>
      <c r="X445" s="113">
        <v>0</v>
      </c>
      <c r="Y445" s="113">
        <v>0</v>
      </c>
      <c r="Z445" s="113">
        <v>0</v>
      </c>
      <c r="AA445" s="113">
        <f t="shared" si="359"/>
        <v>0</v>
      </c>
      <c r="AB445" s="113">
        <f t="shared" si="360"/>
        <v>0</v>
      </c>
      <c r="AC445" s="114">
        <f t="shared" si="361"/>
        <v>0</v>
      </c>
      <c r="AD445" s="114">
        <f t="shared" si="362"/>
        <v>0</v>
      </c>
      <c r="AE445" s="113">
        <v>0</v>
      </c>
      <c r="AF445" s="113">
        <v>0</v>
      </c>
      <c r="AG445" s="113">
        <f t="shared" si="363"/>
        <v>0</v>
      </c>
      <c r="AH445" s="113">
        <f t="shared" si="364"/>
        <v>0</v>
      </c>
      <c r="AI445" s="115">
        <v>0</v>
      </c>
      <c r="AJ445" s="115">
        <v>0</v>
      </c>
      <c r="AK445" s="115">
        <v>0</v>
      </c>
      <c r="AL445" s="115">
        <v>0</v>
      </c>
      <c r="AM445" s="115">
        <v>0</v>
      </c>
      <c r="AN445" s="115">
        <v>0</v>
      </c>
      <c r="AO445" s="115">
        <v>0</v>
      </c>
      <c r="AP445" s="115">
        <v>0</v>
      </c>
      <c r="AQ445" s="115">
        <f t="shared" si="365"/>
        <v>0</v>
      </c>
      <c r="AR445" s="115">
        <f t="shared" si="366"/>
        <v>0</v>
      </c>
      <c r="AS445" s="377">
        <f t="shared" si="367"/>
        <v>0</v>
      </c>
      <c r="AT445" s="112">
        <f t="shared" si="405"/>
        <v>47750</v>
      </c>
      <c r="AU445" s="113">
        <f t="shared" si="406"/>
        <v>33660</v>
      </c>
      <c r="AV445" s="113">
        <f t="shared" si="407"/>
        <v>0</v>
      </c>
      <c r="AW445" s="113">
        <f t="shared" si="408"/>
        <v>11377</v>
      </c>
      <c r="AX445" s="113">
        <f t="shared" si="408"/>
        <v>673</v>
      </c>
      <c r="AY445" s="113">
        <f t="shared" si="409"/>
        <v>2040</v>
      </c>
      <c r="AZ445" s="115">
        <f t="shared" si="410"/>
        <v>0.14000000000000001</v>
      </c>
      <c r="BA445" s="115">
        <f t="shared" si="411"/>
        <v>0</v>
      </c>
      <c r="BB445" s="116">
        <f t="shared" si="411"/>
        <v>0.14000000000000001</v>
      </c>
    </row>
    <row r="446" spans="1:54" ht="14.1" customHeight="1" x14ac:dyDescent="0.2">
      <c r="A446" s="120">
        <v>87</v>
      </c>
      <c r="B446" s="117">
        <v>2498</v>
      </c>
      <c r="C446" s="118">
        <v>650021576</v>
      </c>
      <c r="D446" s="117">
        <v>70695539</v>
      </c>
      <c r="E446" s="119" t="s">
        <v>744</v>
      </c>
      <c r="F446" s="120"/>
      <c r="G446" s="119"/>
      <c r="H446" s="121"/>
      <c r="I446" s="122">
        <v>28545317</v>
      </c>
      <c r="J446" s="123">
        <v>20627424</v>
      </c>
      <c r="K446" s="123">
        <v>70000</v>
      </c>
      <c r="L446" s="123">
        <v>6995729</v>
      </c>
      <c r="M446" s="123">
        <v>412548</v>
      </c>
      <c r="N446" s="123">
        <v>439616</v>
      </c>
      <c r="O446" s="124">
        <v>44.764900000000004</v>
      </c>
      <c r="P446" s="124">
        <v>30.497300000000003</v>
      </c>
      <c r="Q446" s="125">
        <v>14.267600000000002</v>
      </c>
      <c r="R446" s="856">
        <f t="shared" ref="R446:BB446" si="412">SUM(R440:R445)</f>
        <v>0</v>
      </c>
      <c r="S446" s="856">
        <f t="shared" si="412"/>
        <v>11568</v>
      </c>
      <c r="T446" s="856">
        <f t="shared" si="412"/>
        <v>16808</v>
      </c>
      <c r="U446" s="856">
        <f t="shared" si="412"/>
        <v>0</v>
      </c>
      <c r="V446" s="856">
        <f t="shared" si="412"/>
        <v>0</v>
      </c>
      <c r="W446" s="856">
        <f t="shared" si="412"/>
        <v>28376</v>
      </c>
      <c r="X446" s="856">
        <f t="shared" si="412"/>
        <v>0</v>
      </c>
      <c r="Y446" s="856">
        <f t="shared" si="412"/>
        <v>0</v>
      </c>
      <c r="Z446" s="856">
        <f t="shared" si="412"/>
        <v>0</v>
      </c>
      <c r="AA446" s="856">
        <f t="shared" si="412"/>
        <v>0</v>
      </c>
      <c r="AB446" s="856">
        <f t="shared" si="412"/>
        <v>28376</v>
      </c>
      <c r="AC446" s="856">
        <f t="shared" si="412"/>
        <v>9591</v>
      </c>
      <c r="AD446" s="856">
        <f t="shared" si="412"/>
        <v>567</v>
      </c>
      <c r="AE446" s="856">
        <f t="shared" si="412"/>
        <v>0</v>
      </c>
      <c r="AF446" s="856">
        <f t="shared" si="412"/>
        <v>0</v>
      </c>
      <c r="AG446" s="856">
        <f t="shared" si="412"/>
        <v>0</v>
      </c>
      <c r="AH446" s="856">
        <f t="shared" si="412"/>
        <v>38534</v>
      </c>
      <c r="AI446" s="904">
        <f t="shared" si="412"/>
        <v>0</v>
      </c>
      <c r="AJ446" s="904">
        <f t="shared" si="412"/>
        <v>0</v>
      </c>
      <c r="AK446" s="904">
        <f t="shared" si="412"/>
        <v>0.03</v>
      </c>
      <c r="AL446" s="904">
        <f t="shared" si="412"/>
        <v>0</v>
      </c>
      <c r="AM446" s="904">
        <f t="shared" si="412"/>
        <v>0.06</v>
      </c>
      <c r="AN446" s="904">
        <f t="shared" si="412"/>
        <v>0</v>
      </c>
      <c r="AO446" s="904">
        <f t="shared" si="412"/>
        <v>0</v>
      </c>
      <c r="AP446" s="904">
        <f t="shared" si="412"/>
        <v>0</v>
      </c>
      <c r="AQ446" s="904">
        <f t="shared" si="412"/>
        <v>0.03</v>
      </c>
      <c r="AR446" s="904">
        <f t="shared" si="412"/>
        <v>0.06</v>
      </c>
      <c r="AS446" s="939">
        <f t="shared" si="412"/>
        <v>0.09</v>
      </c>
      <c r="AT446" s="122">
        <f t="shared" si="412"/>
        <v>28583851</v>
      </c>
      <c r="AU446" s="123">
        <f t="shared" si="412"/>
        <v>20655800</v>
      </c>
      <c r="AV446" s="123">
        <f t="shared" si="412"/>
        <v>70000</v>
      </c>
      <c r="AW446" s="123">
        <f t="shared" si="412"/>
        <v>7005320</v>
      </c>
      <c r="AX446" s="123">
        <f t="shared" si="412"/>
        <v>413115</v>
      </c>
      <c r="AY446" s="123">
        <f t="shared" si="412"/>
        <v>439616</v>
      </c>
      <c r="AZ446" s="124">
        <f t="shared" si="412"/>
        <v>44.854899999999994</v>
      </c>
      <c r="BA446" s="124">
        <f t="shared" si="412"/>
        <v>30.527300000000004</v>
      </c>
      <c r="BB446" s="125">
        <f t="shared" si="412"/>
        <v>14.3276</v>
      </c>
    </row>
    <row r="447" spans="1:54" ht="14.1" customHeight="1" x14ac:dyDescent="0.2">
      <c r="A447" s="108">
        <v>88</v>
      </c>
      <c r="B447" s="105">
        <v>2499</v>
      </c>
      <c r="C447" s="106">
        <v>650025288</v>
      </c>
      <c r="D447" s="105">
        <v>70983283</v>
      </c>
      <c r="E447" s="107" t="s">
        <v>745</v>
      </c>
      <c r="F447" s="108">
        <v>3111</v>
      </c>
      <c r="G447" s="107" t="s">
        <v>315</v>
      </c>
      <c r="H447" s="109" t="s">
        <v>281</v>
      </c>
      <c r="I447" s="110">
        <v>2844473</v>
      </c>
      <c r="J447" s="111">
        <v>2083338</v>
      </c>
      <c r="K447" s="111">
        <v>0</v>
      </c>
      <c r="L447" s="111">
        <v>704168</v>
      </c>
      <c r="M447" s="111">
        <v>41667</v>
      </c>
      <c r="N447" s="111">
        <v>15300</v>
      </c>
      <c r="O447" s="288">
        <v>4.8091999999999997</v>
      </c>
      <c r="P447" s="288">
        <v>3.8874</v>
      </c>
      <c r="Q447" s="913">
        <v>0.92179999999999995</v>
      </c>
      <c r="R447" s="351">
        <v>0</v>
      </c>
      <c r="S447" s="113">
        <v>0</v>
      </c>
      <c r="T447" s="113">
        <v>0</v>
      </c>
      <c r="U447" s="113">
        <v>0</v>
      </c>
      <c r="V447" s="113">
        <v>0</v>
      </c>
      <c r="W447" s="113">
        <f t="shared" si="358"/>
        <v>0</v>
      </c>
      <c r="X447" s="113">
        <v>0</v>
      </c>
      <c r="Y447" s="113">
        <v>0</v>
      </c>
      <c r="Z447" s="113">
        <v>0</v>
      </c>
      <c r="AA447" s="113">
        <f t="shared" si="359"/>
        <v>0</v>
      </c>
      <c r="AB447" s="113">
        <f t="shared" si="360"/>
        <v>0</v>
      </c>
      <c r="AC447" s="114">
        <f t="shared" si="361"/>
        <v>0</v>
      </c>
      <c r="AD447" s="114">
        <f t="shared" si="362"/>
        <v>0</v>
      </c>
      <c r="AE447" s="113">
        <v>0</v>
      </c>
      <c r="AF447" s="113">
        <v>0</v>
      </c>
      <c r="AG447" s="113">
        <f t="shared" si="363"/>
        <v>0</v>
      </c>
      <c r="AH447" s="113">
        <f t="shared" si="364"/>
        <v>0</v>
      </c>
      <c r="AI447" s="115">
        <v>0</v>
      </c>
      <c r="AJ447" s="115">
        <v>0</v>
      </c>
      <c r="AK447" s="115">
        <v>0</v>
      </c>
      <c r="AL447" s="115">
        <v>0</v>
      </c>
      <c r="AM447" s="115">
        <v>0</v>
      </c>
      <c r="AN447" s="115">
        <v>0</v>
      </c>
      <c r="AO447" s="115">
        <v>0</v>
      </c>
      <c r="AP447" s="115">
        <v>0</v>
      </c>
      <c r="AQ447" s="115">
        <f t="shared" si="365"/>
        <v>0</v>
      </c>
      <c r="AR447" s="115">
        <f t="shared" si="366"/>
        <v>0</v>
      </c>
      <c r="AS447" s="377">
        <f t="shared" si="367"/>
        <v>0</v>
      </c>
      <c r="AT447" s="112">
        <f t="shared" ref="AT447:AT452" si="413">I447+AH447</f>
        <v>2844473</v>
      </c>
      <c r="AU447" s="113">
        <f t="shared" ref="AU447:AU452" si="414">J447+W447</f>
        <v>2083338</v>
      </c>
      <c r="AV447" s="113">
        <f t="shared" ref="AV447:AV452" si="415">K447+AA447</f>
        <v>0</v>
      </c>
      <c r="AW447" s="113">
        <f t="shared" ref="AW447:AX452" si="416">L447+AC447</f>
        <v>704168</v>
      </c>
      <c r="AX447" s="113">
        <f t="shared" si="416"/>
        <v>41667</v>
      </c>
      <c r="AY447" s="113">
        <f t="shared" ref="AY447:AY452" si="417">N447+AG447</f>
        <v>15300</v>
      </c>
      <c r="AZ447" s="115">
        <f t="shared" ref="AZ447:AZ452" si="418">O447+AS447</f>
        <v>4.8091999999999997</v>
      </c>
      <c r="BA447" s="115">
        <f t="shared" ref="BA447:BB452" si="419">P447+AQ447</f>
        <v>3.8874</v>
      </c>
      <c r="BB447" s="116">
        <f t="shared" si="419"/>
        <v>0.92179999999999995</v>
      </c>
    </row>
    <row r="448" spans="1:54" ht="14.1" customHeight="1" x14ac:dyDescent="0.2">
      <c r="A448" s="108">
        <v>88</v>
      </c>
      <c r="B448" s="105">
        <v>2499</v>
      </c>
      <c r="C448" s="106">
        <v>650025288</v>
      </c>
      <c r="D448" s="105">
        <v>70983283</v>
      </c>
      <c r="E448" s="107" t="s">
        <v>745</v>
      </c>
      <c r="F448" s="108">
        <v>3117</v>
      </c>
      <c r="G448" s="107" t="s">
        <v>318</v>
      </c>
      <c r="H448" s="109" t="s">
        <v>281</v>
      </c>
      <c r="I448" s="110">
        <v>4402650</v>
      </c>
      <c r="J448" s="111">
        <v>3074698</v>
      </c>
      <c r="K448" s="111">
        <v>0</v>
      </c>
      <c r="L448" s="111">
        <v>1039249</v>
      </c>
      <c r="M448" s="111">
        <v>61493</v>
      </c>
      <c r="N448" s="111">
        <v>227210</v>
      </c>
      <c r="O448" s="288">
        <v>6.6282999999999994</v>
      </c>
      <c r="P448" s="288">
        <v>4.1368</v>
      </c>
      <c r="Q448" s="913">
        <v>2.4914999999999998</v>
      </c>
      <c r="R448" s="351">
        <v>0</v>
      </c>
      <c r="S448" s="113">
        <v>0</v>
      </c>
      <c r="T448" s="113">
        <v>0</v>
      </c>
      <c r="U448" s="113">
        <v>0</v>
      </c>
      <c r="V448" s="113">
        <v>0</v>
      </c>
      <c r="W448" s="113">
        <f t="shared" si="358"/>
        <v>0</v>
      </c>
      <c r="X448" s="113">
        <v>0</v>
      </c>
      <c r="Y448" s="113">
        <v>0</v>
      </c>
      <c r="Z448" s="113">
        <v>0</v>
      </c>
      <c r="AA448" s="113">
        <f t="shared" si="359"/>
        <v>0</v>
      </c>
      <c r="AB448" s="113">
        <f t="shared" si="360"/>
        <v>0</v>
      </c>
      <c r="AC448" s="114">
        <f t="shared" si="361"/>
        <v>0</v>
      </c>
      <c r="AD448" s="114">
        <f t="shared" si="362"/>
        <v>0</v>
      </c>
      <c r="AE448" s="113">
        <v>0</v>
      </c>
      <c r="AF448" s="113">
        <v>0</v>
      </c>
      <c r="AG448" s="113">
        <f t="shared" si="363"/>
        <v>0</v>
      </c>
      <c r="AH448" s="113">
        <f t="shared" si="364"/>
        <v>0</v>
      </c>
      <c r="AI448" s="115">
        <v>0</v>
      </c>
      <c r="AJ448" s="115">
        <v>0</v>
      </c>
      <c r="AK448" s="115">
        <v>0</v>
      </c>
      <c r="AL448" s="115">
        <v>0</v>
      </c>
      <c r="AM448" s="115">
        <v>0</v>
      </c>
      <c r="AN448" s="115">
        <v>0</v>
      </c>
      <c r="AO448" s="115">
        <v>0</v>
      </c>
      <c r="AP448" s="115">
        <v>0</v>
      </c>
      <c r="AQ448" s="115">
        <f t="shared" si="365"/>
        <v>0</v>
      </c>
      <c r="AR448" s="115">
        <f t="shared" si="366"/>
        <v>0</v>
      </c>
      <c r="AS448" s="377">
        <f t="shared" si="367"/>
        <v>0</v>
      </c>
      <c r="AT448" s="112">
        <f t="shared" si="413"/>
        <v>4402650</v>
      </c>
      <c r="AU448" s="113">
        <f t="shared" si="414"/>
        <v>3074698</v>
      </c>
      <c r="AV448" s="113">
        <f t="shared" si="415"/>
        <v>0</v>
      </c>
      <c r="AW448" s="113">
        <f t="shared" si="416"/>
        <v>1039249</v>
      </c>
      <c r="AX448" s="113">
        <f t="shared" si="416"/>
        <v>61493</v>
      </c>
      <c r="AY448" s="113">
        <f t="shared" si="417"/>
        <v>227210</v>
      </c>
      <c r="AZ448" s="115">
        <f t="shared" si="418"/>
        <v>6.6282999999999994</v>
      </c>
      <c r="BA448" s="115">
        <f t="shared" si="419"/>
        <v>4.1368</v>
      </c>
      <c r="BB448" s="116">
        <f t="shared" si="419"/>
        <v>2.4914999999999998</v>
      </c>
    </row>
    <row r="449" spans="1:54" ht="14.1" customHeight="1" x14ac:dyDescent="0.2">
      <c r="A449" s="108">
        <v>88</v>
      </c>
      <c r="B449" s="105">
        <v>2499</v>
      </c>
      <c r="C449" s="106">
        <v>650025288</v>
      </c>
      <c r="D449" s="105">
        <v>70983283</v>
      </c>
      <c r="E449" s="107" t="s">
        <v>745</v>
      </c>
      <c r="F449" s="108">
        <v>3117</v>
      </c>
      <c r="G449" s="107" t="s">
        <v>316</v>
      </c>
      <c r="H449" s="109" t="s">
        <v>282</v>
      </c>
      <c r="I449" s="110">
        <v>300583</v>
      </c>
      <c r="J449" s="28">
        <v>221342</v>
      </c>
      <c r="K449" s="28">
        <v>0</v>
      </c>
      <c r="L449" s="111">
        <v>74814</v>
      </c>
      <c r="M449" s="111">
        <v>4427</v>
      </c>
      <c r="N449" s="28">
        <v>0</v>
      </c>
      <c r="O449" s="288">
        <v>0.64</v>
      </c>
      <c r="P449" s="275">
        <v>0.64</v>
      </c>
      <c r="Q449" s="910">
        <v>0</v>
      </c>
      <c r="R449" s="351">
        <v>0</v>
      </c>
      <c r="S449" s="113">
        <v>0</v>
      </c>
      <c r="T449" s="113">
        <v>0</v>
      </c>
      <c r="U449" s="113">
        <v>0</v>
      </c>
      <c r="V449" s="113">
        <v>0</v>
      </c>
      <c r="W449" s="113">
        <f t="shared" si="358"/>
        <v>0</v>
      </c>
      <c r="X449" s="113">
        <v>0</v>
      </c>
      <c r="Y449" s="113">
        <v>0</v>
      </c>
      <c r="Z449" s="113">
        <v>0</v>
      </c>
      <c r="AA449" s="113">
        <f t="shared" si="359"/>
        <v>0</v>
      </c>
      <c r="AB449" s="113">
        <f t="shared" si="360"/>
        <v>0</v>
      </c>
      <c r="AC449" s="114">
        <f t="shared" si="361"/>
        <v>0</v>
      </c>
      <c r="AD449" s="114">
        <f t="shared" si="362"/>
        <v>0</v>
      </c>
      <c r="AE449" s="113">
        <v>0</v>
      </c>
      <c r="AF449" s="113">
        <v>0</v>
      </c>
      <c r="AG449" s="113">
        <f t="shared" si="363"/>
        <v>0</v>
      </c>
      <c r="AH449" s="113">
        <f t="shared" si="364"/>
        <v>0</v>
      </c>
      <c r="AI449" s="115">
        <v>0</v>
      </c>
      <c r="AJ449" s="115">
        <v>0</v>
      </c>
      <c r="AK449" s="115">
        <v>0</v>
      </c>
      <c r="AL449" s="115">
        <v>0</v>
      </c>
      <c r="AM449" s="115">
        <v>0</v>
      </c>
      <c r="AN449" s="115">
        <v>0</v>
      </c>
      <c r="AO449" s="115">
        <v>0</v>
      </c>
      <c r="AP449" s="115">
        <v>0</v>
      </c>
      <c r="AQ449" s="115">
        <f t="shared" si="365"/>
        <v>0</v>
      </c>
      <c r="AR449" s="115">
        <f t="shared" si="366"/>
        <v>0</v>
      </c>
      <c r="AS449" s="377">
        <f t="shared" si="367"/>
        <v>0</v>
      </c>
      <c r="AT449" s="112">
        <f t="shared" si="413"/>
        <v>300583</v>
      </c>
      <c r="AU449" s="113">
        <f t="shared" si="414"/>
        <v>221342</v>
      </c>
      <c r="AV449" s="113">
        <f t="shared" si="415"/>
        <v>0</v>
      </c>
      <c r="AW449" s="113">
        <f t="shared" si="416"/>
        <v>74814</v>
      </c>
      <c r="AX449" s="113">
        <f t="shared" si="416"/>
        <v>4427</v>
      </c>
      <c r="AY449" s="113">
        <f t="shared" si="417"/>
        <v>0</v>
      </c>
      <c r="AZ449" s="115">
        <f t="shared" si="418"/>
        <v>0.64</v>
      </c>
      <c r="BA449" s="115">
        <f t="shared" si="419"/>
        <v>0.64</v>
      </c>
      <c r="BB449" s="116">
        <f t="shared" si="419"/>
        <v>0</v>
      </c>
    </row>
    <row r="450" spans="1:54" ht="14.1" customHeight="1" x14ac:dyDescent="0.2">
      <c r="A450" s="108">
        <v>88</v>
      </c>
      <c r="B450" s="105">
        <v>2499</v>
      </c>
      <c r="C450" s="106">
        <v>650025288</v>
      </c>
      <c r="D450" s="105">
        <v>70983283</v>
      </c>
      <c r="E450" s="107" t="s">
        <v>745</v>
      </c>
      <c r="F450" s="108">
        <v>3141</v>
      </c>
      <c r="G450" s="107" t="s">
        <v>319</v>
      </c>
      <c r="H450" s="109" t="s">
        <v>282</v>
      </c>
      <c r="I450" s="110">
        <v>980574</v>
      </c>
      <c r="J450" s="30">
        <v>718442</v>
      </c>
      <c r="K450" s="30">
        <v>0</v>
      </c>
      <c r="L450" s="111">
        <v>242833</v>
      </c>
      <c r="M450" s="111">
        <v>14369</v>
      </c>
      <c r="N450" s="30">
        <v>4930</v>
      </c>
      <c r="O450" s="288">
        <v>2.44</v>
      </c>
      <c r="P450" s="447">
        <v>0</v>
      </c>
      <c r="Q450" s="898">
        <v>2.44</v>
      </c>
      <c r="R450" s="351">
        <v>0</v>
      </c>
      <c r="S450" s="113">
        <v>0</v>
      </c>
      <c r="T450" s="113">
        <v>-6914</v>
      </c>
      <c r="U450" s="113">
        <v>0</v>
      </c>
      <c r="V450" s="113">
        <v>0</v>
      </c>
      <c r="W450" s="113">
        <f t="shared" si="358"/>
        <v>-6914</v>
      </c>
      <c r="X450" s="113">
        <v>0</v>
      </c>
      <c r="Y450" s="113">
        <v>0</v>
      </c>
      <c r="Z450" s="113">
        <v>0</v>
      </c>
      <c r="AA450" s="113">
        <f t="shared" si="359"/>
        <v>0</v>
      </c>
      <c r="AB450" s="113">
        <f t="shared" si="360"/>
        <v>-6914</v>
      </c>
      <c r="AC450" s="114">
        <f t="shared" si="361"/>
        <v>-2337</v>
      </c>
      <c r="AD450" s="114">
        <f t="shared" si="362"/>
        <v>-138</v>
      </c>
      <c r="AE450" s="113">
        <v>0</v>
      </c>
      <c r="AF450" s="113">
        <v>0</v>
      </c>
      <c r="AG450" s="113">
        <f t="shared" si="363"/>
        <v>0</v>
      </c>
      <c r="AH450" s="113">
        <f t="shared" si="364"/>
        <v>-9389</v>
      </c>
      <c r="AI450" s="115">
        <v>0</v>
      </c>
      <c r="AJ450" s="115">
        <v>0</v>
      </c>
      <c r="AK450" s="115">
        <v>0</v>
      </c>
      <c r="AL450" s="115">
        <v>0</v>
      </c>
      <c r="AM450" s="115">
        <v>-0.02</v>
      </c>
      <c r="AN450" s="115">
        <v>0</v>
      </c>
      <c r="AO450" s="115">
        <v>0</v>
      </c>
      <c r="AP450" s="115">
        <v>0</v>
      </c>
      <c r="AQ450" s="115">
        <f t="shared" si="365"/>
        <v>0</v>
      </c>
      <c r="AR450" s="115">
        <f t="shared" si="366"/>
        <v>-0.02</v>
      </c>
      <c r="AS450" s="377">
        <f t="shared" si="367"/>
        <v>-0.02</v>
      </c>
      <c r="AT450" s="112">
        <f t="shared" si="413"/>
        <v>971185</v>
      </c>
      <c r="AU450" s="113">
        <f t="shared" si="414"/>
        <v>711528</v>
      </c>
      <c r="AV450" s="113">
        <f t="shared" si="415"/>
        <v>0</v>
      </c>
      <c r="AW450" s="113">
        <f t="shared" si="416"/>
        <v>240496</v>
      </c>
      <c r="AX450" s="113">
        <f t="shared" si="416"/>
        <v>14231</v>
      </c>
      <c r="AY450" s="113">
        <f t="shared" si="417"/>
        <v>4930</v>
      </c>
      <c r="AZ450" s="115">
        <f t="shared" si="418"/>
        <v>2.42</v>
      </c>
      <c r="BA450" s="115">
        <f t="shared" si="419"/>
        <v>0</v>
      </c>
      <c r="BB450" s="116">
        <f t="shared" si="419"/>
        <v>2.42</v>
      </c>
    </row>
    <row r="451" spans="1:54" ht="14.1" customHeight="1" x14ac:dyDescent="0.2">
      <c r="A451" s="108">
        <v>88</v>
      </c>
      <c r="B451" s="105">
        <v>2499</v>
      </c>
      <c r="C451" s="106">
        <v>650025288</v>
      </c>
      <c r="D451" s="105">
        <v>70983283</v>
      </c>
      <c r="E451" s="107" t="s">
        <v>745</v>
      </c>
      <c r="F451" s="108">
        <v>3143</v>
      </c>
      <c r="G451" s="126" t="s">
        <v>633</v>
      </c>
      <c r="H451" s="109" t="s">
        <v>281</v>
      </c>
      <c r="I451" s="110">
        <v>1013584</v>
      </c>
      <c r="J451" s="433">
        <v>746380</v>
      </c>
      <c r="K451" s="433">
        <v>0</v>
      </c>
      <c r="L451" s="111">
        <v>252276</v>
      </c>
      <c r="M451" s="111">
        <v>14928</v>
      </c>
      <c r="N451" s="343">
        <v>0</v>
      </c>
      <c r="O451" s="288">
        <v>1.6073999999999999</v>
      </c>
      <c r="P451" s="436">
        <v>1.6073999999999999</v>
      </c>
      <c r="Q451" s="910">
        <v>0</v>
      </c>
      <c r="R451" s="351">
        <v>0</v>
      </c>
      <c r="S451" s="113">
        <v>0</v>
      </c>
      <c r="T451" s="113">
        <v>0</v>
      </c>
      <c r="U451" s="113">
        <v>0</v>
      </c>
      <c r="V451" s="113">
        <v>0</v>
      </c>
      <c r="W451" s="113">
        <f t="shared" si="358"/>
        <v>0</v>
      </c>
      <c r="X451" s="113">
        <v>0</v>
      </c>
      <c r="Y451" s="113">
        <v>0</v>
      </c>
      <c r="Z451" s="113">
        <v>0</v>
      </c>
      <c r="AA451" s="113">
        <f t="shared" si="359"/>
        <v>0</v>
      </c>
      <c r="AB451" s="113">
        <f t="shared" si="360"/>
        <v>0</v>
      </c>
      <c r="AC451" s="114">
        <f t="shared" si="361"/>
        <v>0</v>
      </c>
      <c r="AD451" s="114">
        <f t="shared" si="362"/>
        <v>0</v>
      </c>
      <c r="AE451" s="113">
        <v>0</v>
      </c>
      <c r="AF451" s="113">
        <v>0</v>
      </c>
      <c r="AG451" s="113">
        <f t="shared" si="363"/>
        <v>0</v>
      </c>
      <c r="AH451" s="113">
        <f t="shared" si="364"/>
        <v>0</v>
      </c>
      <c r="AI451" s="115">
        <v>0</v>
      </c>
      <c r="AJ451" s="115">
        <v>0</v>
      </c>
      <c r="AK451" s="115">
        <v>0</v>
      </c>
      <c r="AL451" s="115">
        <v>0</v>
      </c>
      <c r="AM451" s="115">
        <v>0</v>
      </c>
      <c r="AN451" s="115">
        <v>0</v>
      </c>
      <c r="AO451" s="115">
        <v>0</v>
      </c>
      <c r="AP451" s="115">
        <v>0</v>
      </c>
      <c r="AQ451" s="115">
        <f t="shared" si="365"/>
        <v>0</v>
      </c>
      <c r="AR451" s="115">
        <f t="shared" si="366"/>
        <v>0</v>
      </c>
      <c r="AS451" s="377">
        <f t="shared" si="367"/>
        <v>0</v>
      </c>
      <c r="AT451" s="112">
        <f t="shared" si="413"/>
        <v>1013584</v>
      </c>
      <c r="AU451" s="113">
        <f t="shared" si="414"/>
        <v>746380</v>
      </c>
      <c r="AV451" s="113">
        <f t="shared" si="415"/>
        <v>0</v>
      </c>
      <c r="AW451" s="113">
        <f t="shared" si="416"/>
        <v>252276</v>
      </c>
      <c r="AX451" s="113">
        <f t="shared" si="416"/>
        <v>14928</v>
      </c>
      <c r="AY451" s="113">
        <f t="shared" si="417"/>
        <v>0</v>
      </c>
      <c r="AZ451" s="115">
        <f t="shared" si="418"/>
        <v>1.6073999999999999</v>
      </c>
      <c r="BA451" s="115">
        <f t="shared" si="419"/>
        <v>1.6073999999999999</v>
      </c>
      <c r="BB451" s="116">
        <f t="shared" si="419"/>
        <v>0</v>
      </c>
    </row>
    <row r="452" spans="1:54" ht="14.1" customHeight="1" x14ac:dyDescent="0.2">
      <c r="A452" s="108">
        <v>88</v>
      </c>
      <c r="B452" s="105">
        <v>2499</v>
      </c>
      <c r="C452" s="106">
        <v>650025288</v>
      </c>
      <c r="D452" s="105">
        <v>70983283</v>
      </c>
      <c r="E452" s="107" t="s">
        <v>745</v>
      </c>
      <c r="F452" s="108">
        <v>3143</v>
      </c>
      <c r="G452" s="126" t="s">
        <v>634</v>
      </c>
      <c r="H452" s="109" t="s">
        <v>282</v>
      </c>
      <c r="I452" s="110">
        <v>28088</v>
      </c>
      <c r="J452" s="445">
        <v>19800</v>
      </c>
      <c r="K452" s="445">
        <v>0</v>
      </c>
      <c r="L452" s="111">
        <v>6692</v>
      </c>
      <c r="M452" s="111">
        <v>396</v>
      </c>
      <c r="N452" s="445">
        <v>1200</v>
      </c>
      <c r="O452" s="288">
        <v>0.08</v>
      </c>
      <c r="P452" s="446">
        <v>0</v>
      </c>
      <c r="Q452" s="914">
        <v>0.08</v>
      </c>
      <c r="R452" s="351">
        <v>0</v>
      </c>
      <c r="S452" s="113">
        <v>0</v>
      </c>
      <c r="T452" s="113">
        <v>0</v>
      </c>
      <c r="U452" s="113">
        <v>0</v>
      </c>
      <c r="V452" s="113">
        <v>0</v>
      </c>
      <c r="W452" s="113">
        <f t="shared" si="358"/>
        <v>0</v>
      </c>
      <c r="X452" s="113">
        <v>0</v>
      </c>
      <c r="Y452" s="113">
        <v>0</v>
      </c>
      <c r="Z452" s="113">
        <v>0</v>
      </c>
      <c r="AA452" s="113">
        <f t="shared" si="359"/>
        <v>0</v>
      </c>
      <c r="AB452" s="113">
        <f t="shared" si="360"/>
        <v>0</v>
      </c>
      <c r="AC452" s="114">
        <f t="shared" si="361"/>
        <v>0</v>
      </c>
      <c r="AD452" s="114">
        <f t="shared" si="362"/>
        <v>0</v>
      </c>
      <c r="AE452" s="113">
        <v>0</v>
      </c>
      <c r="AF452" s="113">
        <v>0</v>
      </c>
      <c r="AG452" s="113">
        <f t="shared" si="363"/>
        <v>0</v>
      </c>
      <c r="AH452" s="113">
        <f t="shared" si="364"/>
        <v>0</v>
      </c>
      <c r="AI452" s="115">
        <v>0</v>
      </c>
      <c r="AJ452" s="115">
        <v>0</v>
      </c>
      <c r="AK452" s="115">
        <v>0</v>
      </c>
      <c r="AL452" s="115">
        <v>0</v>
      </c>
      <c r="AM452" s="115">
        <v>0</v>
      </c>
      <c r="AN452" s="115">
        <v>0</v>
      </c>
      <c r="AO452" s="115">
        <v>0</v>
      </c>
      <c r="AP452" s="115">
        <v>0</v>
      </c>
      <c r="AQ452" s="115">
        <f t="shared" si="365"/>
        <v>0</v>
      </c>
      <c r="AR452" s="115">
        <f t="shared" si="366"/>
        <v>0</v>
      </c>
      <c r="AS452" s="377">
        <f t="shared" si="367"/>
        <v>0</v>
      </c>
      <c r="AT452" s="112">
        <f t="shared" si="413"/>
        <v>28088</v>
      </c>
      <c r="AU452" s="113">
        <f t="shared" si="414"/>
        <v>19800</v>
      </c>
      <c r="AV452" s="113">
        <f t="shared" si="415"/>
        <v>0</v>
      </c>
      <c r="AW452" s="113">
        <f t="shared" si="416"/>
        <v>6692</v>
      </c>
      <c r="AX452" s="113">
        <f t="shared" si="416"/>
        <v>396</v>
      </c>
      <c r="AY452" s="113">
        <f t="shared" si="417"/>
        <v>1200</v>
      </c>
      <c r="AZ452" s="115">
        <f t="shared" si="418"/>
        <v>0.08</v>
      </c>
      <c r="BA452" s="115">
        <f t="shared" si="419"/>
        <v>0</v>
      </c>
      <c r="BB452" s="116">
        <f t="shared" si="419"/>
        <v>0.08</v>
      </c>
    </row>
    <row r="453" spans="1:54" ht="14.1" customHeight="1" x14ac:dyDescent="0.2">
      <c r="A453" s="120">
        <v>88</v>
      </c>
      <c r="B453" s="117">
        <v>2499</v>
      </c>
      <c r="C453" s="118">
        <v>650025288</v>
      </c>
      <c r="D453" s="117">
        <v>70983283</v>
      </c>
      <c r="E453" s="119" t="s">
        <v>746</v>
      </c>
      <c r="F453" s="120"/>
      <c r="G453" s="119"/>
      <c r="H453" s="121"/>
      <c r="I453" s="122">
        <v>9569952</v>
      </c>
      <c r="J453" s="123">
        <v>6864000</v>
      </c>
      <c r="K453" s="123">
        <v>0</v>
      </c>
      <c r="L453" s="123">
        <v>2320032</v>
      </c>
      <c r="M453" s="123">
        <v>137280</v>
      </c>
      <c r="N453" s="123">
        <v>248640</v>
      </c>
      <c r="O453" s="124">
        <v>16.204899999999999</v>
      </c>
      <c r="P453" s="124">
        <v>10.271600000000001</v>
      </c>
      <c r="Q453" s="125">
        <v>5.9332999999999991</v>
      </c>
      <c r="R453" s="856">
        <f t="shared" ref="R453:BB453" si="420">SUM(R447:R452)</f>
        <v>0</v>
      </c>
      <c r="S453" s="856">
        <f t="shared" si="420"/>
        <v>0</v>
      </c>
      <c r="T453" s="856">
        <f t="shared" si="420"/>
        <v>-6914</v>
      </c>
      <c r="U453" s="856">
        <f t="shared" si="420"/>
        <v>0</v>
      </c>
      <c r="V453" s="856">
        <f t="shared" si="420"/>
        <v>0</v>
      </c>
      <c r="W453" s="856">
        <f t="shared" si="420"/>
        <v>-6914</v>
      </c>
      <c r="X453" s="856">
        <f t="shared" si="420"/>
        <v>0</v>
      </c>
      <c r="Y453" s="856">
        <f t="shared" si="420"/>
        <v>0</v>
      </c>
      <c r="Z453" s="856">
        <f t="shared" si="420"/>
        <v>0</v>
      </c>
      <c r="AA453" s="856">
        <f t="shared" si="420"/>
        <v>0</v>
      </c>
      <c r="AB453" s="856">
        <f t="shared" si="420"/>
        <v>-6914</v>
      </c>
      <c r="AC453" s="856">
        <f t="shared" si="420"/>
        <v>-2337</v>
      </c>
      <c r="AD453" s="856">
        <f t="shared" si="420"/>
        <v>-138</v>
      </c>
      <c r="AE453" s="856">
        <f t="shared" si="420"/>
        <v>0</v>
      </c>
      <c r="AF453" s="856">
        <f t="shared" si="420"/>
        <v>0</v>
      </c>
      <c r="AG453" s="856">
        <f t="shared" si="420"/>
        <v>0</v>
      </c>
      <c r="AH453" s="856">
        <f t="shared" si="420"/>
        <v>-9389</v>
      </c>
      <c r="AI453" s="904">
        <f t="shared" si="420"/>
        <v>0</v>
      </c>
      <c r="AJ453" s="904">
        <f t="shared" si="420"/>
        <v>0</v>
      </c>
      <c r="AK453" s="904">
        <f t="shared" si="420"/>
        <v>0</v>
      </c>
      <c r="AL453" s="904">
        <f t="shared" si="420"/>
        <v>0</v>
      </c>
      <c r="AM453" s="904">
        <f t="shared" si="420"/>
        <v>-0.02</v>
      </c>
      <c r="AN453" s="904">
        <f t="shared" si="420"/>
        <v>0</v>
      </c>
      <c r="AO453" s="904">
        <f t="shared" si="420"/>
        <v>0</v>
      </c>
      <c r="AP453" s="904">
        <f t="shared" si="420"/>
        <v>0</v>
      </c>
      <c r="AQ453" s="904">
        <f t="shared" si="420"/>
        <v>0</v>
      </c>
      <c r="AR453" s="904">
        <f t="shared" si="420"/>
        <v>-0.02</v>
      </c>
      <c r="AS453" s="939">
        <f t="shared" si="420"/>
        <v>-0.02</v>
      </c>
      <c r="AT453" s="122">
        <f t="shared" si="420"/>
        <v>9560563</v>
      </c>
      <c r="AU453" s="123">
        <f t="shared" si="420"/>
        <v>6857086</v>
      </c>
      <c r="AV453" s="123">
        <f t="shared" si="420"/>
        <v>0</v>
      </c>
      <c r="AW453" s="123">
        <f t="shared" si="420"/>
        <v>2317695</v>
      </c>
      <c r="AX453" s="123">
        <f t="shared" si="420"/>
        <v>137142</v>
      </c>
      <c r="AY453" s="123">
        <f t="shared" si="420"/>
        <v>248640</v>
      </c>
      <c r="AZ453" s="124">
        <f t="shared" si="420"/>
        <v>16.184899999999999</v>
      </c>
      <c r="BA453" s="124">
        <f t="shared" si="420"/>
        <v>10.271600000000001</v>
      </c>
      <c r="BB453" s="125">
        <f t="shared" si="420"/>
        <v>5.9132999999999996</v>
      </c>
    </row>
    <row r="454" spans="1:54" ht="14.1" customHeight="1" x14ac:dyDescent="0.2">
      <c r="A454" s="108">
        <v>89</v>
      </c>
      <c r="B454" s="105">
        <v>2331</v>
      </c>
      <c r="C454" s="106">
        <v>691014302</v>
      </c>
      <c r="D454" s="105" t="s">
        <v>806</v>
      </c>
      <c r="E454" s="107" t="s">
        <v>813</v>
      </c>
      <c r="F454" s="108">
        <v>3111</v>
      </c>
      <c r="G454" s="107" t="s">
        <v>315</v>
      </c>
      <c r="H454" s="109" t="s">
        <v>281</v>
      </c>
      <c r="I454" s="110">
        <v>1979196</v>
      </c>
      <c r="J454" s="111">
        <v>1450144</v>
      </c>
      <c r="K454" s="111">
        <v>0</v>
      </c>
      <c r="L454" s="111">
        <v>490149</v>
      </c>
      <c r="M454" s="111">
        <v>29003</v>
      </c>
      <c r="N454" s="111">
        <v>9900</v>
      </c>
      <c r="O454" s="288">
        <v>3.2049000000000003</v>
      </c>
      <c r="P454" s="288">
        <v>2.37</v>
      </c>
      <c r="Q454" s="913">
        <v>0.83489999999999998</v>
      </c>
      <c r="R454" s="351">
        <v>0</v>
      </c>
      <c r="S454" s="113">
        <v>0</v>
      </c>
      <c r="T454" s="113">
        <v>0</v>
      </c>
      <c r="U454" s="113">
        <v>0</v>
      </c>
      <c r="V454" s="113">
        <v>0</v>
      </c>
      <c r="W454" s="113">
        <f t="shared" si="358"/>
        <v>0</v>
      </c>
      <c r="X454" s="113">
        <v>0</v>
      </c>
      <c r="Y454" s="113">
        <v>0</v>
      </c>
      <c r="Z454" s="113">
        <v>0</v>
      </c>
      <c r="AA454" s="113">
        <f t="shared" si="359"/>
        <v>0</v>
      </c>
      <c r="AB454" s="113">
        <f t="shared" si="360"/>
        <v>0</v>
      </c>
      <c r="AC454" s="114">
        <f t="shared" si="361"/>
        <v>0</v>
      </c>
      <c r="AD454" s="114">
        <f t="shared" si="362"/>
        <v>0</v>
      </c>
      <c r="AE454" s="113">
        <v>0</v>
      </c>
      <c r="AF454" s="113">
        <v>0</v>
      </c>
      <c r="AG454" s="113">
        <f t="shared" si="363"/>
        <v>0</v>
      </c>
      <c r="AH454" s="113">
        <f t="shared" si="364"/>
        <v>0</v>
      </c>
      <c r="AI454" s="115">
        <v>0</v>
      </c>
      <c r="AJ454" s="115">
        <v>0</v>
      </c>
      <c r="AK454" s="115">
        <v>0</v>
      </c>
      <c r="AL454" s="115">
        <v>0</v>
      </c>
      <c r="AM454" s="115">
        <v>0</v>
      </c>
      <c r="AN454" s="115">
        <v>0</v>
      </c>
      <c r="AO454" s="115">
        <v>0</v>
      </c>
      <c r="AP454" s="115">
        <v>0</v>
      </c>
      <c r="AQ454" s="115">
        <f t="shared" si="365"/>
        <v>0</v>
      </c>
      <c r="AR454" s="115">
        <f t="shared" si="366"/>
        <v>0</v>
      </c>
      <c r="AS454" s="377">
        <f t="shared" si="367"/>
        <v>0</v>
      </c>
      <c r="AT454" s="112">
        <f>I454+AH454</f>
        <v>1979196</v>
      </c>
      <c r="AU454" s="113">
        <f>J454+W454</f>
        <v>1450144</v>
      </c>
      <c r="AV454" s="113">
        <f>K454+AA454</f>
        <v>0</v>
      </c>
      <c r="AW454" s="113">
        <f>L454+AC454</f>
        <v>490149</v>
      </c>
      <c r="AX454" s="113">
        <f>M454+AD454</f>
        <v>29003</v>
      </c>
      <c r="AY454" s="113">
        <f>N454+AG454</f>
        <v>9900</v>
      </c>
      <c r="AZ454" s="115">
        <f>O454+AS454</f>
        <v>3.2049000000000003</v>
      </c>
      <c r="BA454" s="115">
        <f>P454+AQ454</f>
        <v>2.37</v>
      </c>
      <c r="BB454" s="116">
        <f>Q454+AR454</f>
        <v>0.83489999999999998</v>
      </c>
    </row>
    <row r="455" spans="1:54" ht="14.1" customHeight="1" x14ac:dyDescent="0.2">
      <c r="A455" s="108">
        <v>89</v>
      </c>
      <c r="B455" s="105">
        <v>2331</v>
      </c>
      <c r="C455" s="106">
        <v>691014302</v>
      </c>
      <c r="D455" s="105" t="s">
        <v>806</v>
      </c>
      <c r="E455" s="107" t="s">
        <v>813</v>
      </c>
      <c r="F455" s="108">
        <v>3141</v>
      </c>
      <c r="G455" s="107" t="s">
        <v>319</v>
      </c>
      <c r="H455" s="109" t="s">
        <v>282</v>
      </c>
      <c r="I455" s="110">
        <v>350435</v>
      </c>
      <c r="J455" s="30">
        <v>257113</v>
      </c>
      <c r="K455" s="30">
        <v>0</v>
      </c>
      <c r="L455" s="111">
        <v>86904</v>
      </c>
      <c r="M455" s="111">
        <v>5142</v>
      </c>
      <c r="N455" s="30">
        <v>1276</v>
      </c>
      <c r="O455" s="288">
        <v>0.87</v>
      </c>
      <c r="P455" s="447">
        <v>0</v>
      </c>
      <c r="Q455" s="914">
        <v>0.87</v>
      </c>
      <c r="R455" s="351">
        <v>0</v>
      </c>
      <c r="S455" s="113">
        <v>0</v>
      </c>
      <c r="T455" s="113">
        <v>17326</v>
      </c>
      <c r="U455" s="113">
        <v>0</v>
      </c>
      <c r="V455" s="113">
        <v>0</v>
      </c>
      <c r="W455" s="113">
        <f t="shared" si="358"/>
        <v>17326</v>
      </c>
      <c r="X455" s="113">
        <v>0</v>
      </c>
      <c r="Y455" s="113">
        <v>0</v>
      </c>
      <c r="Z455" s="113">
        <v>0</v>
      </c>
      <c r="AA455" s="113">
        <f t="shared" si="359"/>
        <v>0</v>
      </c>
      <c r="AB455" s="113">
        <f t="shared" si="360"/>
        <v>17326</v>
      </c>
      <c r="AC455" s="114">
        <f t="shared" si="361"/>
        <v>5856</v>
      </c>
      <c r="AD455" s="114">
        <f t="shared" si="362"/>
        <v>347</v>
      </c>
      <c r="AE455" s="113">
        <v>0</v>
      </c>
      <c r="AF455" s="113">
        <v>0</v>
      </c>
      <c r="AG455" s="113">
        <f t="shared" si="363"/>
        <v>0</v>
      </c>
      <c r="AH455" s="113">
        <f t="shared" si="364"/>
        <v>23529</v>
      </c>
      <c r="AI455" s="115">
        <v>0</v>
      </c>
      <c r="AJ455" s="115">
        <v>0</v>
      </c>
      <c r="AK455" s="115">
        <v>0</v>
      </c>
      <c r="AL455" s="115">
        <v>0</v>
      </c>
      <c r="AM455" s="115">
        <v>0.06</v>
      </c>
      <c r="AN455" s="115">
        <v>0</v>
      </c>
      <c r="AO455" s="115">
        <v>0</v>
      </c>
      <c r="AP455" s="115">
        <v>0</v>
      </c>
      <c r="AQ455" s="115">
        <f t="shared" si="365"/>
        <v>0</v>
      </c>
      <c r="AR455" s="115">
        <f t="shared" si="366"/>
        <v>0.06</v>
      </c>
      <c r="AS455" s="377">
        <f t="shared" si="367"/>
        <v>0.06</v>
      </c>
      <c r="AT455" s="112">
        <f>I455+AH455</f>
        <v>373964</v>
      </c>
      <c r="AU455" s="113">
        <f>J455+W455</f>
        <v>274439</v>
      </c>
      <c r="AV455" s="113">
        <f>K455+AA455</f>
        <v>0</v>
      </c>
      <c r="AW455" s="113">
        <f>L455+AC455</f>
        <v>92760</v>
      </c>
      <c r="AX455" s="113">
        <f>M455+AD455</f>
        <v>5489</v>
      </c>
      <c r="AY455" s="113">
        <f>N455+AG455</f>
        <v>1276</v>
      </c>
      <c r="AZ455" s="115">
        <f>O455+AS455</f>
        <v>0.92999999999999994</v>
      </c>
      <c r="BA455" s="115">
        <f>P455+AQ455</f>
        <v>0</v>
      </c>
      <c r="BB455" s="116">
        <f>Q455+AR455</f>
        <v>0.92999999999999994</v>
      </c>
    </row>
    <row r="456" spans="1:54" ht="14.1" customHeight="1" x14ac:dyDescent="0.2">
      <c r="A456" s="120">
        <v>89</v>
      </c>
      <c r="B456" s="117">
        <v>2331</v>
      </c>
      <c r="C456" s="118">
        <v>691014302</v>
      </c>
      <c r="D456" s="117" t="s">
        <v>806</v>
      </c>
      <c r="E456" s="119" t="s">
        <v>814</v>
      </c>
      <c r="F456" s="367"/>
      <c r="G456" s="119"/>
      <c r="H456" s="121"/>
      <c r="I456" s="122">
        <v>2329631</v>
      </c>
      <c r="J456" s="123">
        <v>1707257</v>
      </c>
      <c r="K456" s="123">
        <v>0</v>
      </c>
      <c r="L456" s="123">
        <v>577053</v>
      </c>
      <c r="M456" s="123">
        <v>34145</v>
      </c>
      <c r="N456" s="123">
        <v>11176</v>
      </c>
      <c r="O456" s="124">
        <v>4.0749000000000004</v>
      </c>
      <c r="P456" s="124">
        <v>2.37</v>
      </c>
      <c r="Q456" s="125">
        <v>1.7048999999999999</v>
      </c>
      <c r="R456" s="856">
        <f t="shared" ref="R456:BB456" si="421">SUM(R454:R455)</f>
        <v>0</v>
      </c>
      <c r="S456" s="856">
        <f t="shared" si="421"/>
        <v>0</v>
      </c>
      <c r="T456" s="856">
        <f t="shared" si="421"/>
        <v>17326</v>
      </c>
      <c r="U456" s="856">
        <f t="shared" si="421"/>
        <v>0</v>
      </c>
      <c r="V456" s="856">
        <f t="shared" si="421"/>
        <v>0</v>
      </c>
      <c r="W456" s="856">
        <f t="shared" si="421"/>
        <v>17326</v>
      </c>
      <c r="X456" s="856">
        <f t="shared" si="421"/>
        <v>0</v>
      </c>
      <c r="Y456" s="856">
        <f t="shared" si="421"/>
        <v>0</v>
      </c>
      <c r="Z456" s="856">
        <f t="shared" si="421"/>
        <v>0</v>
      </c>
      <c r="AA456" s="856">
        <f t="shared" si="421"/>
        <v>0</v>
      </c>
      <c r="AB456" s="856">
        <f t="shared" si="421"/>
        <v>17326</v>
      </c>
      <c r="AC456" s="856">
        <f t="shared" si="421"/>
        <v>5856</v>
      </c>
      <c r="AD456" s="856">
        <f t="shared" si="421"/>
        <v>347</v>
      </c>
      <c r="AE456" s="856">
        <f t="shared" si="421"/>
        <v>0</v>
      </c>
      <c r="AF456" s="856">
        <f t="shared" si="421"/>
        <v>0</v>
      </c>
      <c r="AG456" s="856">
        <f t="shared" si="421"/>
        <v>0</v>
      </c>
      <c r="AH456" s="856">
        <f t="shared" si="421"/>
        <v>23529</v>
      </c>
      <c r="AI456" s="904">
        <f t="shared" si="421"/>
        <v>0</v>
      </c>
      <c r="AJ456" s="904">
        <f t="shared" si="421"/>
        <v>0</v>
      </c>
      <c r="AK456" s="904">
        <f t="shared" si="421"/>
        <v>0</v>
      </c>
      <c r="AL456" s="904">
        <f t="shared" si="421"/>
        <v>0</v>
      </c>
      <c r="AM456" s="904">
        <f t="shared" si="421"/>
        <v>0.06</v>
      </c>
      <c r="AN456" s="904">
        <f t="shared" si="421"/>
        <v>0</v>
      </c>
      <c r="AO456" s="904">
        <f t="shared" si="421"/>
        <v>0</v>
      </c>
      <c r="AP456" s="904">
        <f t="shared" si="421"/>
        <v>0</v>
      </c>
      <c r="AQ456" s="904">
        <f t="shared" si="421"/>
        <v>0</v>
      </c>
      <c r="AR456" s="904">
        <f t="shared" si="421"/>
        <v>0.06</v>
      </c>
      <c r="AS456" s="939">
        <f t="shared" si="421"/>
        <v>0.06</v>
      </c>
      <c r="AT456" s="122">
        <f t="shared" si="421"/>
        <v>2353160</v>
      </c>
      <c r="AU456" s="123">
        <f t="shared" si="421"/>
        <v>1724583</v>
      </c>
      <c r="AV456" s="123">
        <f t="shared" si="421"/>
        <v>0</v>
      </c>
      <c r="AW456" s="123">
        <f t="shared" si="421"/>
        <v>582909</v>
      </c>
      <c r="AX456" s="123">
        <f t="shared" si="421"/>
        <v>34492</v>
      </c>
      <c r="AY456" s="123">
        <f t="shared" si="421"/>
        <v>11176</v>
      </c>
      <c r="AZ456" s="124">
        <f t="shared" si="421"/>
        <v>4.1349</v>
      </c>
      <c r="BA456" s="124">
        <f t="shared" si="421"/>
        <v>2.37</v>
      </c>
      <c r="BB456" s="125">
        <f t="shared" si="421"/>
        <v>1.7648999999999999</v>
      </c>
    </row>
    <row r="457" spans="1:54" ht="14.1" customHeight="1" x14ac:dyDescent="0.2">
      <c r="A457" s="108">
        <v>90</v>
      </c>
      <c r="B457" s="354">
        <v>2332</v>
      </c>
      <c r="C457" s="354">
        <v>691015295</v>
      </c>
      <c r="D457" s="355">
        <v>10988122</v>
      </c>
      <c r="E457" s="352" t="s">
        <v>827</v>
      </c>
      <c r="F457" s="368">
        <v>3111</v>
      </c>
      <c r="G457" s="369" t="s">
        <v>315</v>
      </c>
      <c r="H457" s="109" t="s">
        <v>281</v>
      </c>
      <c r="I457" s="110">
        <v>4698712</v>
      </c>
      <c r="J457" s="111">
        <v>3443786</v>
      </c>
      <c r="K457" s="111">
        <v>0</v>
      </c>
      <c r="L457" s="111">
        <v>1164000</v>
      </c>
      <c r="M457" s="111">
        <v>68876</v>
      </c>
      <c r="N457" s="111">
        <v>22050</v>
      </c>
      <c r="O457" s="288">
        <v>8.4680999999999997</v>
      </c>
      <c r="P457" s="288">
        <v>6.4839000000000002</v>
      </c>
      <c r="Q457" s="913">
        <v>1.9842</v>
      </c>
      <c r="R457" s="351">
        <v>0</v>
      </c>
      <c r="S457" s="113">
        <v>0</v>
      </c>
      <c r="T457" s="113">
        <v>0</v>
      </c>
      <c r="U457" s="113">
        <v>0</v>
      </c>
      <c r="V457" s="113">
        <v>0</v>
      </c>
      <c r="W457" s="113">
        <f t="shared" si="358"/>
        <v>0</v>
      </c>
      <c r="X457" s="113">
        <v>0</v>
      </c>
      <c r="Y457" s="113">
        <v>0</v>
      </c>
      <c r="Z457" s="113">
        <v>0</v>
      </c>
      <c r="AA457" s="113">
        <f t="shared" si="359"/>
        <v>0</v>
      </c>
      <c r="AB457" s="113">
        <f t="shared" si="360"/>
        <v>0</v>
      </c>
      <c r="AC457" s="114">
        <f t="shared" si="361"/>
        <v>0</v>
      </c>
      <c r="AD457" s="114">
        <f t="shared" si="362"/>
        <v>0</v>
      </c>
      <c r="AE457" s="113">
        <v>0</v>
      </c>
      <c r="AF457" s="113">
        <v>0</v>
      </c>
      <c r="AG457" s="113">
        <f t="shared" si="363"/>
        <v>0</v>
      </c>
      <c r="AH457" s="113">
        <f t="shared" si="364"/>
        <v>0</v>
      </c>
      <c r="AI457" s="115">
        <v>0</v>
      </c>
      <c r="AJ457" s="115">
        <v>0</v>
      </c>
      <c r="AK457" s="115">
        <v>0</v>
      </c>
      <c r="AL457" s="115">
        <v>0</v>
      </c>
      <c r="AM457" s="115">
        <v>0</v>
      </c>
      <c r="AN457" s="115">
        <v>0</v>
      </c>
      <c r="AO457" s="115">
        <v>0</v>
      </c>
      <c r="AP457" s="115">
        <v>0</v>
      </c>
      <c r="AQ457" s="115">
        <f t="shared" si="365"/>
        <v>0</v>
      </c>
      <c r="AR457" s="115">
        <f t="shared" si="366"/>
        <v>0</v>
      </c>
      <c r="AS457" s="377">
        <f t="shared" si="367"/>
        <v>0</v>
      </c>
      <c r="AT457" s="112">
        <f>I457+AH457</f>
        <v>4698712</v>
      </c>
      <c r="AU457" s="113">
        <f>J457+W457</f>
        <v>3443786</v>
      </c>
      <c r="AV457" s="113">
        <f>K457+AA457</f>
        <v>0</v>
      </c>
      <c r="AW457" s="113">
        <f t="shared" ref="AW457:AX459" si="422">L457+AC457</f>
        <v>1164000</v>
      </c>
      <c r="AX457" s="113">
        <f t="shared" si="422"/>
        <v>68876</v>
      </c>
      <c r="AY457" s="113">
        <f>N457+AG457</f>
        <v>22050</v>
      </c>
      <c r="AZ457" s="115">
        <f>O457+AS457</f>
        <v>8.4680999999999997</v>
      </c>
      <c r="BA457" s="115">
        <f t="shared" ref="BA457:BB459" si="423">P457+AQ457</f>
        <v>6.4839000000000002</v>
      </c>
      <c r="BB457" s="116">
        <f t="shared" si="423"/>
        <v>1.9842</v>
      </c>
    </row>
    <row r="458" spans="1:54" ht="14.1" customHeight="1" x14ac:dyDescent="0.2">
      <c r="A458" s="108">
        <v>90</v>
      </c>
      <c r="B458" s="354">
        <v>2332</v>
      </c>
      <c r="C458" s="354">
        <v>691015295</v>
      </c>
      <c r="D458" s="355">
        <v>10988122</v>
      </c>
      <c r="E458" s="352" t="s">
        <v>827</v>
      </c>
      <c r="F458" s="368">
        <v>3111</v>
      </c>
      <c r="G458" s="369" t="s">
        <v>316</v>
      </c>
      <c r="H458" s="109" t="s">
        <v>281</v>
      </c>
      <c r="I458" s="110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288">
        <v>0</v>
      </c>
      <c r="P458" s="288">
        <v>0</v>
      </c>
      <c r="Q458" s="913">
        <v>0</v>
      </c>
      <c r="R458" s="351">
        <v>0</v>
      </c>
      <c r="S458" s="113">
        <v>31755</v>
      </c>
      <c r="T458" s="113">
        <v>0</v>
      </c>
      <c r="U458" s="113">
        <v>0</v>
      </c>
      <c r="V458" s="113">
        <v>0</v>
      </c>
      <c r="W458" s="113">
        <f t="shared" ref="W458" si="424">SUM(R458:V458)</f>
        <v>31755</v>
      </c>
      <c r="X458" s="113">
        <v>0</v>
      </c>
      <c r="Y458" s="113">
        <v>0</v>
      </c>
      <c r="Z458" s="113">
        <v>0</v>
      </c>
      <c r="AA458" s="113">
        <f t="shared" ref="AA458" si="425">SUM(X458:Z458)</f>
        <v>0</v>
      </c>
      <c r="AB458" s="113">
        <f t="shared" ref="AB458" si="426">W458+AA458</f>
        <v>31755</v>
      </c>
      <c r="AC458" s="114">
        <f t="shared" ref="AC458" si="427">ROUND((W458+X458+Y458)*33.8%,0)</f>
        <v>10733</v>
      </c>
      <c r="AD458" s="114">
        <f t="shared" ref="AD458" si="428">ROUND(W458*2%,0)</f>
        <v>635</v>
      </c>
      <c r="AE458" s="113">
        <v>8000</v>
      </c>
      <c r="AF458" s="113">
        <v>0</v>
      </c>
      <c r="AG458" s="113">
        <f t="shared" ref="AG458" si="429">SUM(AE458:AF458)</f>
        <v>8000</v>
      </c>
      <c r="AH458" s="113">
        <f t="shared" ref="AH458" si="430">AB458+AC458+AD458+AG458</f>
        <v>51123</v>
      </c>
      <c r="AI458" s="115">
        <v>0</v>
      </c>
      <c r="AJ458" s="115">
        <v>0</v>
      </c>
      <c r="AK458" s="115">
        <v>0.13</v>
      </c>
      <c r="AL458" s="115">
        <v>0</v>
      </c>
      <c r="AM458" s="115">
        <v>0</v>
      </c>
      <c r="AN458" s="115">
        <v>0</v>
      </c>
      <c r="AO458" s="115">
        <v>0</v>
      </c>
      <c r="AP458" s="115">
        <v>0</v>
      </c>
      <c r="AQ458" s="115">
        <f t="shared" ref="AQ458" si="431">AI458+AK458+AL458+AN458+AO458</f>
        <v>0.13</v>
      </c>
      <c r="AR458" s="115">
        <f t="shared" ref="AR458" si="432">AJ458+AM458+AP458</f>
        <v>0</v>
      </c>
      <c r="AS458" s="377">
        <f t="shared" ref="AS458" si="433">SUM(AQ458:AR458)</f>
        <v>0.13</v>
      </c>
      <c r="AT458" s="112">
        <f>I458+AH458</f>
        <v>51123</v>
      </c>
      <c r="AU458" s="113">
        <f>J458+W458</f>
        <v>31755</v>
      </c>
      <c r="AV458" s="113">
        <f>K458+AA458</f>
        <v>0</v>
      </c>
      <c r="AW458" s="113">
        <f t="shared" si="422"/>
        <v>10733</v>
      </c>
      <c r="AX458" s="113">
        <f t="shared" si="422"/>
        <v>635</v>
      </c>
      <c r="AY458" s="113">
        <f>N458+AG458</f>
        <v>8000</v>
      </c>
      <c r="AZ458" s="115">
        <f>O458+AS458</f>
        <v>0.13</v>
      </c>
      <c r="BA458" s="115">
        <f t="shared" si="423"/>
        <v>0.13</v>
      </c>
      <c r="BB458" s="116">
        <f t="shared" si="423"/>
        <v>0</v>
      </c>
    </row>
    <row r="459" spans="1:54" ht="14.1" customHeight="1" x14ac:dyDescent="0.2">
      <c r="A459" s="356">
        <v>90</v>
      </c>
      <c r="B459" s="357">
        <v>2332</v>
      </c>
      <c r="C459" s="354">
        <v>691015295</v>
      </c>
      <c r="D459" s="355">
        <v>10988122</v>
      </c>
      <c r="E459" s="352" t="s">
        <v>827</v>
      </c>
      <c r="F459" s="358">
        <v>3141</v>
      </c>
      <c r="G459" s="359" t="s">
        <v>319</v>
      </c>
      <c r="H459" s="109" t="s">
        <v>282</v>
      </c>
      <c r="I459" s="110">
        <v>255536</v>
      </c>
      <c r="J459" s="30">
        <v>186772</v>
      </c>
      <c r="K459" s="30">
        <v>0</v>
      </c>
      <c r="L459" s="111">
        <v>63129</v>
      </c>
      <c r="M459" s="111">
        <v>3735</v>
      </c>
      <c r="N459" s="30">
        <v>1900</v>
      </c>
      <c r="O459" s="288">
        <v>0.64</v>
      </c>
      <c r="P459" s="447">
        <v>0</v>
      </c>
      <c r="Q459" s="914">
        <v>0.64</v>
      </c>
      <c r="R459" s="351">
        <v>0</v>
      </c>
      <c r="S459" s="113">
        <v>0</v>
      </c>
      <c r="T459" s="113">
        <v>8965</v>
      </c>
      <c r="U459" s="113">
        <v>0</v>
      </c>
      <c r="V459" s="113">
        <v>0</v>
      </c>
      <c r="W459" s="113">
        <f t="shared" si="358"/>
        <v>8965</v>
      </c>
      <c r="X459" s="113">
        <v>0</v>
      </c>
      <c r="Y459" s="113">
        <v>0</v>
      </c>
      <c r="Z459" s="113">
        <v>0</v>
      </c>
      <c r="AA459" s="113">
        <f t="shared" si="359"/>
        <v>0</v>
      </c>
      <c r="AB459" s="113">
        <f t="shared" si="360"/>
        <v>8965</v>
      </c>
      <c r="AC459" s="114">
        <f t="shared" si="361"/>
        <v>3030</v>
      </c>
      <c r="AD459" s="114">
        <f t="shared" si="362"/>
        <v>179</v>
      </c>
      <c r="AE459" s="113">
        <v>0</v>
      </c>
      <c r="AF459" s="113">
        <v>0</v>
      </c>
      <c r="AG459" s="113">
        <f t="shared" si="363"/>
        <v>0</v>
      </c>
      <c r="AH459" s="113">
        <f t="shared" si="364"/>
        <v>12174</v>
      </c>
      <c r="AI459" s="115">
        <v>0</v>
      </c>
      <c r="AJ459" s="115">
        <v>0</v>
      </c>
      <c r="AK459" s="115">
        <v>0</v>
      </c>
      <c r="AL459" s="115">
        <v>0</v>
      </c>
      <c r="AM459" s="115">
        <v>0.03</v>
      </c>
      <c r="AN459" s="115">
        <v>0</v>
      </c>
      <c r="AO459" s="115">
        <v>0</v>
      </c>
      <c r="AP459" s="115">
        <v>0</v>
      </c>
      <c r="AQ459" s="115">
        <f t="shared" si="365"/>
        <v>0</v>
      </c>
      <c r="AR459" s="115">
        <f t="shared" si="366"/>
        <v>0.03</v>
      </c>
      <c r="AS459" s="377">
        <f t="shared" si="367"/>
        <v>0.03</v>
      </c>
      <c r="AT459" s="112">
        <f>I459+AH459</f>
        <v>267710</v>
      </c>
      <c r="AU459" s="113">
        <f>J459+W459</f>
        <v>195737</v>
      </c>
      <c r="AV459" s="113">
        <f>K459+AA459</f>
        <v>0</v>
      </c>
      <c r="AW459" s="113">
        <f t="shared" si="422"/>
        <v>66159</v>
      </c>
      <c r="AX459" s="113">
        <f t="shared" si="422"/>
        <v>3914</v>
      </c>
      <c r="AY459" s="113">
        <f>N459+AG459</f>
        <v>1900</v>
      </c>
      <c r="AZ459" s="115">
        <f>O459+AS459</f>
        <v>0.67</v>
      </c>
      <c r="BA459" s="115">
        <f t="shared" si="423"/>
        <v>0</v>
      </c>
      <c r="BB459" s="116">
        <f t="shared" si="423"/>
        <v>0.67</v>
      </c>
    </row>
    <row r="460" spans="1:54" ht="14.1" customHeight="1" thickBot="1" x14ac:dyDescent="0.25">
      <c r="A460" s="360">
        <v>90</v>
      </c>
      <c r="B460" s="361">
        <v>2332</v>
      </c>
      <c r="C460" s="361">
        <v>691015295</v>
      </c>
      <c r="D460" s="362">
        <v>10988122</v>
      </c>
      <c r="E460" s="353" t="s">
        <v>828</v>
      </c>
      <c r="F460" s="363"/>
      <c r="G460" s="364"/>
      <c r="H460" s="364"/>
      <c r="I460" s="454">
        <v>4954248</v>
      </c>
      <c r="J460" s="455">
        <v>3630558</v>
      </c>
      <c r="K460" s="455">
        <v>0</v>
      </c>
      <c r="L460" s="455">
        <v>1227129</v>
      </c>
      <c r="M460" s="455">
        <v>72611</v>
      </c>
      <c r="N460" s="455">
        <v>23950</v>
      </c>
      <c r="O460" s="456">
        <v>9.1081000000000003</v>
      </c>
      <c r="P460" s="456">
        <v>6.4839000000000002</v>
      </c>
      <c r="Q460" s="928">
        <v>2.6242000000000001</v>
      </c>
      <c r="R460" s="859">
        <f t="shared" ref="R460:BB460" si="434">SUM(R457:R459)</f>
        <v>0</v>
      </c>
      <c r="S460" s="859">
        <f t="shared" si="434"/>
        <v>31755</v>
      </c>
      <c r="T460" s="859">
        <f t="shared" si="434"/>
        <v>8965</v>
      </c>
      <c r="U460" s="859">
        <f t="shared" si="434"/>
        <v>0</v>
      </c>
      <c r="V460" s="859">
        <f t="shared" si="434"/>
        <v>0</v>
      </c>
      <c r="W460" s="859">
        <f t="shared" si="434"/>
        <v>40720</v>
      </c>
      <c r="X460" s="859">
        <f t="shared" si="434"/>
        <v>0</v>
      </c>
      <c r="Y460" s="859">
        <f t="shared" si="434"/>
        <v>0</v>
      </c>
      <c r="Z460" s="859">
        <f t="shared" si="434"/>
        <v>0</v>
      </c>
      <c r="AA460" s="859">
        <f t="shared" si="434"/>
        <v>0</v>
      </c>
      <c r="AB460" s="859">
        <f t="shared" si="434"/>
        <v>40720</v>
      </c>
      <c r="AC460" s="859">
        <f t="shared" si="434"/>
        <v>13763</v>
      </c>
      <c r="AD460" s="859">
        <f t="shared" si="434"/>
        <v>814</v>
      </c>
      <c r="AE460" s="859">
        <f t="shared" si="434"/>
        <v>8000</v>
      </c>
      <c r="AF460" s="859">
        <f t="shared" si="434"/>
        <v>0</v>
      </c>
      <c r="AG460" s="859">
        <f t="shared" si="434"/>
        <v>8000</v>
      </c>
      <c r="AH460" s="859">
        <f t="shared" si="434"/>
        <v>63297</v>
      </c>
      <c r="AI460" s="946">
        <f t="shared" si="434"/>
        <v>0</v>
      </c>
      <c r="AJ460" s="946">
        <f t="shared" si="434"/>
        <v>0</v>
      </c>
      <c r="AK460" s="946">
        <f t="shared" si="434"/>
        <v>0.13</v>
      </c>
      <c r="AL460" s="946">
        <f t="shared" si="434"/>
        <v>0</v>
      </c>
      <c r="AM460" s="946">
        <f t="shared" si="434"/>
        <v>0.03</v>
      </c>
      <c r="AN460" s="946">
        <f t="shared" si="434"/>
        <v>0</v>
      </c>
      <c r="AO460" s="946">
        <f t="shared" si="434"/>
        <v>0</v>
      </c>
      <c r="AP460" s="946">
        <f t="shared" si="434"/>
        <v>0</v>
      </c>
      <c r="AQ460" s="946">
        <f t="shared" si="434"/>
        <v>0.13</v>
      </c>
      <c r="AR460" s="946">
        <f t="shared" si="434"/>
        <v>0.03</v>
      </c>
      <c r="AS460" s="947">
        <f t="shared" si="434"/>
        <v>0.16</v>
      </c>
      <c r="AT460" s="938">
        <f t="shared" si="434"/>
        <v>5017545</v>
      </c>
      <c r="AU460" s="365">
        <f t="shared" si="434"/>
        <v>3671278</v>
      </c>
      <c r="AV460" s="365">
        <f t="shared" si="434"/>
        <v>0</v>
      </c>
      <c r="AW460" s="365">
        <f t="shared" si="434"/>
        <v>1240892</v>
      </c>
      <c r="AX460" s="365">
        <f t="shared" si="434"/>
        <v>73425</v>
      </c>
      <c r="AY460" s="365">
        <f t="shared" si="434"/>
        <v>31950</v>
      </c>
      <c r="AZ460" s="366">
        <f t="shared" si="434"/>
        <v>9.2681000000000004</v>
      </c>
      <c r="BA460" s="366">
        <f t="shared" si="434"/>
        <v>6.6139000000000001</v>
      </c>
      <c r="BB460" s="812">
        <f t="shared" si="434"/>
        <v>2.6541999999999999</v>
      </c>
    </row>
    <row r="461" spans="1:54" ht="14.1" customHeight="1" thickBot="1" x14ac:dyDescent="0.25">
      <c r="A461" s="466"/>
      <c r="B461" s="467"/>
      <c r="C461" s="467"/>
      <c r="D461" s="467"/>
      <c r="E461" s="468" t="s">
        <v>747</v>
      </c>
      <c r="F461" s="467"/>
      <c r="G461" s="467"/>
      <c r="H461" s="467"/>
      <c r="I461" s="457">
        <f t="shared" ref="I461:BB461" si="435">I460+I456+I453+I446+I439+I432+I425+I418+I411+I405+I402+I395+I388+I384+I378+I371+I369+I365+I358+I353+I346+I340+I332+I329+I325+I322+I320+I314+I310+I303+I296+I294+I286+I281+I274+I270+I264+I260+I256+I254+I247+I241+I235+I229+I223+I217+I211+I204+I198+I192+I185+I178+I172+I166+I160+I155+I149+I143+I137+I130+I123+I118+I114+I111+I107+I103+I100+I96+I92+I89+I85+I81+I78+I74+I69+I66+I62+I58+I54+I51+I48+I45+I41+I38+I34+I30+I27+I22+I18+I13</f>
        <v>1684059488</v>
      </c>
      <c r="J461" s="933">
        <f t="shared" si="435"/>
        <v>1214496571</v>
      </c>
      <c r="K461" s="933">
        <f t="shared" si="435"/>
        <v>7431058</v>
      </c>
      <c r="L461" s="933">
        <f t="shared" si="435"/>
        <v>413001073</v>
      </c>
      <c r="M461" s="933">
        <f t="shared" si="435"/>
        <v>24289944</v>
      </c>
      <c r="N461" s="933">
        <f t="shared" si="435"/>
        <v>24840842</v>
      </c>
      <c r="O461" s="933">
        <f t="shared" si="435"/>
        <v>2627.8534000000013</v>
      </c>
      <c r="P461" s="933">
        <f t="shared" si="435"/>
        <v>1891.0128000000009</v>
      </c>
      <c r="Q461" s="935">
        <f t="shared" si="435"/>
        <v>736.84060000000045</v>
      </c>
      <c r="R461" s="948">
        <f t="shared" si="435"/>
        <v>0</v>
      </c>
      <c r="S461" s="933">
        <f t="shared" si="435"/>
        <v>602502</v>
      </c>
      <c r="T461" s="933">
        <f t="shared" si="435"/>
        <v>409443</v>
      </c>
      <c r="U461" s="933">
        <f t="shared" si="435"/>
        <v>286642</v>
      </c>
      <c r="V461" s="933">
        <f t="shared" si="435"/>
        <v>0</v>
      </c>
      <c r="W461" s="933">
        <f t="shared" si="435"/>
        <v>1298587</v>
      </c>
      <c r="X461" s="933">
        <f t="shared" si="435"/>
        <v>0</v>
      </c>
      <c r="Y461" s="933">
        <f t="shared" si="435"/>
        <v>0</v>
      </c>
      <c r="Z461" s="933">
        <f t="shared" si="435"/>
        <v>0</v>
      </c>
      <c r="AA461" s="933">
        <f t="shared" si="435"/>
        <v>0</v>
      </c>
      <c r="AB461" s="933">
        <f t="shared" si="435"/>
        <v>1298587</v>
      </c>
      <c r="AC461" s="933">
        <f t="shared" si="435"/>
        <v>438920</v>
      </c>
      <c r="AD461" s="933">
        <f t="shared" si="435"/>
        <v>25968</v>
      </c>
      <c r="AE461" s="933">
        <f t="shared" si="435"/>
        <v>48200</v>
      </c>
      <c r="AF461" s="933">
        <f t="shared" si="435"/>
        <v>500</v>
      </c>
      <c r="AG461" s="933">
        <f t="shared" si="435"/>
        <v>48700</v>
      </c>
      <c r="AH461" s="933">
        <f t="shared" si="435"/>
        <v>1812175</v>
      </c>
      <c r="AI461" s="934">
        <f t="shared" si="435"/>
        <v>0</v>
      </c>
      <c r="AJ461" s="934">
        <f t="shared" si="435"/>
        <v>0</v>
      </c>
      <c r="AK461" s="934">
        <f t="shared" si="435"/>
        <v>1.6800000000000002</v>
      </c>
      <c r="AL461" s="934">
        <f t="shared" si="435"/>
        <v>0</v>
      </c>
      <c r="AM461" s="934">
        <f t="shared" si="435"/>
        <v>1.3100000000000005</v>
      </c>
      <c r="AN461" s="934">
        <f t="shared" si="435"/>
        <v>0.47000000000000003</v>
      </c>
      <c r="AO461" s="934">
        <f t="shared" si="435"/>
        <v>0</v>
      </c>
      <c r="AP461" s="934">
        <f t="shared" si="435"/>
        <v>0</v>
      </c>
      <c r="AQ461" s="934">
        <f t="shared" si="435"/>
        <v>2.1500000000000004</v>
      </c>
      <c r="AR461" s="934">
        <f t="shared" si="435"/>
        <v>1.3100000000000005</v>
      </c>
      <c r="AS461" s="936">
        <f t="shared" si="435"/>
        <v>3.4599999999999986</v>
      </c>
      <c r="AT461" s="901">
        <f t="shared" si="435"/>
        <v>1685871663</v>
      </c>
      <c r="AU461" s="370">
        <f t="shared" si="435"/>
        <v>1215795158</v>
      </c>
      <c r="AV461" s="370">
        <f t="shared" si="435"/>
        <v>7431058</v>
      </c>
      <c r="AW461" s="370">
        <f t="shared" si="435"/>
        <v>413439993</v>
      </c>
      <c r="AX461" s="370">
        <f t="shared" si="435"/>
        <v>24315912</v>
      </c>
      <c r="AY461" s="370">
        <f t="shared" si="435"/>
        <v>24889542</v>
      </c>
      <c r="AZ461" s="371">
        <f t="shared" si="435"/>
        <v>2631.3133999999995</v>
      </c>
      <c r="BA461" s="371">
        <f t="shared" si="435"/>
        <v>1893.162800000001</v>
      </c>
      <c r="BB461" s="813">
        <f t="shared" si="435"/>
        <v>738.15059999999994</v>
      </c>
    </row>
    <row r="462" spans="1:54" ht="14.1" customHeight="1" x14ac:dyDescent="0.2">
      <c r="I462" s="94">
        <f>SUM(J461:N461)</f>
        <v>1684059488</v>
      </c>
      <c r="O462" s="95">
        <f>SUM(P461:Q461)</f>
        <v>2627.8534000000013</v>
      </c>
      <c r="R462" s="94"/>
      <c r="S462" s="94"/>
      <c r="T462" s="94"/>
      <c r="U462" s="94"/>
      <c r="V462" s="94"/>
      <c r="W462" s="216">
        <f>SUM(R461:V461)</f>
        <v>1298587</v>
      </c>
      <c r="X462" s="217">
        <f>R461+X461</f>
        <v>0</v>
      </c>
      <c r="Y462" s="217"/>
      <c r="Z462" s="217"/>
      <c r="AA462" s="216">
        <f>SUM(X461:Z461)</f>
        <v>0</v>
      </c>
      <c r="AB462" s="216">
        <f>W461+AA461</f>
        <v>1298587</v>
      </c>
      <c r="AC462" s="218"/>
      <c r="AD462" s="218"/>
      <c r="AE462" s="217"/>
      <c r="AF462" s="217"/>
      <c r="AG462" s="216">
        <f>SUM(AE461:AF461)</f>
        <v>48700</v>
      </c>
      <c r="AH462" s="216">
        <f>AB461+AC461+AD461+AG461</f>
        <v>1812175</v>
      </c>
      <c r="AI462" s="137"/>
      <c r="AJ462" s="137"/>
      <c r="AK462" s="137"/>
      <c r="AL462" s="137"/>
      <c r="AM462" s="137"/>
      <c r="AN462" s="137"/>
      <c r="AO462" s="137"/>
      <c r="AP462" s="137"/>
      <c r="AQ462" s="138">
        <f>AI461+AK461+AL461+AN461+AO461</f>
        <v>2.1500000000000004</v>
      </c>
      <c r="AR462" s="138">
        <f>AJ461+AM461+AP461</f>
        <v>1.3100000000000005</v>
      </c>
      <c r="AS462" s="138">
        <f>SUM(AQ461:AR461)</f>
        <v>3.4600000000000009</v>
      </c>
      <c r="AT462" s="94">
        <f>SUM(AU461:AY461)</f>
        <v>1685871663</v>
      </c>
      <c r="AZ462" s="95">
        <f>SUM(BA461:BB461)</f>
        <v>2631.3134000000009</v>
      </c>
    </row>
    <row r="463" spans="1:54" ht="14.1" customHeight="1" thickBot="1" x14ac:dyDescent="0.25">
      <c r="H463" s="91"/>
      <c r="I463" s="139">
        <f ca="1">SUM(J464:N464)</f>
        <v>1684059488</v>
      </c>
      <c r="J463" s="91"/>
      <c r="K463" s="91"/>
      <c r="L463" s="434"/>
      <c r="M463" s="434"/>
      <c r="N463" s="91"/>
      <c r="O463" s="140">
        <f ca="1">SUM(P464:Q464)</f>
        <v>2627.8534</v>
      </c>
      <c r="P463" s="266"/>
      <c r="Q463" s="266"/>
      <c r="R463" s="317"/>
      <c r="S463" s="317"/>
      <c r="T463" s="317"/>
      <c r="U463" s="317"/>
      <c r="V463" s="317"/>
      <c r="W463" s="303">
        <f ca="1">SUM(R464:V464)</f>
        <v>1298587</v>
      </c>
      <c r="X463" s="304"/>
      <c r="Y463" s="304"/>
      <c r="Z463" s="304"/>
      <c r="AA463" s="303">
        <f ca="1">SUM(X464:Z464)</f>
        <v>0</v>
      </c>
      <c r="AB463" s="303">
        <f ca="1">W464+AA464</f>
        <v>1298587</v>
      </c>
      <c r="AC463" s="305"/>
      <c r="AD463" s="305"/>
      <c r="AE463" s="304"/>
      <c r="AF463" s="304"/>
      <c r="AG463" s="303">
        <f ca="1">SUM(AE464:AF464)</f>
        <v>48700</v>
      </c>
      <c r="AH463" s="303">
        <f ca="1">AB464+AC464+AD464+AG464</f>
        <v>1812175</v>
      </c>
      <c r="AI463" s="306"/>
      <c r="AJ463" s="306"/>
      <c r="AK463" s="306"/>
      <c r="AL463" s="306"/>
      <c r="AM463" s="306"/>
      <c r="AN463" s="306"/>
      <c r="AO463" s="306"/>
      <c r="AP463" s="306"/>
      <c r="AQ463" s="307">
        <f ca="1">AI464+AK464+AL464+AN464+AO464</f>
        <v>2.15</v>
      </c>
      <c r="AR463" s="307">
        <f ca="1">AJ464+AM464+AP464</f>
        <v>1.3100000000000003</v>
      </c>
      <c r="AS463" s="307">
        <f ca="1">SUM(AQ464:AR464)</f>
        <v>3.46</v>
      </c>
      <c r="AT463" s="317">
        <f ca="1">SUM(AU464:AY464)</f>
        <v>1685871663</v>
      </c>
      <c r="AU463" s="453"/>
      <c r="AV463" s="453"/>
      <c r="AW463" s="453"/>
      <c r="AX463" s="453"/>
      <c r="AY463" s="453"/>
      <c r="AZ463" s="308">
        <f ca="1">SUM(BA464:BB464)</f>
        <v>2631.3134</v>
      </c>
      <c r="BA463" s="426"/>
      <c r="BB463" s="426"/>
    </row>
    <row r="464" spans="1:54" customFormat="1" ht="13.5" thickBot="1" x14ac:dyDescent="0.25">
      <c r="D464" s="46"/>
      <c r="E464" s="47"/>
      <c r="F464" s="46"/>
      <c r="G464" s="80"/>
      <c r="H464" s="48" t="s">
        <v>0</v>
      </c>
      <c r="I464" s="211">
        <f t="shared" ref="I464:BA464" ca="1" si="436">SUM(I465:I474)</f>
        <v>1684059488</v>
      </c>
      <c r="J464" s="60">
        <f t="shared" ca="1" si="436"/>
        <v>1214496571</v>
      </c>
      <c r="K464" s="60">
        <f t="shared" ref="K464" ca="1" si="437">SUM(K465:K474)</f>
        <v>7431058</v>
      </c>
      <c r="L464" s="60">
        <f t="shared" ca="1" si="436"/>
        <v>413001073</v>
      </c>
      <c r="M464" s="60">
        <f t="shared" ca="1" si="436"/>
        <v>24289944</v>
      </c>
      <c r="N464" s="60">
        <f t="shared" ca="1" si="436"/>
        <v>24840842</v>
      </c>
      <c r="O464" s="61">
        <f t="shared" ca="1" si="436"/>
        <v>2627.8534000000004</v>
      </c>
      <c r="P464" s="61">
        <f t="shared" ca="1" si="436"/>
        <v>1891.0128000000002</v>
      </c>
      <c r="Q464" s="62">
        <f t="shared" ca="1" si="436"/>
        <v>736.84059999999999</v>
      </c>
      <c r="R464" s="312">
        <f t="shared" ca="1" si="436"/>
        <v>0</v>
      </c>
      <c r="S464" s="313">
        <f t="shared" ref="S464" ca="1" si="438">SUM(S465:S474)</f>
        <v>602502</v>
      </c>
      <c r="T464" s="313">
        <f t="shared" ca="1" si="436"/>
        <v>409443</v>
      </c>
      <c r="U464" s="313">
        <f t="shared" ref="U464" ca="1" si="439">SUM(U465:U474)</f>
        <v>286642</v>
      </c>
      <c r="V464" s="313">
        <f t="shared" ca="1" si="436"/>
        <v>0</v>
      </c>
      <c r="W464" s="313">
        <f t="shared" ca="1" si="436"/>
        <v>1298587</v>
      </c>
      <c r="X464" s="313">
        <f t="shared" ca="1" si="436"/>
        <v>0</v>
      </c>
      <c r="Y464" s="313">
        <f t="shared" ref="Y464" ca="1" si="440">SUM(Y465:Y474)</f>
        <v>0</v>
      </c>
      <c r="Z464" s="313">
        <f t="shared" ca="1" si="436"/>
        <v>0</v>
      </c>
      <c r="AA464" s="313">
        <f t="shared" ca="1" si="436"/>
        <v>0</v>
      </c>
      <c r="AB464" s="313">
        <f t="shared" ca="1" si="436"/>
        <v>1298587</v>
      </c>
      <c r="AC464" s="313">
        <f t="shared" ca="1" si="436"/>
        <v>438920</v>
      </c>
      <c r="AD464" s="313">
        <f t="shared" ca="1" si="436"/>
        <v>25968</v>
      </c>
      <c r="AE464" s="313">
        <f t="shared" ca="1" si="436"/>
        <v>48200</v>
      </c>
      <c r="AF464" s="313">
        <f t="shared" ca="1" si="436"/>
        <v>500</v>
      </c>
      <c r="AG464" s="313">
        <f t="shared" ca="1" si="436"/>
        <v>48700</v>
      </c>
      <c r="AH464" s="313">
        <f t="shared" ca="1" si="436"/>
        <v>1812175</v>
      </c>
      <c r="AI464" s="285">
        <f t="shared" ca="1" si="436"/>
        <v>0</v>
      </c>
      <c r="AJ464" s="285">
        <f t="shared" ca="1" si="436"/>
        <v>0</v>
      </c>
      <c r="AK464" s="285">
        <f t="shared" ref="AK464:AM464" ca="1" si="441">SUM(AK465:AK474)</f>
        <v>1.68</v>
      </c>
      <c r="AL464" s="285">
        <f t="shared" ca="1" si="441"/>
        <v>0</v>
      </c>
      <c r="AM464" s="285">
        <f t="shared" ca="1" si="441"/>
        <v>1.3100000000000003</v>
      </c>
      <c r="AN464" s="285">
        <f t="shared" ref="AN464" ca="1" si="442">SUM(AN465:AN474)</f>
        <v>0.47000000000000003</v>
      </c>
      <c r="AO464" s="285">
        <f t="shared" ca="1" si="436"/>
        <v>0</v>
      </c>
      <c r="AP464" s="285">
        <f t="shared" ca="1" si="436"/>
        <v>0</v>
      </c>
      <c r="AQ464" s="285">
        <f t="shared" ca="1" si="436"/>
        <v>2.15</v>
      </c>
      <c r="AR464" s="285">
        <f t="shared" ca="1" si="436"/>
        <v>1.3100000000000003</v>
      </c>
      <c r="AS464" s="314">
        <f t="shared" ca="1" si="436"/>
        <v>3.46</v>
      </c>
      <c r="AT464" s="315">
        <f t="shared" ca="1" si="436"/>
        <v>1685871663</v>
      </c>
      <c r="AU464" s="313">
        <f t="shared" ca="1" si="436"/>
        <v>1215795158</v>
      </c>
      <c r="AV464" s="313">
        <f t="shared" ca="1" si="436"/>
        <v>7431058</v>
      </c>
      <c r="AW464" s="313">
        <f t="shared" ca="1" si="436"/>
        <v>413439993</v>
      </c>
      <c r="AX464" s="313">
        <f t="shared" ca="1" si="436"/>
        <v>24315912</v>
      </c>
      <c r="AY464" s="313">
        <f t="shared" ca="1" si="436"/>
        <v>24889542</v>
      </c>
      <c r="AZ464" s="285">
        <f t="shared" ca="1" si="436"/>
        <v>2631.3134</v>
      </c>
      <c r="BA464" s="285">
        <f t="shared" ca="1" si="436"/>
        <v>1893.1627999999998</v>
      </c>
      <c r="BB464" s="316">
        <f t="shared" ref="BB464" ca="1" si="443">SUM(BB465:BB474)</f>
        <v>738.15060000000005</v>
      </c>
    </row>
    <row r="465" spans="2:54" customFormat="1" ht="12.75" x14ac:dyDescent="0.2">
      <c r="D465" s="46"/>
      <c r="E465" s="47"/>
      <c r="F465" s="46"/>
      <c r="G465" s="80"/>
      <c r="H465" s="227">
        <v>3111</v>
      </c>
      <c r="I465" s="57">
        <f t="shared" ref="I465:BB465" ca="1" si="444">SUMIF($F$12:$F$461,"=3111",I$12:I$409)</f>
        <v>353106218</v>
      </c>
      <c r="J465" s="225">
        <f t="shared" ca="1" si="444"/>
        <v>257633669</v>
      </c>
      <c r="K465" s="225">
        <f t="shared" ca="1" si="444"/>
        <v>632738</v>
      </c>
      <c r="L465" s="225">
        <f t="shared" ca="1" si="444"/>
        <v>87283580</v>
      </c>
      <c r="M465" s="225">
        <f t="shared" ca="1" si="444"/>
        <v>5152680</v>
      </c>
      <c r="N465" s="225">
        <f t="shared" ca="1" si="444"/>
        <v>2403551</v>
      </c>
      <c r="O465" s="226">
        <f t="shared" ca="1" si="444"/>
        <v>605.89160000000015</v>
      </c>
      <c r="P465" s="226">
        <f t="shared" ca="1" si="444"/>
        <v>462.8008999999999</v>
      </c>
      <c r="Q465" s="438">
        <f t="shared" ca="1" si="444"/>
        <v>143.0907</v>
      </c>
      <c r="R465" s="58">
        <f t="shared" ca="1" si="444"/>
        <v>0</v>
      </c>
      <c r="S465" s="225">
        <f t="shared" ca="1" si="444"/>
        <v>242019</v>
      </c>
      <c r="T465" s="225">
        <f t="shared" ca="1" si="444"/>
        <v>0</v>
      </c>
      <c r="U465" s="225">
        <f t="shared" ca="1" si="444"/>
        <v>0</v>
      </c>
      <c r="V465" s="225">
        <f t="shared" ca="1" si="444"/>
        <v>0</v>
      </c>
      <c r="W465" s="225">
        <f t="shared" ca="1" si="444"/>
        <v>242019</v>
      </c>
      <c r="X465" s="225">
        <f t="shared" ca="1" si="444"/>
        <v>0</v>
      </c>
      <c r="Y465" s="225">
        <f t="shared" ca="1" si="444"/>
        <v>0</v>
      </c>
      <c r="Z465" s="225">
        <f t="shared" ca="1" si="444"/>
        <v>0</v>
      </c>
      <c r="AA465" s="225">
        <f t="shared" ca="1" si="444"/>
        <v>0</v>
      </c>
      <c r="AB465" s="225">
        <f t="shared" ca="1" si="444"/>
        <v>242019</v>
      </c>
      <c r="AC465" s="225">
        <f t="shared" ca="1" si="444"/>
        <v>81803</v>
      </c>
      <c r="AD465" s="225">
        <f t="shared" ca="1" si="444"/>
        <v>4841</v>
      </c>
      <c r="AE465" s="225">
        <f t="shared" ca="1" si="444"/>
        <v>23200</v>
      </c>
      <c r="AF465" s="225">
        <f t="shared" ca="1" si="444"/>
        <v>500</v>
      </c>
      <c r="AG465" s="225">
        <f t="shared" ca="1" si="444"/>
        <v>23700</v>
      </c>
      <c r="AH465" s="225">
        <f t="shared" ca="1" si="444"/>
        <v>352363</v>
      </c>
      <c r="AI465" s="226">
        <f t="shared" ca="1" si="444"/>
        <v>0</v>
      </c>
      <c r="AJ465" s="226">
        <f t="shared" ca="1" si="444"/>
        <v>0</v>
      </c>
      <c r="AK465" s="226">
        <f t="shared" ca="1" si="444"/>
        <v>0.69</v>
      </c>
      <c r="AL465" s="226">
        <f t="shared" ca="1" si="444"/>
        <v>0</v>
      </c>
      <c r="AM465" s="226">
        <f t="shared" ca="1" si="444"/>
        <v>0</v>
      </c>
      <c r="AN465" s="226">
        <f t="shared" ca="1" si="444"/>
        <v>0</v>
      </c>
      <c r="AO465" s="226">
        <f t="shared" ca="1" si="444"/>
        <v>0</v>
      </c>
      <c r="AP465" s="226">
        <f t="shared" ca="1" si="444"/>
        <v>0</v>
      </c>
      <c r="AQ465" s="226">
        <f t="shared" ca="1" si="444"/>
        <v>0.69</v>
      </c>
      <c r="AR465" s="226">
        <f t="shared" ca="1" si="444"/>
        <v>0</v>
      </c>
      <c r="AS465" s="309">
        <f t="shared" ca="1" si="444"/>
        <v>0.69</v>
      </c>
      <c r="AT465" s="57">
        <f t="shared" ca="1" si="444"/>
        <v>353458581</v>
      </c>
      <c r="AU465" s="225">
        <f t="shared" ca="1" si="444"/>
        <v>257875688</v>
      </c>
      <c r="AV465" s="225">
        <f t="shared" ca="1" si="444"/>
        <v>632738</v>
      </c>
      <c r="AW465" s="225">
        <f t="shared" ca="1" si="444"/>
        <v>87365383</v>
      </c>
      <c r="AX465" s="225">
        <f t="shared" ca="1" si="444"/>
        <v>5157521</v>
      </c>
      <c r="AY465" s="225">
        <f t="shared" ca="1" si="444"/>
        <v>2427251</v>
      </c>
      <c r="AZ465" s="226">
        <f t="shared" ca="1" si="444"/>
        <v>606.58160000000009</v>
      </c>
      <c r="BA465" s="226">
        <f t="shared" ca="1" si="444"/>
        <v>463.49089999999995</v>
      </c>
      <c r="BB465" s="293">
        <f t="shared" ca="1" si="444"/>
        <v>143.0907</v>
      </c>
    </row>
    <row r="466" spans="2:54" customFormat="1" ht="12.75" x14ac:dyDescent="0.2">
      <c r="D466" s="46"/>
      <c r="E466" s="47"/>
      <c r="F466" s="46"/>
      <c r="G466" s="80"/>
      <c r="H466" s="32">
        <v>3113</v>
      </c>
      <c r="I466" s="49">
        <f t="shared" ref="I466:BB466" si="445">SUMIF($F$12:$F$461,"=3113",I$12:I$461)</f>
        <v>931013850</v>
      </c>
      <c r="J466" s="50">
        <f t="shared" si="445"/>
        <v>667980620</v>
      </c>
      <c r="K466" s="50">
        <f t="shared" si="445"/>
        <v>3228740</v>
      </c>
      <c r="L466" s="50">
        <f t="shared" si="445"/>
        <v>226868768</v>
      </c>
      <c r="M466" s="50">
        <f t="shared" si="445"/>
        <v>13359612</v>
      </c>
      <c r="N466" s="50">
        <f t="shared" si="445"/>
        <v>19576110</v>
      </c>
      <c r="O466" s="51">
        <f t="shared" si="445"/>
        <v>1308.9989</v>
      </c>
      <c r="P466" s="51">
        <f t="shared" si="445"/>
        <v>1056.6973000000003</v>
      </c>
      <c r="Q466" s="439">
        <f t="shared" si="445"/>
        <v>252.30160000000006</v>
      </c>
      <c r="R466" s="75">
        <f t="shared" si="445"/>
        <v>0</v>
      </c>
      <c r="S466" s="50">
        <f t="shared" si="445"/>
        <v>371661</v>
      </c>
      <c r="T466" s="50">
        <f t="shared" si="445"/>
        <v>0</v>
      </c>
      <c r="U466" s="50">
        <f t="shared" si="445"/>
        <v>286642</v>
      </c>
      <c r="V466" s="50">
        <f t="shared" si="445"/>
        <v>0</v>
      </c>
      <c r="W466" s="50">
        <f t="shared" si="445"/>
        <v>658303</v>
      </c>
      <c r="X466" s="50">
        <f t="shared" si="445"/>
        <v>0</v>
      </c>
      <c r="Y466" s="50">
        <f t="shared" si="445"/>
        <v>0</v>
      </c>
      <c r="Z466" s="50">
        <f t="shared" si="445"/>
        <v>0</v>
      </c>
      <c r="AA466" s="50">
        <f t="shared" si="445"/>
        <v>0</v>
      </c>
      <c r="AB466" s="50">
        <f t="shared" si="445"/>
        <v>658303</v>
      </c>
      <c r="AC466" s="50">
        <f t="shared" si="445"/>
        <v>222503</v>
      </c>
      <c r="AD466" s="50">
        <f t="shared" si="445"/>
        <v>13163</v>
      </c>
      <c r="AE466" s="50">
        <f t="shared" si="445"/>
        <v>19500</v>
      </c>
      <c r="AF466" s="50">
        <f t="shared" si="445"/>
        <v>0</v>
      </c>
      <c r="AG466" s="50">
        <f t="shared" si="445"/>
        <v>19500</v>
      </c>
      <c r="AH466" s="50">
        <f t="shared" si="445"/>
        <v>913469</v>
      </c>
      <c r="AI466" s="51">
        <f t="shared" si="445"/>
        <v>0</v>
      </c>
      <c r="AJ466" s="51">
        <f t="shared" si="445"/>
        <v>0</v>
      </c>
      <c r="AK466" s="51">
        <f t="shared" si="445"/>
        <v>1.03</v>
      </c>
      <c r="AL466" s="51">
        <f t="shared" si="445"/>
        <v>0</v>
      </c>
      <c r="AM466" s="51">
        <f t="shared" si="445"/>
        <v>0</v>
      </c>
      <c r="AN466" s="51">
        <f t="shared" si="445"/>
        <v>0.47000000000000003</v>
      </c>
      <c r="AO466" s="51">
        <f t="shared" si="445"/>
        <v>0</v>
      </c>
      <c r="AP466" s="51">
        <f t="shared" si="445"/>
        <v>0</v>
      </c>
      <c r="AQ466" s="51">
        <f t="shared" si="445"/>
        <v>1.5</v>
      </c>
      <c r="AR466" s="51">
        <f t="shared" si="445"/>
        <v>0</v>
      </c>
      <c r="AS466" s="310">
        <f t="shared" si="445"/>
        <v>1.5</v>
      </c>
      <c r="AT466" s="49">
        <f t="shared" si="445"/>
        <v>931927319</v>
      </c>
      <c r="AU466" s="50">
        <f t="shared" si="445"/>
        <v>668638923</v>
      </c>
      <c r="AV466" s="50">
        <f t="shared" si="445"/>
        <v>3228740</v>
      </c>
      <c r="AW466" s="50">
        <f t="shared" si="445"/>
        <v>227091271</v>
      </c>
      <c r="AX466" s="50">
        <f t="shared" si="445"/>
        <v>13372775</v>
      </c>
      <c r="AY466" s="50">
        <f t="shared" si="445"/>
        <v>19595610</v>
      </c>
      <c r="AZ466" s="51">
        <f t="shared" si="445"/>
        <v>1310.4989</v>
      </c>
      <c r="BA466" s="51">
        <f t="shared" si="445"/>
        <v>1058.1973</v>
      </c>
      <c r="BB466" s="294">
        <f t="shared" si="445"/>
        <v>252.30160000000006</v>
      </c>
    </row>
    <row r="467" spans="2:54" customFormat="1" ht="12.75" x14ac:dyDescent="0.2">
      <c r="D467" s="46"/>
      <c r="E467" s="47"/>
      <c r="F467" s="46"/>
      <c r="G467" s="80"/>
      <c r="H467" s="32">
        <v>3114</v>
      </c>
      <c r="I467" s="49">
        <f t="shared" ref="I467:BB467" si="446">SUMIF($F$12:$F$461,"=3114",I$12:I$461)</f>
        <v>55602601</v>
      </c>
      <c r="J467" s="50">
        <f t="shared" si="446"/>
        <v>40356593</v>
      </c>
      <c r="K467" s="50">
        <f t="shared" si="446"/>
        <v>233360</v>
      </c>
      <c r="L467" s="50">
        <f t="shared" si="446"/>
        <v>13719406</v>
      </c>
      <c r="M467" s="50">
        <f t="shared" si="446"/>
        <v>807132</v>
      </c>
      <c r="N467" s="50">
        <f t="shared" si="446"/>
        <v>486110</v>
      </c>
      <c r="O467" s="51">
        <f t="shared" si="446"/>
        <v>81.162700000000001</v>
      </c>
      <c r="P467" s="51">
        <f t="shared" si="446"/>
        <v>66.6387</v>
      </c>
      <c r="Q467" s="439">
        <f t="shared" si="446"/>
        <v>14.524000000000001</v>
      </c>
      <c r="R467" s="75">
        <f t="shared" si="446"/>
        <v>0</v>
      </c>
      <c r="S467" s="50">
        <f t="shared" si="446"/>
        <v>-73781</v>
      </c>
      <c r="T467" s="50">
        <f t="shared" si="446"/>
        <v>0</v>
      </c>
      <c r="U467" s="50">
        <f t="shared" si="446"/>
        <v>0</v>
      </c>
      <c r="V467" s="50">
        <f t="shared" si="446"/>
        <v>0</v>
      </c>
      <c r="W467" s="50">
        <f t="shared" si="446"/>
        <v>-73781</v>
      </c>
      <c r="X467" s="50">
        <f t="shared" si="446"/>
        <v>0</v>
      </c>
      <c r="Y467" s="50">
        <f t="shared" si="446"/>
        <v>0</v>
      </c>
      <c r="Z467" s="50">
        <f t="shared" si="446"/>
        <v>0</v>
      </c>
      <c r="AA467" s="50">
        <f t="shared" si="446"/>
        <v>0</v>
      </c>
      <c r="AB467" s="50">
        <f t="shared" si="446"/>
        <v>-73781</v>
      </c>
      <c r="AC467" s="50">
        <f t="shared" si="446"/>
        <v>-24938</v>
      </c>
      <c r="AD467" s="50">
        <f t="shared" si="446"/>
        <v>-1476</v>
      </c>
      <c r="AE467" s="50">
        <f t="shared" si="446"/>
        <v>2500</v>
      </c>
      <c r="AF467" s="50">
        <f t="shared" si="446"/>
        <v>0</v>
      </c>
      <c r="AG467" s="50">
        <f t="shared" si="446"/>
        <v>2500</v>
      </c>
      <c r="AH467" s="50">
        <f t="shared" si="446"/>
        <v>-97695</v>
      </c>
      <c r="AI467" s="51">
        <f t="shared" si="446"/>
        <v>0</v>
      </c>
      <c r="AJ467" s="51">
        <f t="shared" si="446"/>
        <v>0</v>
      </c>
      <c r="AK467" s="51">
        <f t="shared" si="446"/>
        <v>-0.21</v>
      </c>
      <c r="AL467" s="51">
        <f t="shared" si="446"/>
        <v>0</v>
      </c>
      <c r="AM467" s="51">
        <f t="shared" si="446"/>
        <v>0</v>
      </c>
      <c r="AN467" s="51">
        <f t="shared" si="446"/>
        <v>0</v>
      </c>
      <c r="AO467" s="51">
        <f t="shared" si="446"/>
        <v>0</v>
      </c>
      <c r="AP467" s="51">
        <f t="shared" si="446"/>
        <v>0</v>
      </c>
      <c r="AQ467" s="51">
        <f t="shared" si="446"/>
        <v>-0.21</v>
      </c>
      <c r="AR467" s="51">
        <f t="shared" si="446"/>
        <v>0</v>
      </c>
      <c r="AS467" s="310">
        <f t="shared" si="446"/>
        <v>-0.21</v>
      </c>
      <c r="AT467" s="49">
        <f t="shared" si="446"/>
        <v>55504906</v>
      </c>
      <c r="AU467" s="50">
        <f t="shared" si="446"/>
        <v>40282812</v>
      </c>
      <c r="AV467" s="50">
        <f t="shared" si="446"/>
        <v>233360</v>
      </c>
      <c r="AW467" s="50">
        <f t="shared" si="446"/>
        <v>13694468</v>
      </c>
      <c r="AX467" s="50">
        <f t="shared" si="446"/>
        <v>805656</v>
      </c>
      <c r="AY467" s="50">
        <f t="shared" si="446"/>
        <v>488610</v>
      </c>
      <c r="AZ467" s="51">
        <f t="shared" si="446"/>
        <v>80.952699999999993</v>
      </c>
      <c r="BA467" s="51">
        <f t="shared" si="446"/>
        <v>66.428700000000006</v>
      </c>
      <c r="BB467" s="294">
        <f t="shared" si="446"/>
        <v>14.524000000000001</v>
      </c>
    </row>
    <row r="468" spans="2:54" customFormat="1" ht="12.75" x14ac:dyDescent="0.2">
      <c r="D468" s="46"/>
      <c r="E468" s="47"/>
      <c r="F468" s="46"/>
      <c r="G468" s="80"/>
      <c r="H468" s="32">
        <v>3117</v>
      </c>
      <c r="I468" s="49">
        <f t="shared" ref="I468:BB468" si="447">SUMIF($F$12:$F$461,"=3117",I$12:I$461)</f>
        <v>43946945</v>
      </c>
      <c r="J468" s="50">
        <f t="shared" si="447"/>
        <v>31306071</v>
      </c>
      <c r="K468" s="50">
        <f t="shared" si="447"/>
        <v>376000</v>
      </c>
      <c r="L468" s="50">
        <f t="shared" si="447"/>
        <v>10708542</v>
      </c>
      <c r="M468" s="50">
        <f t="shared" si="447"/>
        <v>626122</v>
      </c>
      <c r="N468" s="50">
        <f t="shared" si="447"/>
        <v>930210</v>
      </c>
      <c r="O468" s="51">
        <f t="shared" si="447"/>
        <v>67.804900000000004</v>
      </c>
      <c r="P468" s="51">
        <f t="shared" si="447"/>
        <v>49.705400000000004</v>
      </c>
      <c r="Q468" s="439">
        <f t="shared" si="447"/>
        <v>18.099499999999999</v>
      </c>
      <c r="R468" s="75">
        <f t="shared" si="447"/>
        <v>0</v>
      </c>
      <c r="S468" s="50">
        <f t="shared" si="447"/>
        <v>62603</v>
      </c>
      <c r="T468" s="50">
        <f t="shared" si="447"/>
        <v>0</v>
      </c>
      <c r="U468" s="50">
        <f t="shared" si="447"/>
        <v>0</v>
      </c>
      <c r="V468" s="50">
        <f t="shared" si="447"/>
        <v>0</v>
      </c>
      <c r="W468" s="50">
        <f t="shared" si="447"/>
        <v>62603</v>
      </c>
      <c r="X468" s="50">
        <f t="shared" si="447"/>
        <v>0</v>
      </c>
      <c r="Y468" s="50">
        <f t="shared" si="447"/>
        <v>0</v>
      </c>
      <c r="Z468" s="50">
        <f t="shared" si="447"/>
        <v>0</v>
      </c>
      <c r="AA468" s="50">
        <f t="shared" si="447"/>
        <v>0</v>
      </c>
      <c r="AB468" s="50">
        <f t="shared" si="447"/>
        <v>62603</v>
      </c>
      <c r="AC468" s="50">
        <f t="shared" si="447"/>
        <v>21160</v>
      </c>
      <c r="AD468" s="50">
        <f t="shared" si="447"/>
        <v>1252</v>
      </c>
      <c r="AE468" s="50">
        <f t="shared" si="447"/>
        <v>3000</v>
      </c>
      <c r="AF468" s="50">
        <f t="shared" si="447"/>
        <v>0</v>
      </c>
      <c r="AG468" s="50">
        <f t="shared" si="447"/>
        <v>3000</v>
      </c>
      <c r="AH468" s="50">
        <f t="shared" si="447"/>
        <v>88015</v>
      </c>
      <c r="AI468" s="51">
        <f t="shared" si="447"/>
        <v>0</v>
      </c>
      <c r="AJ468" s="51">
        <f t="shared" si="447"/>
        <v>0</v>
      </c>
      <c r="AK468" s="51">
        <f t="shared" si="447"/>
        <v>0.17</v>
      </c>
      <c r="AL468" s="51">
        <f t="shared" si="447"/>
        <v>0</v>
      </c>
      <c r="AM468" s="51">
        <f t="shared" si="447"/>
        <v>0</v>
      </c>
      <c r="AN468" s="51">
        <f t="shared" si="447"/>
        <v>0</v>
      </c>
      <c r="AO468" s="51">
        <f t="shared" si="447"/>
        <v>0</v>
      </c>
      <c r="AP468" s="51">
        <f t="shared" si="447"/>
        <v>0</v>
      </c>
      <c r="AQ468" s="51">
        <f t="shared" si="447"/>
        <v>0.17</v>
      </c>
      <c r="AR468" s="51">
        <f t="shared" si="447"/>
        <v>0</v>
      </c>
      <c r="AS468" s="310">
        <f t="shared" si="447"/>
        <v>0.17</v>
      </c>
      <c r="AT468" s="49">
        <f t="shared" si="447"/>
        <v>44034960</v>
      </c>
      <c r="AU468" s="50">
        <f t="shared" si="447"/>
        <v>31368674</v>
      </c>
      <c r="AV468" s="50">
        <f t="shared" si="447"/>
        <v>376000</v>
      </c>
      <c r="AW468" s="50">
        <f t="shared" si="447"/>
        <v>10729702</v>
      </c>
      <c r="AX468" s="50">
        <f t="shared" si="447"/>
        <v>627374</v>
      </c>
      <c r="AY468" s="50">
        <f t="shared" si="447"/>
        <v>933210</v>
      </c>
      <c r="AZ468" s="51">
        <f t="shared" si="447"/>
        <v>67.974900000000005</v>
      </c>
      <c r="BA468" s="51">
        <f t="shared" si="447"/>
        <v>49.875400000000006</v>
      </c>
      <c r="BB468" s="294">
        <f t="shared" si="447"/>
        <v>18.099499999999999</v>
      </c>
    </row>
    <row r="469" spans="2:54" customFormat="1" ht="12.75" x14ac:dyDescent="0.2">
      <c r="D469" s="46"/>
      <c r="E469" s="47"/>
      <c r="F469" s="46"/>
      <c r="G469" s="80"/>
      <c r="H469" s="32">
        <v>3122</v>
      </c>
      <c r="I469" s="49">
        <f t="shared" ref="I469:BB469" si="448">SUMIF($F$12:$F$409,"=3122",I$12:I$409)</f>
        <v>0</v>
      </c>
      <c r="J469" s="50">
        <f t="shared" si="448"/>
        <v>0</v>
      </c>
      <c r="K469" s="50">
        <f t="shared" si="448"/>
        <v>0</v>
      </c>
      <c r="L469" s="50">
        <f t="shared" si="448"/>
        <v>0</v>
      </c>
      <c r="M469" s="50">
        <f t="shared" si="448"/>
        <v>0</v>
      </c>
      <c r="N469" s="50">
        <f t="shared" si="448"/>
        <v>0</v>
      </c>
      <c r="O469" s="51">
        <f t="shared" si="448"/>
        <v>0</v>
      </c>
      <c r="P469" s="51">
        <f t="shared" si="448"/>
        <v>0</v>
      </c>
      <c r="Q469" s="439">
        <f t="shared" si="448"/>
        <v>0</v>
      </c>
      <c r="R469" s="75">
        <f t="shared" si="448"/>
        <v>0</v>
      </c>
      <c r="S469" s="50">
        <f t="shared" si="448"/>
        <v>0</v>
      </c>
      <c r="T469" s="50">
        <f t="shared" si="448"/>
        <v>0</v>
      </c>
      <c r="U469" s="50">
        <f t="shared" si="448"/>
        <v>0</v>
      </c>
      <c r="V469" s="50">
        <f t="shared" si="448"/>
        <v>0</v>
      </c>
      <c r="W469" s="50">
        <f t="shared" si="448"/>
        <v>0</v>
      </c>
      <c r="X469" s="50">
        <f t="shared" si="448"/>
        <v>0</v>
      </c>
      <c r="Y469" s="50">
        <f t="shared" si="448"/>
        <v>0</v>
      </c>
      <c r="Z469" s="50">
        <f t="shared" si="448"/>
        <v>0</v>
      </c>
      <c r="AA469" s="50">
        <f t="shared" si="448"/>
        <v>0</v>
      </c>
      <c r="AB469" s="50">
        <f t="shared" si="448"/>
        <v>0</v>
      </c>
      <c r="AC469" s="50">
        <f t="shared" si="448"/>
        <v>0</v>
      </c>
      <c r="AD469" s="50">
        <f t="shared" si="448"/>
        <v>0</v>
      </c>
      <c r="AE469" s="50">
        <f t="shared" si="448"/>
        <v>0</v>
      </c>
      <c r="AF469" s="50">
        <f t="shared" si="448"/>
        <v>0</v>
      </c>
      <c r="AG469" s="50">
        <f t="shared" si="448"/>
        <v>0</v>
      </c>
      <c r="AH469" s="50">
        <f t="shared" si="448"/>
        <v>0</v>
      </c>
      <c r="AI469" s="51">
        <f t="shared" si="448"/>
        <v>0</v>
      </c>
      <c r="AJ469" s="51">
        <f t="shared" si="448"/>
        <v>0</v>
      </c>
      <c r="AK469" s="51">
        <f t="shared" si="448"/>
        <v>0</v>
      </c>
      <c r="AL469" s="51">
        <f t="shared" si="448"/>
        <v>0</v>
      </c>
      <c r="AM469" s="51">
        <f t="shared" si="448"/>
        <v>0</v>
      </c>
      <c r="AN469" s="51">
        <f t="shared" si="448"/>
        <v>0</v>
      </c>
      <c r="AO469" s="51">
        <f t="shared" si="448"/>
        <v>0</v>
      </c>
      <c r="AP469" s="51">
        <f t="shared" si="448"/>
        <v>0</v>
      </c>
      <c r="AQ469" s="51">
        <f t="shared" si="448"/>
        <v>0</v>
      </c>
      <c r="AR469" s="51">
        <f t="shared" si="448"/>
        <v>0</v>
      </c>
      <c r="AS469" s="310">
        <f t="shared" si="448"/>
        <v>0</v>
      </c>
      <c r="AT469" s="49">
        <f t="shared" si="448"/>
        <v>0</v>
      </c>
      <c r="AU469" s="50">
        <f t="shared" si="448"/>
        <v>0</v>
      </c>
      <c r="AV469" s="50">
        <f t="shared" si="448"/>
        <v>0</v>
      </c>
      <c r="AW469" s="50">
        <f t="shared" si="448"/>
        <v>0</v>
      </c>
      <c r="AX469" s="50">
        <f t="shared" si="448"/>
        <v>0</v>
      </c>
      <c r="AY469" s="50">
        <f t="shared" si="448"/>
        <v>0</v>
      </c>
      <c r="AZ469" s="51">
        <f t="shared" si="448"/>
        <v>0</v>
      </c>
      <c r="BA469" s="51">
        <f t="shared" si="448"/>
        <v>0</v>
      </c>
      <c r="BB469" s="294">
        <f t="shared" si="448"/>
        <v>0</v>
      </c>
    </row>
    <row r="470" spans="2:54" customFormat="1" ht="12.75" x14ac:dyDescent="0.2">
      <c r="D470" s="46"/>
      <c r="E470" s="47"/>
      <c r="F470" s="46"/>
      <c r="G470" s="80"/>
      <c r="H470" s="32">
        <v>3124</v>
      </c>
      <c r="I470" s="49">
        <f t="shared" ref="I470:BB470" si="449">SUMIF($F$12:$F$409,"=3124",I$12:I$409)</f>
        <v>0</v>
      </c>
      <c r="J470" s="50">
        <f t="shared" si="449"/>
        <v>0</v>
      </c>
      <c r="K470" s="50">
        <f t="shared" si="449"/>
        <v>0</v>
      </c>
      <c r="L470" s="50">
        <f t="shared" si="449"/>
        <v>0</v>
      </c>
      <c r="M470" s="50">
        <f t="shared" si="449"/>
        <v>0</v>
      </c>
      <c r="N470" s="50">
        <f t="shared" si="449"/>
        <v>0</v>
      </c>
      <c r="O470" s="51">
        <f t="shared" si="449"/>
        <v>0</v>
      </c>
      <c r="P470" s="51">
        <f t="shared" si="449"/>
        <v>0</v>
      </c>
      <c r="Q470" s="439">
        <f t="shared" si="449"/>
        <v>0</v>
      </c>
      <c r="R470" s="75">
        <f t="shared" si="449"/>
        <v>0</v>
      </c>
      <c r="S470" s="50">
        <f t="shared" si="449"/>
        <v>0</v>
      </c>
      <c r="T470" s="50">
        <f t="shared" si="449"/>
        <v>0</v>
      </c>
      <c r="U470" s="50">
        <f t="shared" si="449"/>
        <v>0</v>
      </c>
      <c r="V470" s="50">
        <f t="shared" si="449"/>
        <v>0</v>
      </c>
      <c r="W470" s="50">
        <f t="shared" si="449"/>
        <v>0</v>
      </c>
      <c r="X470" s="50">
        <f t="shared" si="449"/>
        <v>0</v>
      </c>
      <c r="Y470" s="50">
        <f t="shared" si="449"/>
        <v>0</v>
      </c>
      <c r="Z470" s="50">
        <f t="shared" si="449"/>
        <v>0</v>
      </c>
      <c r="AA470" s="50">
        <f t="shared" si="449"/>
        <v>0</v>
      </c>
      <c r="AB470" s="50">
        <f t="shared" si="449"/>
        <v>0</v>
      </c>
      <c r="AC470" s="50">
        <f t="shared" si="449"/>
        <v>0</v>
      </c>
      <c r="AD470" s="50">
        <f t="shared" si="449"/>
        <v>0</v>
      </c>
      <c r="AE470" s="50">
        <f t="shared" si="449"/>
        <v>0</v>
      </c>
      <c r="AF470" s="50">
        <f t="shared" si="449"/>
        <v>0</v>
      </c>
      <c r="AG470" s="50">
        <f t="shared" si="449"/>
        <v>0</v>
      </c>
      <c r="AH470" s="50">
        <f t="shared" si="449"/>
        <v>0</v>
      </c>
      <c r="AI470" s="51">
        <f t="shared" si="449"/>
        <v>0</v>
      </c>
      <c r="AJ470" s="51">
        <f t="shared" si="449"/>
        <v>0</v>
      </c>
      <c r="AK470" s="51">
        <f t="shared" si="449"/>
        <v>0</v>
      </c>
      <c r="AL470" s="51">
        <f t="shared" si="449"/>
        <v>0</v>
      </c>
      <c r="AM470" s="51">
        <f t="shared" si="449"/>
        <v>0</v>
      </c>
      <c r="AN470" s="51">
        <f t="shared" si="449"/>
        <v>0</v>
      </c>
      <c r="AO470" s="51">
        <f t="shared" si="449"/>
        <v>0</v>
      </c>
      <c r="AP470" s="51">
        <f t="shared" si="449"/>
        <v>0</v>
      </c>
      <c r="AQ470" s="51">
        <f t="shared" si="449"/>
        <v>0</v>
      </c>
      <c r="AR470" s="51">
        <f t="shared" si="449"/>
        <v>0</v>
      </c>
      <c r="AS470" s="310">
        <f t="shared" si="449"/>
        <v>0</v>
      </c>
      <c r="AT470" s="49">
        <f t="shared" si="449"/>
        <v>0</v>
      </c>
      <c r="AU470" s="50">
        <f t="shared" si="449"/>
        <v>0</v>
      </c>
      <c r="AV470" s="50">
        <f t="shared" si="449"/>
        <v>0</v>
      </c>
      <c r="AW470" s="50">
        <f t="shared" si="449"/>
        <v>0</v>
      </c>
      <c r="AX470" s="50">
        <f t="shared" si="449"/>
        <v>0</v>
      </c>
      <c r="AY470" s="50">
        <f t="shared" si="449"/>
        <v>0</v>
      </c>
      <c r="AZ470" s="51">
        <f t="shared" si="449"/>
        <v>0</v>
      </c>
      <c r="BA470" s="51">
        <f t="shared" si="449"/>
        <v>0</v>
      </c>
      <c r="BB470" s="294">
        <f t="shared" si="449"/>
        <v>0</v>
      </c>
    </row>
    <row r="471" spans="2:54" customFormat="1" ht="12.75" x14ac:dyDescent="0.2">
      <c r="D471" s="46"/>
      <c r="E471" s="47"/>
      <c r="F471" s="46"/>
      <c r="G471" s="80"/>
      <c r="H471" s="32">
        <v>3141</v>
      </c>
      <c r="I471" s="49">
        <f t="shared" ref="I471:BB471" si="450">SUMIF($F$12:$F$461,"=3141",I$12:I$461)</f>
        <v>112053407</v>
      </c>
      <c r="J471" s="50">
        <f t="shared" si="450"/>
        <v>81368802</v>
      </c>
      <c r="K471" s="50">
        <f t="shared" si="450"/>
        <v>520220</v>
      </c>
      <c r="L471" s="50">
        <f t="shared" si="450"/>
        <v>27678484</v>
      </c>
      <c r="M471" s="50">
        <f t="shared" si="450"/>
        <v>1627377</v>
      </c>
      <c r="N471" s="50">
        <f t="shared" si="450"/>
        <v>858524</v>
      </c>
      <c r="O471" s="51">
        <f t="shared" si="450"/>
        <v>277.10999999999996</v>
      </c>
      <c r="P471" s="51">
        <f t="shared" si="450"/>
        <v>0</v>
      </c>
      <c r="Q471" s="439">
        <f t="shared" si="450"/>
        <v>277.10999999999996</v>
      </c>
      <c r="R471" s="75">
        <f t="shared" si="450"/>
        <v>0</v>
      </c>
      <c r="S471" s="50">
        <f t="shared" si="450"/>
        <v>0</v>
      </c>
      <c r="T471" s="50">
        <f t="shared" si="450"/>
        <v>409443</v>
      </c>
      <c r="U471" s="50">
        <f t="shared" si="450"/>
        <v>0</v>
      </c>
      <c r="V471" s="50">
        <f t="shared" si="450"/>
        <v>0</v>
      </c>
      <c r="W471" s="50">
        <f t="shared" si="450"/>
        <v>409443</v>
      </c>
      <c r="X471" s="50">
        <f t="shared" si="450"/>
        <v>0</v>
      </c>
      <c r="Y471" s="50">
        <f t="shared" si="450"/>
        <v>0</v>
      </c>
      <c r="Z471" s="50">
        <f t="shared" si="450"/>
        <v>0</v>
      </c>
      <c r="AA471" s="50">
        <f t="shared" si="450"/>
        <v>0</v>
      </c>
      <c r="AB471" s="50">
        <f t="shared" si="450"/>
        <v>409443</v>
      </c>
      <c r="AC471" s="50">
        <f t="shared" si="450"/>
        <v>138392</v>
      </c>
      <c r="AD471" s="50">
        <f t="shared" si="450"/>
        <v>8188</v>
      </c>
      <c r="AE471" s="50">
        <f t="shared" si="450"/>
        <v>0</v>
      </c>
      <c r="AF471" s="50">
        <f t="shared" si="450"/>
        <v>0</v>
      </c>
      <c r="AG471" s="50">
        <f t="shared" si="450"/>
        <v>0</v>
      </c>
      <c r="AH471" s="50">
        <f t="shared" si="450"/>
        <v>556023</v>
      </c>
      <c r="AI471" s="51">
        <f t="shared" si="450"/>
        <v>0</v>
      </c>
      <c r="AJ471" s="51">
        <f t="shared" si="450"/>
        <v>0</v>
      </c>
      <c r="AK471" s="51">
        <f t="shared" si="450"/>
        <v>0</v>
      </c>
      <c r="AL471" s="51">
        <f t="shared" si="450"/>
        <v>0</v>
      </c>
      <c r="AM471" s="51">
        <f t="shared" si="450"/>
        <v>1.3100000000000003</v>
      </c>
      <c r="AN471" s="51">
        <f t="shared" si="450"/>
        <v>0</v>
      </c>
      <c r="AO471" s="51">
        <f t="shared" si="450"/>
        <v>0</v>
      </c>
      <c r="AP471" s="51">
        <f t="shared" si="450"/>
        <v>0</v>
      </c>
      <c r="AQ471" s="51">
        <f t="shared" si="450"/>
        <v>0</v>
      </c>
      <c r="AR471" s="51">
        <f t="shared" si="450"/>
        <v>1.3100000000000003</v>
      </c>
      <c r="AS471" s="310">
        <f t="shared" si="450"/>
        <v>1.3100000000000003</v>
      </c>
      <c r="AT471" s="49">
        <f t="shared" si="450"/>
        <v>112609430</v>
      </c>
      <c r="AU471" s="50">
        <f t="shared" si="450"/>
        <v>81778245</v>
      </c>
      <c r="AV471" s="50">
        <f t="shared" si="450"/>
        <v>520220</v>
      </c>
      <c r="AW471" s="50">
        <f t="shared" si="450"/>
        <v>27816876</v>
      </c>
      <c r="AX471" s="50">
        <f t="shared" si="450"/>
        <v>1635565</v>
      </c>
      <c r="AY471" s="50">
        <f t="shared" si="450"/>
        <v>858524</v>
      </c>
      <c r="AZ471" s="51">
        <f t="shared" si="450"/>
        <v>278.42</v>
      </c>
      <c r="BA471" s="51">
        <f t="shared" si="450"/>
        <v>0</v>
      </c>
      <c r="BB471" s="294">
        <f t="shared" si="450"/>
        <v>278.42</v>
      </c>
    </row>
    <row r="472" spans="2:54" customFormat="1" ht="12.75" x14ac:dyDescent="0.2">
      <c r="D472" s="46"/>
      <c r="E472" s="47"/>
      <c r="F472" s="46"/>
      <c r="G472" s="80"/>
      <c r="H472" s="32">
        <v>3143</v>
      </c>
      <c r="I472" s="49">
        <f t="shared" ref="I472:BB472" si="451">SUMIF($F$12:$F$461,"=3143",I$12:I$461)</f>
        <v>95639774</v>
      </c>
      <c r="J472" s="50">
        <f t="shared" si="451"/>
        <v>70091386</v>
      </c>
      <c r="K472" s="50">
        <f t="shared" si="451"/>
        <v>240000</v>
      </c>
      <c r="L472" s="50">
        <f t="shared" si="451"/>
        <v>23772006</v>
      </c>
      <c r="M472" s="50">
        <f t="shared" si="451"/>
        <v>1401832</v>
      </c>
      <c r="N472" s="50">
        <f t="shared" si="451"/>
        <v>134550</v>
      </c>
      <c r="O472" s="51">
        <f t="shared" si="451"/>
        <v>154.83570000000006</v>
      </c>
      <c r="P472" s="51">
        <f t="shared" si="451"/>
        <v>145.47569999999999</v>
      </c>
      <c r="Q472" s="439">
        <f t="shared" si="451"/>
        <v>9.36</v>
      </c>
      <c r="R472" s="75">
        <f t="shared" si="451"/>
        <v>0</v>
      </c>
      <c r="S472" s="50">
        <f t="shared" si="451"/>
        <v>0</v>
      </c>
      <c r="T472" s="50">
        <f t="shared" si="451"/>
        <v>0</v>
      </c>
      <c r="U472" s="50">
        <f t="shared" si="451"/>
        <v>0</v>
      </c>
      <c r="V472" s="50">
        <f t="shared" si="451"/>
        <v>0</v>
      </c>
      <c r="W472" s="50">
        <f t="shared" si="451"/>
        <v>0</v>
      </c>
      <c r="X472" s="50">
        <f t="shared" si="451"/>
        <v>0</v>
      </c>
      <c r="Y472" s="50">
        <f t="shared" si="451"/>
        <v>0</v>
      </c>
      <c r="Z472" s="50">
        <f t="shared" si="451"/>
        <v>0</v>
      </c>
      <c r="AA472" s="50">
        <f t="shared" si="451"/>
        <v>0</v>
      </c>
      <c r="AB472" s="50">
        <f t="shared" si="451"/>
        <v>0</v>
      </c>
      <c r="AC472" s="50">
        <f t="shared" si="451"/>
        <v>0</v>
      </c>
      <c r="AD472" s="50">
        <f t="shared" si="451"/>
        <v>0</v>
      </c>
      <c r="AE472" s="50">
        <f t="shared" si="451"/>
        <v>0</v>
      </c>
      <c r="AF472" s="50">
        <f t="shared" si="451"/>
        <v>0</v>
      </c>
      <c r="AG472" s="50">
        <f t="shared" si="451"/>
        <v>0</v>
      </c>
      <c r="AH472" s="50">
        <f t="shared" si="451"/>
        <v>0</v>
      </c>
      <c r="AI472" s="51">
        <f t="shared" si="451"/>
        <v>0</v>
      </c>
      <c r="AJ472" s="51">
        <f t="shared" si="451"/>
        <v>0</v>
      </c>
      <c r="AK472" s="51">
        <f t="shared" si="451"/>
        <v>0</v>
      </c>
      <c r="AL472" s="51">
        <f t="shared" si="451"/>
        <v>0</v>
      </c>
      <c r="AM472" s="51">
        <f t="shared" si="451"/>
        <v>0</v>
      </c>
      <c r="AN472" s="51">
        <f t="shared" si="451"/>
        <v>0</v>
      </c>
      <c r="AO472" s="51">
        <f t="shared" si="451"/>
        <v>0</v>
      </c>
      <c r="AP472" s="51">
        <f t="shared" si="451"/>
        <v>0</v>
      </c>
      <c r="AQ472" s="51">
        <f t="shared" si="451"/>
        <v>0</v>
      </c>
      <c r="AR472" s="51">
        <f t="shared" si="451"/>
        <v>0</v>
      </c>
      <c r="AS472" s="310">
        <f t="shared" si="451"/>
        <v>0</v>
      </c>
      <c r="AT472" s="49">
        <f t="shared" si="451"/>
        <v>95639774</v>
      </c>
      <c r="AU472" s="50">
        <f t="shared" si="451"/>
        <v>70091386</v>
      </c>
      <c r="AV472" s="50">
        <f t="shared" si="451"/>
        <v>240000</v>
      </c>
      <c r="AW472" s="50">
        <f t="shared" si="451"/>
        <v>23772006</v>
      </c>
      <c r="AX472" s="50">
        <f t="shared" si="451"/>
        <v>1401832</v>
      </c>
      <c r="AY472" s="50">
        <f t="shared" si="451"/>
        <v>134550</v>
      </c>
      <c r="AZ472" s="51">
        <f t="shared" si="451"/>
        <v>154.83570000000006</v>
      </c>
      <c r="BA472" s="51">
        <f t="shared" si="451"/>
        <v>145.47569999999999</v>
      </c>
      <c r="BB472" s="294">
        <f t="shared" si="451"/>
        <v>9.36</v>
      </c>
    </row>
    <row r="473" spans="2:54" customFormat="1" ht="12.75" x14ac:dyDescent="0.2">
      <c r="D473" s="46"/>
      <c r="E473" s="47"/>
      <c r="F473" s="46"/>
      <c r="G473" s="80"/>
      <c r="H473" s="32">
        <v>3231</v>
      </c>
      <c r="I473" s="49">
        <f t="shared" ref="I473:BB473" si="452">SUMIF($F$12:$F$461,"=3231",I$12:I$461)</f>
        <v>76178248</v>
      </c>
      <c r="J473" s="50">
        <f t="shared" si="452"/>
        <v>55559273</v>
      </c>
      <c r="K473" s="50">
        <f t="shared" si="452"/>
        <v>360000</v>
      </c>
      <c r="L473" s="50">
        <f t="shared" si="452"/>
        <v>18900714</v>
      </c>
      <c r="M473" s="50">
        <f t="shared" si="452"/>
        <v>1111186</v>
      </c>
      <c r="N473" s="50">
        <f t="shared" si="452"/>
        <v>247075</v>
      </c>
      <c r="O473" s="51">
        <f t="shared" si="452"/>
        <v>107.44959999999998</v>
      </c>
      <c r="P473" s="51">
        <f t="shared" si="452"/>
        <v>95.624799999999993</v>
      </c>
      <c r="Q473" s="439">
        <f t="shared" si="452"/>
        <v>11.8248</v>
      </c>
      <c r="R473" s="75">
        <f t="shared" si="452"/>
        <v>0</v>
      </c>
      <c r="S473" s="50">
        <f t="shared" si="452"/>
        <v>0</v>
      </c>
      <c r="T473" s="50">
        <f t="shared" si="452"/>
        <v>0</v>
      </c>
      <c r="U473" s="50">
        <f t="shared" si="452"/>
        <v>0</v>
      </c>
      <c r="V473" s="50">
        <f t="shared" si="452"/>
        <v>0</v>
      </c>
      <c r="W473" s="50">
        <f t="shared" si="452"/>
        <v>0</v>
      </c>
      <c r="X473" s="50">
        <f t="shared" si="452"/>
        <v>0</v>
      </c>
      <c r="Y473" s="50">
        <f t="shared" si="452"/>
        <v>0</v>
      </c>
      <c r="Z473" s="50">
        <f t="shared" si="452"/>
        <v>0</v>
      </c>
      <c r="AA473" s="50">
        <f t="shared" si="452"/>
        <v>0</v>
      </c>
      <c r="AB473" s="50">
        <f t="shared" si="452"/>
        <v>0</v>
      </c>
      <c r="AC473" s="50">
        <f t="shared" si="452"/>
        <v>0</v>
      </c>
      <c r="AD473" s="50">
        <f t="shared" si="452"/>
        <v>0</v>
      </c>
      <c r="AE473" s="50">
        <f t="shared" si="452"/>
        <v>0</v>
      </c>
      <c r="AF473" s="50">
        <f t="shared" si="452"/>
        <v>0</v>
      </c>
      <c r="AG473" s="50">
        <f t="shared" si="452"/>
        <v>0</v>
      </c>
      <c r="AH473" s="50">
        <f t="shared" si="452"/>
        <v>0</v>
      </c>
      <c r="AI473" s="51">
        <f t="shared" si="452"/>
        <v>0</v>
      </c>
      <c r="AJ473" s="51">
        <f t="shared" si="452"/>
        <v>0</v>
      </c>
      <c r="AK473" s="51">
        <f t="shared" si="452"/>
        <v>0</v>
      </c>
      <c r="AL473" s="51">
        <f t="shared" si="452"/>
        <v>0</v>
      </c>
      <c r="AM473" s="51">
        <f t="shared" si="452"/>
        <v>0</v>
      </c>
      <c r="AN473" s="51">
        <f t="shared" si="452"/>
        <v>0</v>
      </c>
      <c r="AO473" s="51">
        <f t="shared" si="452"/>
        <v>0</v>
      </c>
      <c r="AP473" s="51">
        <f t="shared" si="452"/>
        <v>0</v>
      </c>
      <c r="AQ473" s="51">
        <f t="shared" si="452"/>
        <v>0</v>
      </c>
      <c r="AR473" s="51">
        <f t="shared" si="452"/>
        <v>0</v>
      </c>
      <c r="AS473" s="310">
        <f t="shared" si="452"/>
        <v>0</v>
      </c>
      <c r="AT473" s="49">
        <f t="shared" si="452"/>
        <v>76178248</v>
      </c>
      <c r="AU473" s="50">
        <f t="shared" si="452"/>
        <v>55559273</v>
      </c>
      <c r="AV473" s="50">
        <f t="shared" si="452"/>
        <v>360000</v>
      </c>
      <c r="AW473" s="50">
        <f t="shared" si="452"/>
        <v>18900714</v>
      </c>
      <c r="AX473" s="50">
        <f t="shared" si="452"/>
        <v>1111186</v>
      </c>
      <c r="AY473" s="50">
        <f t="shared" si="452"/>
        <v>247075</v>
      </c>
      <c r="AZ473" s="51">
        <f t="shared" si="452"/>
        <v>107.44959999999998</v>
      </c>
      <c r="BA473" s="51">
        <f t="shared" si="452"/>
        <v>95.624799999999993</v>
      </c>
      <c r="BB473" s="294">
        <f t="shared" si="452"/>
        <v>11.8248</v>
      </c>
    </row>
    <row r="474" spans="2:54" customFormat="1" ht="13.5" thickBot="1" x14ac:dyDescent="0.25">
      <c r="D474" s="46"/>
      <c r="E474" s="47"/>
      <c r="F474" s="46"/>
      <c r="G474" s="80"/>
      <c r="H474" s="210">
        <v>3233</v>
      </c>
      <c r="I474" s="52">
        <f t="shared" ref="I474:BB474" si="453">SUMIF($F$12:$F$461,"=3233",I$12:I$461)</f>
        <v>16518445</v>
      </c>
      <c r="J474" s="53">
        <f t="shared" si="453"/>
        <v>10200157</v>
      </c>
      <c r="K474" s="53">
        <f t="shared" si="453"/>
        <v>1840000</v>
      </c>
      <c r="L474" s="53">
        <f t="shared" si="453"/>
        <v>4069573</v>
      </c>
      <c r="M474" s="53">
        <f t="shared" si="453"/>
        <v>204003</v>
      </c>
      <c r="N474" s="53">
        <f t="shared" si="453"/>
        <v>204712</v>
      </c>
      <c r="O474" s="224">
        <f t="shared" si="453"/>
        <v>24.599999999999998</v>
      </c>
      <c r="P474" s="224">
        <f t="shared" si="453"/>
        <v>14.069999999999999</v>
      </c>
      <c r="Q474" s="440">
        <f t="shared" si="453"/>
        <v>10.529999999999998</v>
      </c>
      <c r="R474" s="230">
        <f t="shared" si="453"/>
        <v>0</v>
      </c>
      <c r="S474" s="53">
        <f t="shared" si="453"/>
        <v>0</v>
      </c>
      <c r="T474" s="53">
        <f t="shared" si="453"/>
        <v>0</v>
      </c>
      <c r="U474" s="53">
        <f t="shared" si="453"/>
        <v>0</v>
      </c>
      <c r="V474" s="53">
        <f t="shared" si="453"/>
        <v>0</v>
      </c>
      <c r="W474" s="53">
        <f t="shared" si="453"/>
        <v>0</v>
      </c>
      <c r="X474" s="53">
        <f t="shared" si="453"/>
        <v>0</v>
      </c>
      <c r="Y474" s="53">
        <f t="shared" si="453"/>
        <v>0</v>
      </c>
      <c r="Z474" s="53">
        <f t="shared" si="453"/>
        <v>0</v>
      </c>
      <c r="AA474" s="53">
        <f t="shared" si="453"/>
        <v>0</v>
      </c>
      <c r="AB474" s="53">
        <f t="shared" si="453"/>
        <v>0</v>
      </c>
      <c r="AC474" s="53">
        <f t="shared" si="453"/>
        <v>0</v>
      </c>
      <c r="AD474" s="53">
        <f t="shared" si="453"/>
        <v>0</v>
      </c>
      <c r="AE474" s="53">
        <f t="shared" si="453"/>
        <v>0</v>
      </c>
      <c r="AF474" s="53">
        <f t="shared" si="453"/>
        <v>0</v>
      </c>
      <c r="AG474" s="53">
        <f t="shared" si="453"/>
        <v>0</v>
      </c>
      <c r="AH474" s="53">
        <f t="shared" si="453"/>
        <v>0</v>
      </c>
      <c r="AI474" s="224">
        <f t="shared" si="453"/>
        <v>0</v>
      </c>
      <c r="AJ474" s="224">
        <f t="shared" si="453"/>
        <v>0</v>
      </c>
      <c r="AK474" s="224">
        <f t="shared" si="453"/>
        <v>0</v>
      </c>
      <c r="AL474" s="224">
        <f t="shared" si="453"/>
        <v>0</v>
      </c>
      <c r="AM474" s="224">
        <f t="shared" si="453"/>
        <v>0</v>
      </c>
      <c r="AN474" s="224">
        <f t="shared" si="453"/>
        <v>0</v>
      </c>
      <c r="AO474" s="224">
        <f t="shared" si="453"/>
        <v>0</v>
      </c>
      <c r="AP474" s="224">
        <f t="shared" si="453"/>
        <v>0</v>
      </c>
      <c r="AQ474" s="224">
        <f t="shared" si="453"/>
        <v>0</v>
      </c>
      <c r="AR474" s="224">
        <f t="shared" si="453"/>
        <v>0</v>
      </c>
      <c r="AS474" s="311">
        <f t="shared" si="453"/>
        <v>0</v>
      </c>
      <c r="AT474" s="52">
        <f t="shared" si="453"/>
        <v>16518445</v>
      </c>
      <c r="AU474" s="53">
        <f t="shared" si="453"/>
        <v>10200157</v>
      </c>
      <c r="AV474" s="53">
        <f t="shared" si="453"/>
        <v>1840000</v>
      </c>
      <c r="AW474" s="53">
        <f t="shared" si="453"/>
        <v>4069573</v>
      </c>
      <c r="AX474" s="53">
        <f t="shared" si="453"/>
        <v>204003</v>
      </c>
      <c r="AY474" s="53">
        <f t="shared" si="453"/>
        <v>204712</v>
      </c>
      <c r="AZ474" s="224">
        <f t="shared" si="453"/>
        <v>24.599999999999998</v>
      </c>
      <c r="BA474" s="224">
        <f t="shared" si="453"/>
        <v>14.069999999999999</v>
      </c>
      <c r="BB474" s="295">
        <f t="shared" si="453"/>
        <v>10.529999999999998</v>
      </c>
    </row>
    <row r="477" spans="2:54" x14ac:dyDescent="0.2">
      <c r="E477" s="91"/>
      <c r="I477" s="92"/>
      <c r="J477" s="92"/>
      <c r="K477" s="92"/>
      <c r="L477" s="92"/>
      <c r="M477" s="92"/>
      <c r="N477" s="92"/>
      <c r="O477" s="286"/>
      <c r="P477" s="286"/>
      <c r="Q477" s="286"/>
    </row>
    <row r="478" spans="2:54" x14ac:dyDescent="0.2">
      <c r="E478" s="91"/>
      <c r="I478" s="92"/>
      <c r="J478" s="92"/>
      <c r="K478" s="92"/>
      <c r="L478" s="92"/>
      <c r="M478" s="92"/>
      <c r="N478" s="92"/>
      <c r="O478" s="286"/>
      <c r="P478" s="286"/>
      <c r="Q478" s="286"/>
    </row>
    <row r="479" spans="2:54" x14ac:dyDescent="0.2">
      <c r="E479" s="91"/>
      <c r="J479" s="93"/>
      <c r="K479" s="93"/>
      <c r="N479" s="93"/>
      <c r="P479" s="141"/>
      <c r="Q479" s="141"/>
    </row>
    <row r="480" spans="2:54" s="92" customFormat="1" x14ac:dyDescent="0.2">
      <c r="B480" s="91"/>
      <c r="C480" s="91"/>
      <c r="D480" s="91"/>
      <c r="E480" s="91"/>
      <c r="I480" s="93"/>
      <c r="J480" s="93"/>
      <c r="K480" s="93"/>
      <c r="L480" s="94"/>
      <c r="M480" s="94"/>
      <c r="N480" s="93"/>
      <c r="O480" s="141"/>
      <c r="P480" s="141"/>
      <c r="Q480" s="141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93"/>
      <c r="AU480" s="93"/>
      <c r="AV480" s="93"/>
      <c r="AW480" s="93"/>
      <c r="AX480" s="93"/>
      <c r="AY480" s="93"/>
      <c r="AZ480" s="141"/>
      <c r="BA480" s="141"/>
      <c r="BB480" s="286"/>
    </row>
    <row r="481" spans="1:54" x14ac:dyDescent="0.2">
      <c r="E481" s="91"/>
      <c r="J481" s="93"/>
      <c r="K481" s="93"/>
      <c r="N481" s="93"/>
      <c r="P481" s="141"/>
      <c r="Q481" s="141"/>
    </row>
    <row r="482" spans="1:54" s="92" customFormat="1" x14ac:dyDescent="0.2">
      <c r="B482" s="91"/>
      <c r="C482" s="91"/>
      <c r="D482" s="91"/>
      <c r="E482" s="91"/>
      <c r="I482" s="93"/>
      <c r="J482" s="93"/>
      <c r="K482" s="93"/>
      <c r="L482" s="94"/>
      <c r="M482" s="94"/>
      <c r="N482" s="93"/>
      <c r="O482" s="141"/>
      <c r="P482" s="141"/>
      <c r="Q482" s="141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93"/>
      <c r="AU482" s="93"/>
      <c r="AV482" s="93"/>
      <c r="AW482" s="93"/>
      <c r="AX482" s="93"/>
      <c r="AY482" s="93"/>
      <c r="AZ482" s="141"/>
      <c r="BA482" s="141"/>
      <c r="BB482" s="286"/>
    </row>
    <row r="483" spans="1:54" s="92" customFormat="1" x14ac:dyDescent="0.2">
      <c r="B483" s="91"/>
      <c r="C483" s="91"/>
      <c r="D483" s="91"/>
      <c r="E483" s="91"/>
      <c r="I483" s="93"/>
      <c r="J483" s="93"/>
      <c r="K483" s="93"/>
      <c r="L483" s="94"/>
      <c r="M483" s="94"/>
      <c r="N483" s="93"/>
      <c r="O483" s="141"/>
      <c r="P483" s="141"/>
      <c r="Q483" s="141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93"/>
      <c r="AU483" s="93"/>
      <c r="AV483" s="93"/>
      <c r="AW483" s="93"/>
      <c r="AX483" s="93"/>
      <c r="AY483" s="93"/>
      <c r="AZ483" s="141"/>
      <c r="BA483" s="141"/>
      <c r="BB483" s="286"/>
    </row>
    <row r="484" spans="1:54" s="93" customFormat="1" x14ac:dyDescent="0.2">
      <c r="A484" s="92"/>
      <c r="B484" s="91"/>
      <c r="C484" s="91"/>
      <c r="D484" s="91"/>
      <c r="E484" s="91"/>
      <c r="F484" s="92"/>
      <c r="G484" s="92"/>
      <c r="H484" s="92"/>
      <c r="L484" s="94"/>
      <c r="M484" s="94"/>
      <c r="O484" s="141"/>
      <c r="P484" s="141"/>
      <c r="Q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Z484" s="141"/>
      <c r="BA484" s="141"/>
      <c r="BB484" s="141"/>
    </row>
    <row r="485" spans="1:54" s="93" customFormat="1" x14ac:dyDescent="0.2">
      <c r="A485" s="92"/>
      <c r="B485" s="91"/>
      <c r="C485" s="91"/>
      <c r="D485" s="91"/>
      <c r="E485" s="91"/>
      <c r="F485" s="92"/>
      <c r="G485" s="92"/>
      <c r="H485" s="92"/>
      <c r="L485" s="94"/>
      <c r="M485" s="94"/>
      <c r="O485" s="141"/>
      <c r="P485" s="141"/>
      <c r="Q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Z485" s="141"/>
      <c r="BA485" s="141"/>
      <c r="BB485" s="141"/>
    </row>
    <row r="486" spans="1:54" s="93" customFormat="1" x14ac:dyDescent="0.2">
      <c r="A486" s="92"/>
      <c r="B486" s="91"/>
      <c r="C486" s="91"/>
      <c r="D486" s="91"/>
      <c r="E486" s="91"/>
      <c r="F486" s="92"/>
      <c r="G486" s="92"/>
      <c r="H486" s="92"/>
      <c r="L486" s="94"/>
      <c r="M486" s="94"/>
      <c r="O486" s="141"/>
      <c r="P486" s="141"/>
      <c r="Q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Z486" s="141"/>
      <c r="BA486" s="141"/>
      <c r="BB486" s="141"/>
    </row>
    <row r="487" spans="1:54" s="93" customFormat="1" x14ac:dyDescent="0.2">
      <c r="A487" s="92"/>
      <c r="B487" s="91"/>
      <c r="C487" s="91"/>
      <c r="D487" s="91"/>
      <c r="E487" s="91"/>
      <c r="F487" s="92"/>
      <c r="G487" s="92"/>
      <c r="H487" s="92"/>
      <c r="L487" s="94"/>
      <c r="M487" s="94"/>
      <c r="O487" s="141"/>
      <c r="P487" s="141"/>
      <c r="Q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Z487" s="141"/>
      <c r="BA487" s="141"/>
      <c r="BB487" s="141"/>
    </row>
    <row r="488" spans="1:54" x14ac:dyDescent="0.2">
      <c r="E488" s="91"/>
      <c r="J488" s="93"/>
      <c r="K488" s="93"/>
      <c r="N488" s="93"/>
      <c r="P488" s="141"/>
      <c r="Q488" s="141"/>
    </row>
    <row r="490" spans="1:54" s="93" customFormat="1" ht="15" customHeight="1" x14ac:dyDescent="0.2">
      <c r="A490" s="92"/>
      <c r="B490" s="91"/>
      <c r="C490" s="91"/>
      <c r="D490" s="91"/>
      <c r="E490" s="92"/>
      <c r="F490" s="92"/>
      <c r="G490" s="92"/>
      <c r="H490" s="92"/>
      <c r="J490" s="94"/>
      <c r="K490" s="94"/>
      <c r="L490" s="94"/>
      <c r="M490" s="94"/>
      <c r="N490" s="94"/>
      <c r="O490" s="141"/>
      <c r="P490" s="95"/>
      <c r="Q490" s="95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Z490" s="141"/>
      <c r="BA490" s="141"/>
      <c r="BB490" s="141"/>
    </row>
    <row r="491" spans="1:54" s="93" customFormat="1" ht="15" customHeight="1" x14ac:dyDescent="0.2">
      <c r="A491" s="92"/>
      <c r="B491" s="91"/>
      <c r="C491" s="91"/>
      <c r="D491" s="91"/>
      <c r="E491" s="92"/>
      <c r="F491" s="92"/>
      <c r="G491" s="92"/>
      <c r="H491" s="92"/>
      <c r="J491" s="94"/>
      <c r="K491" s="94"/>
      <c r="L491" s="94"/>
      <c r="M491" s="94"/>
      <c r="N491" s="94"/>
      <c r="O491" s="141"/>
      <c r="P491" s="95"/>
      <c r="Q491" s="95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Z491" s="141"/>
      <c r="BA491" s="141"/>
      <c r="BB491" s="141"/>
    </row>
    <row r="492" spans="1:54" s="93" customFormat="1" ht="15" customHeight="1" x14ac:dyDescent="0.2">
      <c r="A492" s="92"/>
      <c r="B492" s="91"/>
      <c r="C492" s="91"/>
      <c r="D492" s="91"/>
      <c r="E492" s="92"/>
      <c r="F492" s="92"/>
      <c r="G492" s="92"/>
      <c r="H492" s="92"/>
      <c r="J492" s="94"/>
      <c r="K492" s="94"/>
      <c r="L492" s="94"/>
      <c r="M492" s="94"/>
      <c r="N492" s="94"/>
      <c r="O492" s="141"/>
      <c r="P492" s="95"/>
      <c r="Q492" s="95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Z492" s="141"/>
      <c r="BA492" s="141"/>
      <c r="BB492" s="141"/>
    </row>
    <row r="493" spans="1:54" s="93" customFormat="1" ht="15" customHeight="1" x14ac:dyDescent="0.2">
      <c r="A493" s="92"/>
      <c r="B493" s="91"/>
      <c r="C493" s="91"/>
      <c r="D493" s="91"/>
      <c r="E493" s="92"/>
      <c r="F493" s="92"/>
      <c r="G493" s="92"/>
      <c r="H493" s="92"/>
      <c r="J493" s="94"/>
      <c r="K493" s="94"/>
      <c r="L493" s="94"/>
      <c r="M493" s="94"/>
      <c r="N493" s="94"/>
      <c r="O493" s="141"/>
      <c r="P493" s="95"/>
      <c r="Q493" s="95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Z493" s="141"/>
      <c r="BA493" s="141"/>
      <c r="BB493" s="141"/>
    </row>
    <row r="494" spans="1:54" s="93" customFormat="1" ht="15" customHeight="1" x14ac:dyDescent="0.2">
      <c r="A494" s="92"/>
      <c r="B494" s="91"/>
      <c r="C494" s="91"/>
      <c r="D494" s="91"/>
      <c r="E494" s="92"/>
      <c r="F494" s="92"/>
      <c r="G494" s="92"/>
      <c r="H494" s="92"/>
      <c r="J494" s="94"/>
      <c r="K494" s="94"/>
      <c r="L494" s="94"/>
      <c r="M494" s="94"/>
      <c r="N494" s="94"/>
      <c r="O494" s="141"/>
      <c r="P494" s="95"/>
      <c r="Q494" s="95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Z494" s="141"/>
      <c r="BA494" s="141"/>
      <c r="BB494" s="141"/>
    </row>
    <row r="495" spans="1:54" s="93" customFormat="1" ht="15" customHeight="1" x14ac:dyDescent="0.2">
      <c r="A495" s="92"/>
      <c r="B495" s="91"/>
      <c r="C495" s="91"/>
      <c r="D495" s="91"/>
      <c r="E495" s="92"/>
      <c r="F495" s="92"/>
      <c r="G495" s="92"/>
      <c r="H495" s="92"/>
      <c r="J495" s="94"/>
      <c r="K495" s="94"/>
      <c r="L495" s="94"/>
      <c r="M495" s="94"/>
      <c r="N495" s="94"/>
      <c r="O495" s="141"/>
      <c r="P495" s="95"/>
      <c r="Q495" s="95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Z495" s="141"/>
      <c r="BA495" s="141"/>
      <c r="BB495" s="141"/>
    </row>
    <row r="496" spans="1:54" s="93" customFormat="1" ht="15" customHeight="1" x14ac:dyDescent="0.2">
      <c r="A496" s="92"/>
      <c r="B496" s="91"/>
      <c r="C496" s="91"/>
      <c r="D496" s="91"/>
      <c r="E496" s="92"/>
      <c r="F496" s="92"/>
      <c r="G496" s="92"/>
      <c r="H496" s="92"/>
      <c r="J496" s="94"/>
      <c r="K496" s="94"/>
      <c r="L496" s="94"/>
      <c r="M496" s="94"/>
      <c r="N496" s="94"/>
      <c r="O496" s="141"/>
      <c r="P496" s="95"/>
      <c r="Q496" s="95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Z496" s="141"/>
      <c r="BA496" s="141"/>
      <c r="BB496" s="141"/>
    </row>
    <row r="497" spans="1:54" s="93" customFormat="1" ht="15" customHeight="1" x14ac:dyDescent="0.2">
      <c r="A497" s="92"/>
      <c r="B497" s="91"/>
      <c r="C497" s="91"/>
      <c r="D497" s="91"/>
      <c r="E497" s="92"/>
      <c r="F497" s="92"/>
      <c r="G497" s="92"/>
      <c r="H497" s="92"/>
      <c r="J497" s="94"/>
      <c r="K497" s="94"/>
      <c r="L497" s="94"/>
      <c r="M497" s="94"/>
      <c r="N497" s="94"/>
      <c r="O497" s="141"/>
      <c r="P497" s="95"/>
      <c r="Q497" s="95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Z497" s="141"/>
      <c r="BA497" s="141"/>
      <c r="BB497" s="141"/>
    </row>
    <row r="498" spans="1:54" s="93" customFormat="1" ht="15" customHeight="1" x14ac:dyDescent="0.2">
      <c r="A498" s="92"/>
      <c r="B498" s="91"/>
      <c r="C498" s="91"/>
      <c r="D498" s="91"/>
      <c r="E498" s="92"/>
      <c r="F498" s="92"/>
      <c r="G498" s="92"/>
      <c r="H498" s="92"/>
      <c r="J498" s="94"/>
      <c r="K498" s="94"/>
      <c r="L498" s="94"/>
      <c r="M498" s="94"/>
      <c r="N498" s="94"/>
      <c r="O498" s="141"/>
      <c r="P498" s="95"/>
      <c r="Q498" s="95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Z498" s="141"/>
      <c r="BA498" s="141"/>
      <c r="BB498" s="141"/>
    </row>
    <row r="499" spans="1:54" s="93" customFormat="1" ht="15" customHeight="1" x14ac:dyDescent="0.2">
      <c r="A499" s="92"/>
      <c r="B499" s="91"/>
      <c r="C499" s="91"/>
      <c r="D499" s="91"/>
      <c r="E499" s="92"/>
      <c r="F499" s="92"/>
      <c r="G499" s="92"/>
      <c r="H499" s="92"/>
      <c r="J499" s="94"/>
      <c r="K499" s="94"/>
      <c r="L499" s="94"/>
      <c r="M499" s="94"/>
      <c r="N499" s="94"/>
      <c r="O499" s="141"/>
      <c r="P499" s="95"/>
      <c r="Q499" s="95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Z499" s="141"/>
      <c r="BA499" s="141"/>
      <c r="BB499" s="141"/>
    </row>
    <row r="500" spans="1:54" s="93" customFormat="1" ht="15" customHeight="1" x14ac:dyDescent="0.2">
      <c r="A500" s="92"/>
      <c r="B500" s="91"/>
      <c r="C500" s="91"/>
      <c r="D500" s="91"/>
      <c r="E500" s="92"/>
      <c r="F500" s="92"/>
      <c r="G500" s="92"/>
      <c r="H500" s="92"/>
      <c r="J500" s="94"/>
      <c r="K500" s="94"/>
      <c r="L500" s="94"/>
      <c r="M500" s="94"/>
      <c r="N500" s="94"/>
      <c r="O500" s="141"/>
      <c r="P500" s="95"/>
      <c r="Q500" s="95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Z500" s="141"/>
      <c r="BA500" s="141"/>
      <c r="BB500" s="141"/>
    </row>
    <row r="501" spans="1:54" s="93" customFormat="1" ht="15" customHeight="1" x14ac:dyDescent="0.2">
      <c r="A501" s="92"/>
      <c r="B501" s="91"/>
      <c r="C501" s="91"/>
      <c r="D501" s="91"/>
      <c r="E501" s="92"/>
      <c r="F501" s="142"/>
      <c r="G501" s="92"/>
      <c r="H501" s="92"/>
      <c r="O501" s="141"/>
      <c r="P501" s="141"/>
      <c r="Q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Z501" s="141"/>
      <c r="BA501" s="141"/>
      <c r="BB501" s="141"/>
    </row>
    <row r="502" spans="1:54" s="93" customFormat="1" ht="15" customHeight="1" x14ac:dyDescent="0.2">
      <c r="A502" s="92"/>
      <c r="B502" s="91"/>
      <c r="C502" s="91"/>
      <c r="D502" s="91"/>
      <c r="E502" s="92"/>
      <c r="F502" s="142"/>
      <c r="G502" s="92"/>
      <c r="H502" s="92"/>
      <c r="O502" s="141"/>
      <c r="P502" s="141"/>
      <c r="Q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Z502" s="141"/>
      <c r="BA502" s="141"/>
      <c r="BB502" s="141"/>
    </row>
    <row r="503" spans="1:54" s="93" customFormat="1" ht="15" customHeight="1" x14ac:dyDescent="0.2">
      <c r="A503" s="92"/>
      <c r="B503" s="91"/>
      <c r="C503" s="91"/>
      <c r="D503" s="91"/>
      <c r="E503" s="92"/>
      <c r="F503" s="142"/>
      <c r="G503" s="92"/>
      <c r="H503" s="92"/>
      <c r="O503" s="141"/>
      <c r="P503" s="141"/>
      <c r="Q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Z503" s="141"/>
      <c r="BA503" s="141"/>
      <c r="BB503" s="141"/>
    </row>
    <row r="504" spans="1:54" s="93" customFormat="1" ht="15" customHeight="1" x14ac:dyDescent="0.2">
      <c r="A504" s="92"/>
      <c r="B504" s="91"/>
      <c r="C504" s="91"/>
      <c r="D504" s="91"/>
      <c r="E504" s="92"/>
      <c r="F504" s="142"/>
      <c r="G504" s="92"/>
      <c r="H504" s="92"/>
      <c r="O504" s="141"/>
      <c r="P504" s="141"/>
      <c r="Q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Z504" s="141"/>
      <c r="BA504" s="141"/>
      <c r="BB504" s="141"/>
    </row>
    <row r="505" spans="1:54" s="93" customFormat="1" ht="15" customHeight="1" x14ac:dyDescent="0.2">
      <c r="A505" s="92"/>
      <c r="B505" s="91"/>
      <c r="C505" s="91"/>
      <c r="D505" s="91"/>
      <c r="E505" s="92"/>
      <c r="F505" s="142"/>
      <c r="G505" s="92"/>
      <c r="H505" s="92"/>
      <c r="O505" s="141"/>
      <c r="P505" s="141"/>
      <c r="Q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Z505" s="141"/>
      <c r="BA505" s="141"/>
      <c r="BB505" s="141"/>
    </row>
    <row r="531" spans="1:54" s="93" customFormat="1" ht="15" customHeight="1" x14ac:dyDescent="0.2">
      <c r="A531" s="92"/>
      <c r="B531" s="91"/>
      <c r="C531" s="91"/>
      <c r="D531" s="91"/>
      <c r="E531" s="92"/>
      <c r="F531" s="142"/>
      <c r="G531" s="92"/>
      <c r="H531" s="92"/>
      <c r="O531" s="141"/>
      <c r="P531" s="141"/>
      <c r="Q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Z531" s="141"/>
      <c r="BA531" s="141"/>
      <c r="BB531" s="141"/>
    </row>
    <row r="532" spans="1:54" s="93" customFormat="1" ht="15" customHeight="1" x14ac:dyDescent="0.2">
      <c r="A532" s="92"/>
      <c r="B532" s="91"/>
      <c r="C532" s="91"/>
      <c r="D532" s="91"/>
      <c r="E532" s="92"/>
      <c r="F532" s="142"/>
      <c r="G532" s="92"/>
      <c r="H532" s="92"/>
      <c r="O532" s="141"/>
      <c r="P532" s="141"/>
      <c r="Q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Z532" s="141"/>
      <c r="BA532" s="141"/>
      <c r="BB532" s="141"/>
    </row>
    <row r="550" spans="1:54" s="93" customFormat="1" x14ac:dyDescent="0.2">
      <c r="A550" s="92"/>
      <c r="B550" s="91"/>
      <c r="C550" s="91"/>
      <c r="D550" s="91"/>
      <c r="E550" s="142"/>
      <c r="F550" s="92"/>
      <c r="G550" s="92"/>
      <c r="H550" s="92"/>
      <c r="J550" s="94"/>
      <c r="K550" s="94"/>
      <c r="L550" s="94"/>
      <c r="M550" s="94"/>
      <c r="N550" s="94"/>
      <c r="O550" s="141"/>
      <c r="P550" s="95"/>
      <c r="Q550" s="95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Z550" s="141"/>
      <c r="BA550" s="141"/>
      <c r="BB550" s="141"/>
    </row>
    <row r="551" spans="1:54" s="93" customFormat="1" x14ac:dyDescent="0.2">
      <c r="A551" s="92"/>
      <c r="B551" s="91"/>
      <c r="C551" s="91"/>
      <c r="D551" s="91"/>
      <c r="E551" s="142"/>
      <c r="F551" s="92"/>
      <c r="G551" s="92"/>
      <c r="H551" s="92"/>
      <c r="J551" s="94"/>
      <c r="K551" s="94"/>
      <c r="L551" s="94"/>
      <c r="M551" s="94"/>
      <c r="N551" s="94"/>
      <c r="O551" s="141"/>
      <c r="P551" s="95"/>
      <c r="Q551" s="95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Z551" s="141"/>
      <c r="BA551" s="141"/>
      <c r="BB551" s="141"/>
    </row>
    <row r="559" spans="1:54" s="93" customFormat="1" x14ac:dyDescent="0.2">
      <c r="A559" s="92"/>
      <c r="B559" s="91"/>
      <c r="C559" s="91"/>
      <c r="D559" s="91"/>
      <c r="E559" s="92"/>
      <c r="F559" s="92"/>
      <c r="G559" s="92"/>
      <c r="H559" s="92"/>
      <c r="O559" s="141"/>
      <c r="P559" s="141"/>
      <c r="Q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Z559" s="141"/>
      <c r="BA559" s="141"/>
      <c r="BB559" s="141"/>
    </row>
    <row r="560" spans="1:54" s="93" customFormat="1" ht="15" customHeight="1" x14ac:dyDescent="0.2">
      <c r="A560" s="92"/>
      <c r="B560" s="91"/>
      <c r="C560" s="91"/>
      <c r="D560" s="91"/>
      <c r="E560" s="92"/>
      <c r="F560" s="92"/>
      <c r="G560" s="142"/>
      <c r="H560" s="92"/>
      <c r="I560" s="98"/>
      <c r="J560" s="98"/>
      <c r="K560" s="98"/>
      <c r="L560" s="98"/>
      <c r="M560" s="98"/>
      <c r="N560" s="98"/>
      <c r="O560" s="141"/>
      <c r="P560" s="141"/>
      <c r="Q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Z560" s="141"/>
      <c r="BA560" s="141"/>
      <c r="BB560" s="141"/>
    </row>
    <row r="561" spans="1:54" s="93" customFormat="1" ht="15" customHeight="1" x14ac:dyDescent="0.2">
      <c r="A561" s="92"/>
      <c r="B561" s="91"/>
      <c r="C561" s="91"/>
      <c r="D561" s="91"/>
      <c r="E561" s="92"/>
      <c r="F561" s="92"/>
      <c r="G561" s="142"/>
      <c r="H561" s="92"/>
      <c r="I561" s="98"/>
      <c r="J561" s="98"/>
      <c r="K561" s="98"/>
      <c r="L561" s="98"/>
      <c r="M561" s="98"/>
      <c r="N561" s="98"/>
      <c r="O561" s="141"/>
      <c r="P561" s="141"/>
      <c r="Q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Z561" s="141"/>
      <c r="BA561" s="141"/>
      <c r="BB561" s="141"/>
    </row>
    <row r="562" spans="1:54" s="93" customFormat="1" ht="15" customHeight="1" x14ac:dyDescent="0.2">
      <c r="A562" s="92"/>
      <c r="B562" s="91"/>
      <c r="C562" s="91"/>
      <c r="D562" s="91"/>
      <c r="E562" s="92"/>
      <c r="F562" s="92"/>
      <c r="G562" s="142"/>
      <c r="H562" s="92"/>
      <c r="I562" s="98"/>
      <c r="J562" s="98"/>
      <c r="K562" s="98"/>
      <c r="L562" s="98"/>
      <c r="M562" s="98"/>
      <c r="N562" s="98"/>
      <c r="O562" s="141"/>
      <c r="P562" s="141"/>
      <c r="Q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Z562" s="141"/>
      <c r="BA562" s="141"/>
      <c r="BB562" s="141"/>
    </row>
    <row r="563" spans="1:54" s="93" customFormat="1" ht="15" customHeight="1" x14ac:dyDescent="0.2">
      <c r="A563" s="92"/>
      <c r="B563" s="91"/>
      <c r="C563" s="91"/>
      <c r="D563" s="91"/>
      <c r="E563" s="92"/>
      <c r="F563" s="92"/>
      <c r="G563" s="142"/>
      <c r="H563" s="92"/>
      <c r="I563" s="98"/>
      <c r="J563" s="98"/>
      <c r="K563" s="98"/>
      <c r="L563" s="98"/>
      <c r="M563" s="98"/>
      <c r="N563" s="98"/>
      <c r="O563" s="141"/>
      <c r="P563" s="141"/>
      <c r="Q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Z563" s="141"/>
      <c r="BA563" s="141"/>
      <c r="BB563" s="141"/>
    </row>
    <row r="564" spans="1:54" s="93" customFormat="1" ht="15" customHeight="1" x14ac:dyDescent="0.2">
      <c r="A564" s="92"/>
      <c r="B564" s="91"/>
      <c r="C564" s="91"/>
      <c r="D564" s="91"/>
      <c r="E564" s="92"/>
      <c r="F564" s="92"/>
      <c r="G564" s="142"/>
      <c r="H564" s="92"/>
      <c r="I564" s="98"/>
      <c r="J564" s="98"/>
      <c r="K564" s="98"/>
      <c r="L564" s="98"/>
      <c r="M564" s="98"/>
      <c r="N564" s="98"/>
      <c r="O564" s="141"/>
      <c r="P564" s="141"/>
      <c r="Q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Z564" s="141"/>
      <c r="BA564" s="141"/>
      <c r="BB564" s="141"/>
    </row>
    <row r="565" spans="1:54" s="93" customFormat="1" ht="15" customHeight="1" x14ac:dyDescent="0.2">
      <c r="A565" s="92"/>
      <c r="B565" s="91"/>
      <c r="C565" s="91"/>
      <c r="D565" s="91"/>
      <c r="E565" s="92"/>
      <c r="F565" s="92"/>
      <c r="G565" s="142"/>
      <c r="H565" s="92"/>
      <c r="I565" s="98"/>
      <c r="J565" s="98"/>
      <c r="K565" s="98"/>
      <c r="L565" s="98"/>
      <c r="M565" s="98"/>
      <c r="N565" s="98"/>
      <c r="O565" s="141"/>
      <c r="P565" s="141"/>
      <c r="Q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Z565" s="141"/>
      <c r="BA565" s="141"/>
      <c r="BB565" s="141"/>
    </row>
    <row r="566" spans="1:54" s="93" customFormat="1" ht="15" customHeight="1" x14ac:dyDescent="0.2">
      <c r="A566" s="92"/>
      <c r="B566" s="91"/>
      <c r="C566" s="91"/>
      <c r="D566" s="91"/>
      <c r="E566" s="92"/>
      <c r="F566" s="92"/>
      <c r="G566" s="142"/>
      <c r="H566" s="92"/>
      <c r="I566" s="98"/>
      <c r="J566" s="98"/>
      <c r="K566" s="98"/>
      <c r="L566" s="98"/>
      <c r="M566" s="98"/>
      <c r="N566" s="98"/>
      <c r="O566" s="141"/>
      <c r="P566" s="141"/>
      <c r="Q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Z566" s="141"/>
      <c r="BA566" s="141"/>
      <c r="BB566" s="141"/>
    </row>
    <row r="567" spans="1:54" s="93" customFormat="1" ht="15" customHeight="1" x14ac:dyDescent="0.2">
      <c r="A567" s="92"/>
      <c r="B567" s="91"/>
      <c r="C567" s="91"/>
      <c r="D567" s="91"/>
      <c r="E567" s="92"/>
      <c r="F567" s="92"/>
      <c r="G567" s="142"/>
      <c r="H567" s="92"/>
      <c r="I567" s="98"/>
      <c r="J567" s="98"/>
      <c r="K567" s="98"/>
      <c r="L567" s="98"/>
      <c r="M567" s="98"/>
      <c r="N567" s="98"/>
      <c r="O567" s="141"/>
      <c r="P567" s="141"/>
      <c r="Q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Z567" s="141"/>
      <c r="BA567" s="141"/>
      <c r="BB567" s="141"/>
    </row>
    <row r="568" spans="1:54" s="93" customFormat="1" ht="15" customHeight="1" x14ac:dyDescent="0.2">
      <c r="A568" s="92"/>
      <c r="B568" s="91"/>
      <c r="C568" s="91"/>
      <c r="D568" s="91"/>
      <c r="E568" s="92"/>
      <c r="F568" s="92"/>
      <c r="G568" s="142"/>
      <c r="H568" s="92"/>
      <c r="I568" s="98"/>
      <c r="J568" s="98"/>
      <c r="K568" s="98"/>
      <c r="L568" s="98"/>
      <c r="M568" s="98"/>
      <c r="N568" s="98"/>
      <c r="O568" s="141"/>
      <c r="P568" s="141"/>
      <c r="Q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Z568" s="141"/>
      <c r="BA568" s="141"/>
      <c r="BB568" s="141"/>
    </row>
    <row r="569" spans="1:54" s="93" customFormat="1" ht="15" customHeight="1" x14ac:dyDescent="0.2">
      <c r="A569" s="92"/>
      <c r="B569" s="91"/>
      <c r="C569" s="91"/>
      <c r="D569" s="91"/>
      <c r="E569" s="92"/>
      <c r="F569" s="92"/>
      <c r="G569" s="142"/>
      <c r="H569" s="92"/>
      <c r="O569" s="141"/>
      <c r="P569" s="141"/>
      <c r="Q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Z569" s="141"/>
      <c r="BA569" s="141"/>
      <c r="BB569" s="141"/>
    </row>
    <row r="588" spans="9:17" ht="15" customHeight="1" x14ac:dyDescent="0.2">
      <c r="I588" s="98"/>
      <c r="J588" s="98"/>
      <c r="K588" s="98"/>
      <c r="L588" s="98"/>
      <c r="M588" s="98"/>
      <c r="N588" s="98"/>
      <c r="P588" s="141"/>
      <c r="Q588" s="141"/>
    </row>
    <row r="589" spans="9:17" ht="15" customHeight="1" x14ac:dyDescent="0.2">
      <c r="I589" s="98"/>
      <c r="J589" s="98"/>
      <c r="K589" s="98"/>
      <c r="L589" s="98"/>
      <c r="M589" s="98"/>
      <c r="N589" s="98"/>
      <c r="P589" s="141"/>
      <c r="Q589" s="141"/>
    </row>
    <row r="590" spans="9:17" ht="15" customHeight="1" x14ac:dyDescent="0.2">
      <c r="I590" s="98"/>
      <c r="J590" s="98"/>
      <c r="K590" s="98"/>
      <c r="L590" s="98"/>
      <c r="M590" s="98"/>
      <c r="N590" s="98"/>
      <c r="P590" s="141"/>
      <c r="Q590" s="141"/>
    </row>
    <row r="591" spans="9:17" ht="15" customHeight="1" x14ac:dyDescent="0.2">
      <c r="I591" s="98"/>
      <c r="J591" s="98"/>
      <c r="K591" s="98"/>
      <c r="L591" s="98"/>
      <c r="M591" s="98"/>
      <c r="N591" s="98"/>
      <c r="P591" s="141"/>
      <c r="Q591" s="141"/>
    </row>
    <row r="592" spans="9:17" ht="15" customHeight="1" x14ac:dyDescent="0.2">
      <c r="I592" s="98"/>
      <c r="J592" s="98"/>
      <c r="K592" s="98"/>
      <c r="L592" s="98"/>
      <c r="M592" s="98"/>
      <c r="N592" s="98"/>
      <c r="P592" s="141"/>
      <c r="Q592" s="141"/>
    </row>
    <row r="593" spans="9:17" ht="15" customHeight="1" x14ac:dyDescent="0.2">
      <c r="I593" s="98"/>
      <c r="J593" s="98"/>
      <c r="K593" s="98"/>
      <c r="L593" s="98"/>
      <c r="M593" s="98"/>
      <c r="N593" s="98"/>
      <c r="P593" s="141"/>
      <c r="Q593" s="141"/>
    </row>
    <row r="594" spans="9:17" ht="15" customHeight="1" x14ac:dyDescent="0.2">
      <c r="I594" s="98"/>
      <c r="J594" s="98"/>
      <c r="K594" s="98"/>
      <c r="L594" s="98"/>
      <c r="M594" s="98"/>
      <c r="N594" s="98"/>
      <c r="P594" s="141"/>
      <c r="Q594" s="141"/>
    </row>
    <row r="595" spans="9:17" ht="15" customHeight="1" x14ac:dyDescent="0.2"/>
    <row r="676" spans="5:17" x14ac:dyDescent="0.2">
      <c r="O676" s="95"/>
    </row>
    <row r="679" spans="5:17" x14ac:dyDescent="0.2">
      <c r="O679" s="95"/>
    </row>
    <row r="681" spans="5:17" x14ac:dyDescent="0.2">
      <c r="J681" s="93"/>
      <c r="K681" s="93"/>
      <c r="L681" s="93"/>
      <c r="M681" s="93"/>
      <c r="N681" s="93"/>
      <c r="P681" s="141"/>
      <c r="Q681" s="141"/>
    </row>
    <row r="682" spans="5:17" x14ac:dyDescent="0.2">
      <c r="E682" s="91"/>
      <c r="J682" s="98"/>
      <c r="K682" s="98"/>
      <c r="P682" s="141"/>
    </row>
    <row r="683" spans="5:17" x14ac:dyDescent="0.2">
      <c r="E683" s="91"/>
      <c r="J683" s="98"/>
      <c r="K683" s="98"/>
      <c r="P683" s="141"/>
    </row>
    <row r="684" spans="5:17" x14ac:dyDescent="0.2">
      <c r="E684" s="91"/>
      <c r="J684" s="98"/>
      <c r="K684" s="98"/>
      <c r="P684" s="141"/>
    </row>
    <row r="685" spans="5:17" x14ac:dyDescent="0.2">
      <c r="E685" s="91"/>
      <c r="J685" s="98"/>
      <c r="K685" s="98"/>
      <c r="P685" s="141"/>
    </row>
    <row r="686" spans="5:17" x14ac:dyDescent="0.2">
      <c r="E686" s="91"/>
      <c r="J686" s="98"/>
      <c r="K686" s="98"/>
      <c r="P686" s="141"/>
    </row>
    <row r="687" spans="5:17" x14ac:dyDescent="0.2">
      <c r="E687" s="91"/>
      <c r="J687" s="98"/>
      <c r="K687" s="98"/>
      <c r="P687" s="141"/>
    </row>
    <row r="688" spans="5:17" x14ac:dyDescent="0.2">
      <c r="E688" s="91"/>
      <c r="J688" s="98"/>
      <c r="K688" s="98"/>
      <c r="P688" s="141"/>
    </row>
    <row r="689" spans="5:16" x14ac:dyDescent="0.2">
      <c r="E689" s="91"/>
      <c r="J689" s="98"/>
      <c r="K689" s="98"/>
      <c r="P689" s="141"/>
    </row>
    <row r="690" spans="5:16" x14ac:dyDescent="0.2">
      <c r="E690" s="91"/>
      <c r="J690" s="98"/>
      <c r="K690" s="98"/>
      <c r="P690" s="141"/>
    </row>
    <row r="691" spans="5:16" x14ac:dyDescent="0.2">
      <c r="E691" s="91"/>
      <c r="J691" s="98"/>
      <c r="K691" s="98"/>
      <c r="P691" s="141"/>
    </row>
    <row r="692" spans="5:16" x14ac:dyDescent="0.2">
      <c r="E692" s="91"/>
      <c r="J692" s="98"/>
      <c r="K692" s="98"/>
      <c r="P692" s="141"/>
    </row>
    <row r="693" spans="5:16" x14ac:dyDescent="0.2">
      <c r="E693" s="91"/>
      <c r="J693" s="98"/>
      <c r="K693" s="98"/>
      <c r="P693" s="141"/>
    </row>
    <row r="694" spans="5:16" x14ac:dyDescent="0.2">
      <c r="E694" s="91"/>
      <c r="J694" s="98"/>
      <c r="K694" s="98"/>
      <c r="P694" s="141"/>
    </row>
    <row r="696" spans="5:16" x14ac:dyDescent="0.2">
      <c r="E696" s="91"/>
      <c r="J696" s="98"/>
      <c r="K696" s="98"/>
      <c r="P696" s="141"/>
    </row>
    <row r="697" spans="5:16" ht="12.75" x14ac:dyDescent="0.2">
      <c r="E697" s="427"/>
      <c r="J697" s="98"/>
      <c r="K697" s="98"/>
      <c r="P697" s="141"/>
    </row>
    <row r="698" spans="5:16" ht="12.75" x14ac:dyDescent="0.2">
      <c r="E698" s="427"/>
      <c r="J698" s="98"/>
      <c r="K698" s="98"/>
      <c r="P698" s="141"/>
    </row>
    <row r="699" spans="5:16" ht="12.75" x14ac:dyDescent="0.2">
      <c r="E699" s="427"/>
      <c r="J699" s="98"/>
      <c r="K699" s="98"/>
      <c r="P699" s="141"/>
    </row>
    <row r="700" spans="5:16" ht="12.75" x14ac:dyDescent="0.2">
      <c r="E700" s="427"/>
    </row>
    <row r="701" spans="5:16" ht="12.75" x14ac:dyDescent="0.2">
      <c r="E701" s="427"/>
    </row>
    <row r="702" spans="5:16" ht="12.75" x14ac:dyDescent="0.2">
      <c r="E702" s="427"/>
    </row>
    <row r="703" spans="5:16" ht="12.75" x14ac:dyDescent="0.2">
      <c r="E703" s="427"/>
    </row>
    <row r="704" spans="5:16" ht="12.75" x14ac:dyDescent="0.2">
      <c r="E704" s="427"/>
    </row>
    <row r="705" spans="5:17" ht="12.75" x14ac:dyDescent="0.2">
      <c r="E705" s="427"/>
    </row>
    <row r="706" spans="5:17" ht="12.75" x14ac:dyDescent="0.2">
      <c r="E706" s="427"/>
    </row>
    <row r="707" spans="5:17" ht="12.75" x14ac:dyDescent="0.2">
      <c r="E707" s="427"/>
    </row>
    <row r="708" spans="5:17" ht="12.75" x14ac:dyDescent="0.2">
      <c r="E708" s="427"/>
    </row>
    <row r="709" spans="5:17" ht="12.75" x14ac:dyDescent="0.2">
      <c r="E709" s="427"/>
    </row>
    <row r="710" spans="5:17" ht="12.75" x14ac:dyDescent="0.2">
      <c r="E710" s="427"/>
    </row>
    <row r="711" spans="5:17" ht="12.75" x14ac:dyDescent="0.2">
      <c r="E711" s="427"/>
    </row>
    <row r="712" spans="5:17" ht="12.75" x14ac:dyDescent="0.2">
      <c r="E712" s="427"/>
    </row>
    <row r="713" spans="5:17" ht="12.75" x14ac:dyDescent="0.2">
      <c r="E713" s="427"/>
    </row>
    <row r="714" spans="5:17" x14ac:dyDescent="0.2">
      <c r="E714" s="91"/>
      <c r="J714" s="98"/>
      <c r="K714" s="98"/>
      <c r="N714" s="98"/>
      <c r="P714" s="141"/>
      <c r="Q714" s="141"/>
    </row>
    <row r="715" spans="5:17" x14ac:dyDescent="0.2">
      <c r="E715" s="91"/>
      <c r="J715" s="98"/>
      <c r="K715" s="98"/>
      <c r="N715" s="98"/>
      <c r="P715" s="141"/>
      <c r="Q715" s="141"/>
    </row>
    <row r="716" spans="5:17" x14ac:dyDescent="0.2">
      <c r="E716" s="91"/>
      <c r="J716" s="98"/>
      <c r="K716" s="98"/>
      <c r="N716" s="98"/>
      <c r="P716" s="141"/>
      <c r="Q716" s="141"/>
    </row>
    <row r="717" spans="5:17" x14ac:dyDescent="0.2">
      <c r="E717" s="91"/>
      <c r="J717" s="98"/>
      <c r="K717" s="98"/>
      <c r="N717" s="98"/>
      <c r="P717" s="141"/>
      <c r="Q717" s="141"/>
    </row>
    <row r="718" spans="5:17" x14ac:dyDescent="0.2">
      <c r="E718" s="91"/>
      <c r="J718" s="98"/>
      <c r="K718" s="98"/>
      <c r="N718" s="98"/>
      <c r="P718" s="141"/>
      <c r="Q718" s="141"/>
    </row>
    <row r="719" spans="5:17" x14ac:dyDescent="0.2">
      <c r="E719" s="91"/>
      <c r="J719" s="98"/>
      <c r="K719" s="98"/>
      <c r="N719" s="98"/>
      <c r="P719" s="141"/>
      <c r="Q719" s="141"/>
    </row>
    <row r="720" spans="5:17" x14ac:dyDescent="0.2">
      <c r="E720" s="91"/>
      <c r="J720" s="98"/>
      <c r="K720" s="98"/>
      <c r="N720" s="98"/>
      <c r="P720" s="141"/>
      <c r="Q720" s="141"/>
    </row>
    <row r="721" spans="5:17" x14ac:dyDescent="0.2">
      <c r="E721" s="91"/>
      <c r="J721" s="98"/>
      <c r="K721" s="98"/>
      <c r="N721" s="98"/>
      <c r="P721" s="141"/>
      <c r="Q721" s="141"/>
    </row>
    <row r="722" spans="5:17" x14ac:dyDescent="0.2">
      <c r="E722" s="91"/>
      <c r="J722" s="98"/>
      <c r="K722" s="98"/>
      <c r="N722" s="98"/>
      <c r="P722" s="141"/>
      <c r="Q722" s="141"/>
    </row>
    <row r="723" spans="5:17" x14ac:dyDescent="0.2">
      <c r="E723" s="91"/>
      <c r="J723" s="98"/>
      <c r="K723" s="98"/>
      <c r="N723" s="98"/>
      <c r="P723" s="141"/>
      <c r="Q723" s="141"/>
    </row>
    <row r="724" spans="5:17" x14ac:dyDescent="0.2">
      <c r="E724" s="91"/>
      <c r="J724" s="98"/>
      <c r="K724" s="98"/>
      <c r="N724" s="98"/>
      <c r="P724" s="141"/>
      <c r="Q724" s="141"/>
    </row>
    <row r="726" spans="5:17" ht="15" customHeight="1" x14ac:dyDescent="0.2"/>
    <row r="727" spans="5:17" ht="15" customHeight="1" x14ac:dyDescent="0.2"/>
    <row r="728" spans="5:17" ht="15" customHeight="1" x14ac:dyDescent="0.2"/>
    <row r="729" spans="5:17" ht="15" customHeight="1" x14ac:dyDescent="0.2"/>
    <row r="730" spans="5:17" ht="15" customHeight="1" x14ac:dyDescent="0.2"/>
    <row r="731" spans="5:17" ht="15" customHeight="1" x14ac:dyDescent="0.2"/>
    <row r="732" spans="5:17" ht="15" customHeight="1" x14ac:dyDescent="0.2"/>
    <row r="733" spans="5:17" ht="15" customHeight="1" x14ac:dyDescent="0.2"/>
    <row r="734" spans="5:17" ht="15" customHeight="1" x14ac:dyDescent="0.2"/>
    <row r="735" spans="5:17" ht="15" customHeight="1" x14ac:dyDescent="0.2"/>
    <row r="736" spans="5:17" ht="15" customHeight="1" x14ac:dyDescent="0.2"/>
    <row r="737" spans="5:17" ht="15" customHeight="1" x14ac:dyDescent="0.2"/>
    <row r="738" spans="5:17" ht="15" customHeight="1" x14ac:dyDescent="0.2"/>
    <row r="739" spans="5:17" ht="15" customHeight="1" x14ac:dyDescent="0.2"/>
    <row r="740" spans="5:17" ht="15" customHeight="1" x14ac:dyDescent="0.2"/>
    <row r="741" spans="5:17" ht="15" customHeight="1" x14ac:dyDescent="0.2"/>
    <row r="742" spans="5:17" ht="15" customHeight="1" x14ac:dyDescent="0.2"/>
    <row r="743" spans="5:17" ht="15" customHeight="1" x14ac:dyDescent="0.2"/>
    <row r="744" spans="5:17" ht="15" customHeight="1" x14ac:dyDescent="0.2"/>
    <row r="745" spans="5:17" ht="15" customHeight="1" x14ac:dyDescent="0.2"/>
    <row r="746" spans="5:17" ht="15" customHeight="1" x14ac:dyDescent="0.2"/>
    <row r="747" spans="5:17" ht="15" customHeight="1" x14ac:dyDescent="0.2"/>
    <row r="748" spans="5:17" ht="15" customHeight="1" x14ac:dyDescent="0.2"/>
    <row r="749" spans="5:17" ht="15" customHeight="1" x14ac:dyDescent="0.2"/>
    <row r="751" spans="5:17" ht="15" customHeight="1" x14ac:dyDescent="0.2">
      <c r="E751" s="91"/>
      <c r="J751" s="93"/>
      <c r="K751" s="93"/>
      <c r="N751" s="93"/>
      <c r="P751" s="141"/>
      <c r="Q751" s="141"/>
    </row>
    <row r="752" spans="5:17" ht="15" customHeight="1" x14ac:dyDescent="0.2">
      <c r="E752" s="91"/>
      <c r="J752" s="93"/>
      <c r="K752" s="93"/>
      <c r="N752" s="93"/>
      <c r="P752" s="141"/>
      <c r="Q752" s="141"/>
    </row>
    <row r="753" spans="5:17" ht="15" customHeight="1" x14ac:dyDescent="0.2">
      <c r="E753" s="91"/>
      <c r="J753" s="93"/>
      <c r="K753" s="93"/>
      <c r="N753" s="93"/>
      <c r="P753" s="141"/>
      <c r="Q753" s="141"/>
    </row>
    <row r="754" spans="5:17" ht="15" customHeight="1" x14ac:dyDescent="0.2">
      <c r="E754" s="91"/>
      <c r="J754" s="93"/>
      <c r="K754" s="93"/>
      <c r="N754" s="93"/>
      <c r="P754" s="141"/>
      <c r="Q754" s="141"/>
    </row>
    <row r="755" spans="5:17" ht="15" customHeight="1" x14ac:dyDescent="0.2">
      <c r="E755" s="91"/>
      <c r="J755" s="93"/>
      <c r="K755" s="93"/>
      <c r="N755" s="93"/>
      <c r="P755" s="141"/>
      <c r="Q755" s="141"/>
    </row>
    <row r="756" spans="5:17" ht="15" customHeight="1" x14ac:dyDescent="0.2">
      <c r="E756" s="91"/>
      <c r="J756" s="93"/>
      <c r="K756" s="93"/>
      <c r="N756" s="93"/>
      <c r="P756" s="141"/>
      <c r="Q756" s="141"/>
    </row>
    <row r="757" spans="5:17" ht="15" customHeight="1" x14ac:dyDescent="0.2">
      <c r="E757" s="91"/>
      <c r="J757" s="93"/>
      <c r="K757" s="93"/>
      <c r="N757" s="93"/>
      <c r="P757" s="141"/>
      <c r="Q757" s="141"/>
    </row>
    <row r="758" spans="5:17" ht="15" customHeight="1" x14ac:dyDescent="0.2">
      <c r="E758" s="91"/>
      <c r="J758" s="93"/>
      <c r="K758" s="93"/>
      <c r="N758" s="93"/>
      <c r="P758" s="141"/>
      <c r="Q758" s="141"/>
    </row>
    <row r="759" spans="5:17" ht="15" customHeight="1" x14ac:dyDescent="0.2">
      <c r="E759" s="91"/>
      <c r="J759" s="93"/>
      <c r="K759" s="93"/>
      <c r="N759" s="93"/>
      <c r="P759" s="141"/>
      <c r="Q759" s="141"/>
    </row>
    <row r="760" spans="5:17" ht="15" customHeight="1" x14ac:dyDescent="0.2">
      <c r="E760" s="91"/>
      <c r="J760" s="93"/>
      <c r="K760" s="93"/>
      <c r="N760" s="93"/>
      <c r="P760" s="141"/>
      <c r="Q760" s="141"/>
    </row>
    <row r="761" spans="5:17" ht="15" customHeight="1" x14ac:dyDescent="0.2">
      <c r="E761" s="91"/>
      <c r="J761" s="93"/>
      <c r="K761" s="93"/>
      <c r="N761" s="93"/>
      <c r="P761" s="141"/>
      <c r="Q761" s="141"/>
    </row>
    <row r="762" spans="5:17" ht="15" customHeight="1" x14ac:dyDescent="0.2">
      <c r="E762" s="91"/>
      <c r="J762" s="93"/>
      <c r="K762" s="93"/>
      <c r="N762" s="93"/>
      <c r="P762" s="141"/>
      <c r="Q762" s="141"/>
    </row>
    <row r="763" spans="5:17" ht="15" customHeight="1" x14ac:dyDescent="0.2">
      <c r="E763" s="91"/>
      <c r="J763" s="93"/>
      <c r="K763" s="93"/>
      <c r="N763" s="93"/>
      <c r="P763" s="141"/>
      <c r="Q763" s="141"/>
    </row>
    <row r="764" spans="5:17" ht="12" customHeight="1" x14ac:dyDescent="0.2">
      <c r="E764" s="91"/>
    </row>
    <row r="765" spans="5:17" ht="12" customHeight="1" x14ac:dyDescent="0.2">
      <c r="E765" s="91"/>
    </row>
    <row r="766" spans="5:17" ht="12" customHeight="1" x14ac:dyDescent="0.2">
      <c r="E766" s="91"/>
    </row>
    <row r="767" spans="5:17" ht="12" customHeight="1" x14ac:dyDescent="0.2">
      <c r="E767" s="91"/>
    </row>
    <row r="768" spans="5:17" ht="12" customHeight="1" x14ac:dyDescent="0.2">
      <c r="E768" s="91"/>
    </row>
    <row r="769" spans="5:5" ht="12" customHeight="1" x14ac:dyDescent="0.2">
      <c r="E769" s="91"/>
    </row>
    <row r="770" spans="5:5" ht="12" customHeight="1" x14ac:dyDescent="0.2">
      <c r="E770" s="91"/>
    </row>
    <row r="771" spans="5:5" ht="12" customHeight="1" x14ac:dyDescent="0.2">
      <c r="E771" s="91"/>
    </row>
    <row r="772" spans="5:5" ht="12" customHeight="1" x14ac:dyDescent="0.2">
      <c r="E772" s="91"/>
    </row>
    <row r="773" spans="5:5" ht="12" customHeight="1" x14ac:dyDescent="0.2">
      <c r="E773" s="91"/>
    </row>
    <row r="774" spans="5:5" ht="12" customHeight="1" x14ac:dyDescent="0.2"/>
    <row r="775" spans="5:5" ht="12" customHeight="1" x14ac:dyDescent="0.2"/>
    <row r="776" spans="5:5" ht="12" customHeight="1" x14ac:dyDescent="0.2"/>
    <row r="777" spans="5:5" ht="12" customHeight="1" x14ac:dyDescent="0.2"/>
    <row r="778" spans="5:5" ht="12" customHeight="1" x14ac:dyDescent="0.2"/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9:54" ht="12" customHeight="1" x14ac:dyDescent="0.2"/>
    <row r="786" spans="9:54" ht="12" customHeight="1" x14ac:dyDescent="0.2"/>
    <row r="787" spans="9:54" ht="12" customHeight="1" x14ac:dyDescent="0.2"/>
    <row r="788" spans="9:54" ht="12" customHeight="1" x14ac:dyDescent="0.2"/>
    <row r="789" spans="9:54" ht="12" customHeight="1" x14ac:dyDescent="0.2"/>
    <row r="790" spans="9:54" ht="12" customHeight="1" x14ac:dyDescent="0.2"/>
    <row r="792" spans="9:54" x14ac:dyDescent="0.2">
      <c r="O792" s="95"/>
    </row>
    <row r="793" spans="9:54" x14ac:dyDescent="0.2">
      <c r="J793" s="93"/>
      <c r="K793" s="93"/>
      <c r="L793" s="93"/>
      <c r="M793" s="93"/>
      <c r="N793" s="93"/>
      <c r="P793" s="141"/>
      <c r="Q793" s="141"/>
    </row>
    <row r="794" spans="9:54" x14ac:dyDescent="0.2">
      <c r="I794" s="92"/>
      <c r="J794" s="92"/>
      <c r="K794" s="92"/>
      <c r="L794" s="92"/>
      <c r="M794" s="92"/>
      <c r="N794" s="92"/>
      <c r="O794" s="286"/>
      <c r="P794" s="286"/>
      <c r="Q794" s="286"/>
      <c r="R794" s="886"/>
    </row>
    <row r="795" spans="9:54" x14ac:dyDescent="0.2">
      <c r="J795" s="93"/>
      <c r="K795" s="93"/>
      <c r="L795" s="93"/>
      <c r="M795" s="93"/>
      <c r="N795" s="93"/>
      <c r="P795" s="141"/>
      <c r="Q795" s="141"/>
    </row>
    <row r="796" spans="9:54" x14ac:dyDescent="0.2">
      <c r="J796" s="93"/>
      <c r="K796" s="93"/>
      <c r="L796" s="93"/>
      <c r="M796" s="93"/>
      <c r="N796" s="93"/>
      <c r="P796" s="141"/>
      <c r="Q796" s="141"/>
    </row>
    <row r="797" spans="9:54" x14ac:dyDescent="0.2">
      <c r="J797" s="93"/>
      <c r="K797" s="93"/>
      <c r="L797" s="93"/>
      <c r="M797" s="93"/>
      <c r="N797" s="93"/>
      <c r="O797" s="93"/>
      <c r="P797" s="93"/>
      <c r="Q797" s="93"/>
      <c r="AZ797" s="93"/>
      <c r="BA797" s="93"/>
      <c r="BB797" s="93"/>
    </row>
    <row r="798" spans="9:54" x14ac:dyDescent="0.2">
      <c r="J798" s="93"/>
      <c r="K798" s="93"/>
      <c r="L798" s="93"/>
      <c r="M798" s="93"/>
      <c r="N798" s="93"/>
      <c r="O798" s="93"/>
      <c r="P798" s="93"/>
      <c r="Q798" s="93"/>
      <c r="AZ798" s="93"/>
      <c r="BA798" s="93"/>
      <c r="BB798" s="93"/>
    </row>
    <row r="799" spans="9:54" x14ac:dyDescent="0.2">
      <c r="AZ799" s="93"/>
      <c r="BA799" s="93"/>
      <c r="BB799" s="93"/>
    </row>
    <row r="801" spans="10:17" x14ac:dyDescent="0.2">
      <c r="J801" s="93"/>
      <c r="K801" s="93"/>
      <c r="L801" s="93"/>
      <c r="M801" s="93"/>
      <c r="N801" s="93"/>
      <c r="O801" s="93"/>
      <c r="P801" s="93"/>
      <c r="Q801" s="93"/>
    </row>
    <row r="802" spans="10:17" x14ac:dyDescent="0.2">
      <c r="J802" s="93"/>
      <c r="K802" s="93"/>
      <c r="L802" s="93"/>
      <c r="M802" s="93"/>
      <c r="N802" s="93"/>
      <c r="O802" s="93"/>
      <c r="P802" s="93"/>
      <c r="Q802" s="93"/>
    </row>
    <row r="803" spans="10:17" x14ac:dyDescent="0.2">
      <c r="J803" s="93"/>
      <c r="K803" s="93"/>
      <c r="L803" s="93"/>
      <c r="M803" s="93"/>
      <c r="N803" s="93"/>
      <c r="O803" s="93"/>
      <c r="P803" s="93"/>
      <c r="Q803" s="93"/>
    </row>
  </sheetData>
  <mergeCells count="51">
    <mergeCell ref="BA9:BA10"/>
    <mergeCell ref="AH7:AH10"/>
    <mergeCell ref="BB9:BB10"/>
    <mergeCell ref="BA8:BB8"/>
    <mergeCell ref="X7:AA8"/>
    <mergeCell ref="AE9:AE10"/>
    <mergeCell ref="AF9:AF10"/>
    <mergeCell ref="AG9:AG10"/>
    <mergeCell ref="AE7:AG8"/>
    <mergeCell ref="AT6:BB7"/>
    <mergeCell ref="AI7:AS7"/>
    <mergeCell ref="AI8:AJ9"/>
    <mergeCell ref="AO8:AP9"/>
    <mergeCell ref="AQ8:AS9"/>
    <mergeCell ref="AT8:AT10"/>
    <mergeCell ref="AZ8:AZ10"/>
    <mergeCell ref="AK8:AK9"/>
    <mergeCell ref="R7:W8"/>
    <mergeCell ref="X9:X10"/>
    <mergeCell ref="Y9:Y10"/>
    <mergeCell ref="Z9:Z10"/>
    <mergeCell ref="AA9:AA10"/>
    <mergeCell ref="R9:R10"/>
    <mergeCell ref="S9:S10"/>
    <mergeCell ref="T9:T10"/>
    <mergeCell ref="V9:V10"/>
    <mergeCell ref="W9:W10"/>
    <mergeCell ref="U9:U10"/>
    <mergeCell ref="AU9:AV9"/>
    <mergeCell ref="AW9:AW10"/>
    <mergeCell ref="AX9:AX10"/>
    <mergeCell ref="AL8:AM8"/>
    <mergeCell ref="AY9:AY10"/>
    <mergeCell ref="AU8:AY8"/>
    <mergeCell ref="AN8:AN9"/>
    <mergeCell ref="I6:Q7"/>
    <mergeCell ref="A3:E3"/>
    <mergeCell ref="AB7:AB10"/>
    <mergeCell ref="AC7:AC10"/>
    <mergeCell ref="I8:I10"/>
    <mergeCell ref="O8:O10"/>
    <mergeCell ref="R6:AS6"/>
    <mergeCell ref="J9:K9"/>
    <mergeCell ref="L9:L10"/>
    <mergeCell ref="M9:M10"/>
    <mergeCell ref="N9:N10"/>
    <mergeCell ref="J8:N8"/>
    <mergeCell ref="P9:P10"/>
    <mergeCell ref="Q9:Q10"/>
    <mergeCell ref="AD7:AD10"/>
    <mergeCell ref="P8:Q8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251"/>
  <sheetViews>
    <sheetView zoomScaleNormal="100" workbookViewId="0">
      <pane xSplit="8" ySplit="11" topLeftCell="I122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ColWidth="9.140625" defaultRowHeight="15" x14ac:dyDescent="0.25"/>
  <cols>
    <col min="1" max="1" width="5" style="144" customWidth="1"/>
    <col min="2" max="2" width="4.7109375" style="143" bestFit="1" customWidth="1"/>
    <col min="3" max="3" width="8.7109375" style="143" customWidth="1"/>
    <col min="4" max="4" width="7.85546875" style="143" customWidth="1"/>
    <col min="5" max="5" width="29.42578125" style="144" customWidth="1"/>
    <col min="6" max="6" width="4.42578125" style="144" customWidth="1"/>
    <col min="7" max="7" width="10.28515625" style="144" customWidth="1"/>
    <col min="8" max="8" width="8" style="144" customWidth="1"/>
    <col min="9" max="9" width="10.7109375" style="96" customWidth="1"/>
    <col min="10" max="14" width="10.7109375" style="145" customWidth="1"/>
    <col min="15" max="15" width="11.7109375" style="97" customWidth="1"/>
    <col min="16" max="17" width="10.7109375" style="146" customWidth="1"/>
    <col min="18" max="34" width="10.7109375" style="96" customWidth="1"/>
    <col min="35" max="45" width="10.7109375" style="97" customWidth="1"/>
    <col min="46" max="51" width="10.7109375" style="96" customWidth="1"/>
    <col min="52" max="52" width="11.7109375" style="97" customWidth="1"/>
    <col min="53" max="54" width="10.7109375" style="97" customWidth="1"/>
    <col min="55" max="16384" width="9.140625" style="143"/>
  </cols>
  <sheetData>
    <row r="1" spans="1:54" ht="12.75" customHeight="1" x14ac:dyDescent="0.25">
      <c r="A1" s="90" t="s">
        <v>2</v>
      </c>
      <c r="B1" s="90"/>
      <c r="C1" s="81"/>
      <c r="D1" s="90"/>
      <c r="E1" s="90"/>
      <c r="I1" s="144"/>
      <c r="J1" s="144"/>
      <c r="K1" s="144"/>
      <c r="L1" s="144"/>
      <c r="M1" s="144"/>
      <c r="N1" s="144"/>
      <c r="O1" s="441"/>
      <c r="P1" s="441"/>
      <c r="Q1" s="441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441"/>
      <c r="AJ1" s="441"/>
      <c r="AK1" s="441"/>
      <c r="AL1" s="441"/>
      <c r="AM1" s="441"/>
      <c r="AN1" s="441"/>
      <c r="AO1" s="441"/>
      <c r="AP1" s="441"/>
      <c r="AQ1" s="441"/>
      <c r="AR1" s="441"/>
      <c r="AS1" s="441"/>
      <c r="AT1" s="145"/>
      <c r="AU1" s="145"/>
      <c r="AV1" s="145"/>
      <c r="AW1" s="145"/>
      <c r="AX1" s="145"/>
      <c r="AY1" s="145"/>
      <c r="AZ1" s="146"/>
      <c r="BA1" s="146"/>
      <c r="BB1" s="146"/>
    </row>
    <row r="2" spans="1:54" ht="12.75" customHeight="1" x14ac:dyDescent="0.25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178"/>
      <c r="AZ2" s="223"/>
      <c r="BA2" s="223"/>
    </row>
    <row r="3" spans="1:54" ht="12.75" customHeight="1" x14ac:dyDescent="0.25">
      <c r="A3" s="978" t="s">
        <v>4</v>
      </c>
      <c r="B3" s="978"/>
      <c r="C3" s="978"/>
      <c r="D3" s="978"/>
      <c r="E3" s="978"/>
      <c r="I3" s="144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805"/>
      <c r="AJ3" s="805"/>
      <c r="AK3" s="805"/>
      <c r="AL3" s="805"/>
      <c r="AM3" s="805"/>
      <c r="AN3" s="805"/>
      <c r="AO3" s="805"/>
      <c r="AP3" s="805"/>
      <c r="AQ3" s="805"/>
      <c r="AR3" s="179"/>
      <c r="AS3" s="223"/>
      <c r="AT3" s="178"/>
      <c r="AU3" s="178"/>
      <c r="AV3" s="178"/>
      <c r="AW3" s="178"/>
      <c r="AX3" s="178"/>
      <c r="AY3" s="178"/>
      <c r="AZ3" s="223"/>
      <c r="BA3" s="223"/>
    </row>
    <row r="4" spans="1:54" ht="12.75" customHeight="1" x14ac:dyDescent="0.25">
      <c r="A4" s="143"/>
      <c r="B4" s="90"/>
      <c r="C4" s="90"/>
      <c r="D4" s="90"/>
      <c r="E4" s="90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805"/>
      <c r="AJ4" s="805"/>
      <c r="AK4" s="805"/>
      <c r="AL4" s="805"/>
      <c r="AM4" s="805"/>
      <c r="AN4" s="805"/>
      <c r="AO4" s="805"/>
      <c r="AP4" s="805"/>
      <c r="AQ4" s="805"/>
      <c r="AR4" s="179"/>
      <c r="AS4" s="223"/>
      <c r="AT4" s="178"/>
      <c r="AU4" s="178"/>
      <c r="AV4" s="178"/>
      <c r="AW4" s="178"/>
      <c r="AX4" s="178"/>
      <c r="AY4" s="178"/>
      <c r="AZ4" s="223"/>
      <c r="BA4" s="223"/>
    </row>
    <row r="5" spans="1:54" ht="16.5" thickBot="1" x14ac:dyDescent="0.3">
      <c r="A5" s="291" t="s">
        <v>853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805"/>
      <c r="AJ5" s="805"/>
      <c r="AK5" s="805"/>
      <c r="AL5" s="805"/>
      <c r="AM5" s="805"/>
      <c r="AN5" s="805"/>
      <c r="AO5" s="805"/>
      <c r="AP5" s="805"/>
      <c r="AQ5" s="805"/>
      <c r="AR5" s="180"/>
      <c r="AS5" s="272"/>
      <c r="AT5" s="184"/>
      <c r="AU5" s="184"/>
      <c r="AV5" s="184"/>
      <c r="AW5" s="184"/>
      <c r="AX5" s="184"/>
      <c r="AY5" s="184"/>
      <c r="AZ5" s="272"/>
      <c r="BA5" s="272"/>
    </row>
    <row r="6" spans="1:54" x14ac:dyDescent="0.25"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89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4" ht="16.5" thickBot="1" x14ac:dyDescent="0.3">
      <c r="A7" s="143"/>
      <c r="B7" s="13"/>
      <c r="C7"/>
      <c r="D7" s="17"/>
      <c r="E7" s="13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3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4" s="147" customFormat="1" ht="15" customHeight="1" x14ac:dyDescent="0.25">
      <c r="A8" s="187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0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4" s="148" customFormat="1" ht="15.75" thickBot="1" x14ac:dyDescent="0.25">
      <c r="A9" s="186" t="s">
        <v>793</v>
      </c>
      <c r="B9"/>
      <c r="C9"/>
      <c r="D9" s="20"/>
      <c r="E9"/>
      <c r="F9" s="101"/>
      <c r="G9" s="102"/>
      <c r="H9" s="102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3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4" s="148" customFormat="1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67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348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5" t="s">
        <v>277</v>
      </c>
      <c r="P11" s="345" t="s">
        <v>570</v>
      </c>
      <c r="Q11" s="346" t="s">
        <v>571</v>
      </c>
      <c r="R11" s="206" t="s">
        <v>301</v>
      </c>
      <c r="S11" s="348" t="s">
        <v>301</v>
      </c>
      <c r="T11" s="207" t="s">
        <v>301</v>
      </c>
      <c r="U11" s="207" t="s">
        <v>301</v>
      </c>
      <c r="V11" s="207" t="s">
        <v>301</v>
      </c>
      <c r="W11" s="207" t="s">
        <v>301</v>
      </c>
      <c r="X11" s="207" t="s">
        <v>302</v>
      </c>
      <c r="Y11" s="207" t="s">
        <v>302</v>
      </c>
      <c r="Z11" s="207" t="s">
        <v>303</v>
      </c>
      <c r="AA11" s="207" t="s">
        <v>302</v>
      </c>
      <c r="AB11" s="207" t="s">
        <v>304</v>
      </c>
      <c r="AC11" s="207" t="s">
        <v>305</v>
      </c>
      <c r="AD11" s="207" t="s">
        <v>306</v>
      </c>
      <c r="AE11" s="207" t="s">
        <v>308</v>
      </c>
      <c r="AF11" s="207" t="s">
        <v>307</v>
      </c>
      <c r="AG11" s="207" t="s">
        <v>307</v>
      </c>
      <c r="AH11" s="207" t="s">
        <v>314</v>
      </c>
      <c r="AI11" s="345" t="s">
        <v>310</v>
      </c>
      <c r="AJ11" s="345" t="s">
        <v>311</v>
      </c>
      <c r="AK11" s="345" t="s">
        <v>310</v>
      </c>
      <c r="AL11" s="345" t="s">
        <v>310</v>
      </c>
      <c r="AM11" s="345" t="s">
        <v>311</v>
      </c>
      <c r="AN11" s="345" t="s">
        <v>310</v>
      </c>
      <c r="AO11" s="345" t="s">
        <v>310</v>
      </c>
      <c r="AP11" s="345" t="s">
        <v>311</v>
      </c>
      <c r="AQ11" s="345" t="s">
        <v>310</v>
      </c>
      <c r="AR11" s="345" t="s">
        <v>311</v>
      </c>
      <c r="AS11" s="346" t="s">
        <v>312</v>
      </c>
      <c r="AT11" s="206" t="s">
        <v>272</v>
      </c>
      <c r="AU11" s="207" t="s">
        <v>273</v>
      </c>
      <c r="AV11" s="207" t="s">
        <v>279</v>
      </c>
      <c r="AW11" s="207" t="s">
        <v>274</v>
      </c>
      <c r="AX11" s="207" t="s">
        <v>275</v>
      </c>
      <c r="AY11" s="207" t="s">
        <v>276</v>
      </c>
      <c r="AZ11" s="345" t="s">
        <v>277</v>
      </c>
      <c r="BA11" s="345" t="s">
        <v>570</v>
      </c>
      <c r="BB11" s="346" t="s">
        <v>571</v>
      </c>
    </row>
    <row r="12" spans="1:54" s="152" customFormat="1" ht="14.1" customHeight="1" x14ac:dyDescent="0.2">
      <c r="A12" s="198">
        <v>1</v>
      </c>
      <c r="B12" s="199">
        <v>2323</v>
      </c>
      <c r="C12" s="200">
        <v>667000241</v>
      </c>
      <c r="D12" s="199">
        <v>71223461</v>
      </c>
      <c r="E12" s="199" t="s">
        <v>748</v>
      </c>
      <c r="F12" s="201">
        <v>3141</v>
      </c>
      <c r="G12" s="199" t="s">
        <v>319</v>
      </c>
      <c r="H12" s="202" t="s">
        <v>282</v>
      </c>
      <c r="I12" s="276">
        <v>4058154</v>
      </c>
      <c r="J12" s="448">
        <v>2912928</v>
      </c>
      <c r="K12" s="448">
        <v>50000</v>
      </c>
      <c r="L12" s="277">
        <v>1001470</v>
      </c>
      <c r="M12" s="277">
        <v>58258</v>
      </c>
      <c r="N12" s="448">
        <v>35498</v>
      </c>
      <c r="O12" s="287">
        <v>10</v>
      </c>
      <c r="P12" s="449">
        <v>0</v>
      </c>
      <c r="Q12" s="907">
        <v>10</v>
      </c>
      <c r="R12" s="423">
        <v>0</v>
      </c>
      <c r="S12" s="412">
        <v>0</v>
      </c>
      <c r="T12" s="412">
        <v>51507</v>
      </c>
      <c r="U12" s="412">
        <v>0</v>
      </c>
      <c r="V12" s="412">
        <v>0</v>
      </c>
      <c r="W12" s="412">
        <f>SUM(R12:V12)</f>
        <v>51507</v>
      </c>
      <c r="X12" s="412">
        <v>0</v>
      </c>
      <c r="Y12" s="412">
        <v>0</v>
      </c>
      <c r="Z12" s="412">
        <v>0</v>
      </c>
      <c r="AA12" s="412">
        <f>SUM(X12:Z12)</f>
        <v>0</v>
      </c>
      <c r="AB12" s="412">
        <f>W12+AA12</f>
        <v>51507</v>
      </c>
      <c r="AC12" s="249">
        <f>ROUND((W12+X12+Y12)*33.8%,0)</f>
        <v>17409</v>
      </c>
      <c r="AD12" s="249">
        <f>ROUND(W12*2%,0)</f>
        <v>1030</v>
      </c>
      <c r="AE12" s="412">
        <v>0</v>
      </c>
      <c r="AF12" s="412">
        <v>0</v>
      </c>
      <c r="AG12" s="412">
        <f>SUM(AE12:AF12)</f>
        <v>0</v>
      </c>
      <c r="AH12" s="412">
        <f>AB12+AC12+AD12+AG12</f>
        <v>69946</v>
      </c>
      <c r="AI12" s="414">
        <v>0</v>
      </c>
      <c r="AJ12" s="414">
        <v>0</v>
      </c>
      <c r="AK12" s="414">
        <v>0</v>
      </c>
      <c r="AL12" s="414">
        <v>0</v>
      </c>
      <c r="AM12" s="414">
        <v>0.18</v>
      </c>
      <c r="AN12" s="414">
        <v>0</v>
      </c>
      <c r="AO12" s="414">
        <v>0</v>
      </c>
      <c r="AP12" s="414">
        <v>0</v>
      </c>
      <c r="AQ12" s="414">
        <f>AI12+AK12+AL12+AN12+AO12</f>
        <v>0</v>
      </c>
      <c r="AR12" s="414">
        <f>AJ12+AM12+AP12</f>
        <v>0.18</v>
      </c>
      <c r="AS12" s="424">
        <f>SUM(AQ12:AR12)</f>
        <v>0.18</v>
      </c>
      <c r="AT12" s="292">
        <f>I12+AH12</f>
        <v>4128100</v>
      </c>
      <c r="AU12" s="219">
        <f t="shared" ref="AU12" si="0">J12+W12</f>
        <v>2964435</v>
      </c>
      <c r="AV12" s="219">
        <f>K12+AA12</f>
        <v>50000</v>
      </c>
      <c r="AW12" s="219">
        <f t="shared" ref="AW12" si="1">L12+AC12</f>
        <v>1018879</v>
      </c>
      <c r="AX12" s="219">
        <f t="shared" ref="AX12" si="2">M12+AD12</f>
        <v>59288</v>
      </c>
      <c r="AY12" s="219">
        <f t="shared" ref="AY12" si="3">N12+AG12</f>
        <v>35498</v>
      </c>
      <c r="AZ12" s="221">
        <f>O12+AS12</f>
        <v>10.18</v>
      </c>
      <c r="BA12" s="221">
        <f t="shared" ref="BA12" si="4">P12+AQ12</f>
        <v>0</v>
      </c>
      <c r="BB12" s="222">
        <f t="shared" ref="BB12" si="5">Q12+AR12</f>
        <v>10.18</v>
      </c>
    </row>
    <row r="13" spans="1:54" s="152" customFormat="1" ht="14.1" customHeight="1" x14ac:dyDescent="0.2">
      <c r="A13" s="189">
        <v>1</v>
      </c>
      <c r="B13" s="154">
        <v>2323</v>
      </c>
      <c r="C13" s="155">
        <v>667000241</v>
      </c>
      <c r="D13" s="154">
        <v>71223461</v>
      </c>
      <c r="E13" s="154" t="s">
        <v>749</v>
      </c>
      <c r="F13" s="156"/>
      <c r="G13" s="157"/>
      <c r="H13" s="158"/>
      <c r="I13" s="153">
        <v>4058154</v>
      </c>
      <c r="J13" s="280">
        <v>2912928</v>
      </c>
      <c r="K13" s="280">
        <v>50000</v>
      </c>
      <c r="L13" s="280">
        <v>1001470</v>
      </c>
      <c r="M13" s="280">
        <v>58258</v>
      </c>
      <c r="N13" s="280">
        <v>35498</v>
      </c>
      <c r="O13" s="450">
        <v>10</v>
      </c>
      <c r="P13" s="450">
        <v>0</v>
      </c>
      <c r="Q13" s="908">
        <v>10</v>
      </c>
      <c r="R13" s="280">
        <f t="shared" ref="R13:BB13" si="6">SUM(R12)</f>
        <v>0</v>
      </c>
      <c r="S13" s="160">
        <f t="shared" si="6"/>
        <v>0</v>
      </c>
      <c r="T13" s="160">
        <f t="shared" si="6"/>
        <v>51507</v>
      </c>
      <c r="U13" s="160">
        <f t="shared" si="6"/>
        <v>0</v>
      </c>
      <c r="V13" s="160">
        <f t="shared" si="6"/>
        <v>0</v>
      </c>
      <c r="W13" s="160">
        <f t="shared" si="6"/>
        <v>51507</v>
      </c>
      <c r="X13" s="160">
        <f t="shared" si="6"/>
        <v>0</v>
      </c>
      <c r="Y13" s="160">
        <f t="shared" si="6"/>
        <v>0</v>
      </c>
      <c r="Z13" s="160">
        <f t="shared" si="6"/>
        <v>0</v>
      </c>
      <c r="AA13" s="160">
        <f t="shared" si="6"/>
        <v>0</v>
      </c>
      <c r="AB13" s="160">
        <f t="shared" si="6"/>
        <v>51507</v>
      </c>
      <c r="AC13" s="160">
        <f t="shared" si="6"/>
        <v>17409</v>
      </c>
      <c r="AD13" s="160">
        <f t="shared" si="6"/>
        <v>1030</v>
      </c>
      <c r="AE13" s="160">
        <f t="shared" si="6"/>
        <v>0</v>
      </c>
      <c r="AF13" s="160">
        <f t="shared" si="6"/>
        <v>0</v>
      </c>
      <c r="AG13" s="160">
        <f t="shared" si="6"/>
        <v>0</v>
      </c>
      <c r="AH13" s="160">
        <f t="shared" si="6"/>
        <v>69946</v>
      </c>
      <c r="AI13" s="161">
        <f t="shared" si="6"/>
        <v>0</v>
      </c>
      <c r="AJ13" s="161">
        <f t="shared" si="6"/>
        <v>0</v>
      </c>
      <c r="AK13" s="161">
        <f t="shared" si="6"/>
        <v>0</v>
      </c>
      <c r="AL13" s="161">
        <f t="shared" si="6"/>
        <v>0</v>
      </c>
      <c r="AM13" s="161">
        <f t="shared" si="6"/>
        <v>0.18</v>
      </c>
      <c r="AN13" s="161">
        <f t="shared" si="6"/>
        <v>0</v>
      </c>
      <c r="AO13" s="161">
        <f t="shared" si="6"/>
        <v>0</v>
      </c>
      <c r="AP13" s="161">
        <f t="shared" si="6"/>
        <v>0</v>
      </c>
      <c r="AQ13" s="161">
        <f t="shared" si="6"/>
        <v>0</v>
      </c>
      <c r="AR13" s="161">
        <f t="shared" si="6"/>
        <v>0.18</v>
      </c>
      <c r="AS13" s="905">
        <f t="shared" si="6"/>
        <v>0.18</v>
      </c>
      <c r="AT13" s="153">
        <f t="shared" si="6"/>
        <v>4128100</v>
      </c>
      <c r="AU13" s="160">
        <f t="shared" si="6"/>
        <v>2964435</v>
      </c>
      <c r="AV13" s="160">
        <f t="shared" si="6"/>
        <v>50000</v>
      </c>
      <c r="AW13" s="160">
        <f t="shared" si="6"/>
        <v>1018879</v>
      </c>
      <c r="AX13" s="160">
        <f t="shared" si="6"/>
        <v>59288</v>
      </c>
      <c r="AY13" s="160">
        <f t="shared" si="6"/>
        <v>35498</v>
      </c>
      <c r="AZ13" s="161">
        <f t="shared" si="6"/>
        <v>10.18</v>
      </c>
      <c r="BA13" s="161">
        <f t="shared" si="6"/>
        <v>0</v>
      </c>
      <c r="BB13" s="162">
        <f t="shared" si="6"/>
        <v>10.18</v>
      </c>
    </row>
    <row r="14" spans="1:54" s="152" customFormat="1" ht="14.1" customHeight="1" x14ac:dyDescent="0.2">
      <c r="A14" s="188">
        <v>2</v>
      </c>
      <c r="B14" s="126">
        <v>2314</v>
      </c>
      <c r="C14" s="149">
        <v>600080358</v>
      </c>
      <c r="D14" s="126">
        <v>46745751</v>
      </c>
      <c r="E14" s="126" t="s">
        <v>750</v>
      </c>
      <c r="F14" s="150">
        <v>3114</v>
      </c>
      <c r="G14" s="247" t="s">
        <v>563</v>
      </c>
      <c r="H14" s="151" t="s">
        <v>281</v>
      </c>
      <c r="I14" s="110">
        <v>11112125</v>
      </c>
      <c r="J14" s="432">
        <v>8054162</v>
      </c>
      <c r="K14" s="432">
        <v>48000</v>
      </c>
      <c r="L14" s="111">
        <v>2738530</v>
      </c>
      <c r="M14" s="111">
        <v>161083</v>
      </c>
      <c r="N14" s="432">
        <v>110350</v>
      </c>
      <c r="O14" s="288">
        <v>14.432799999999999</v>
      </c>
      <c r="P14" s="435">
        <v>10.4345</v>
      </c>
      <c r="Q14" s="909">
        <v>3.9982999999999995</v>
      </c>
      <c r="R14" s="351"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6" si="7">SUM(R14:V14)</f>
        <v>0</v>
      </c>
      <c r="X14" s="113">
        <v>0</v>
      </c>
      <c r="Y14" s="113">
        <v>0</v>
      </c>
      <c r="Z14" s="113">
        <v>0</v>
      </c>
      <c r="AA14" s="113">
        <f t="shared" ref="AA14:AA76" si="8">SUM(X14:Z14)</f>
        <v>0</v>
      </c>
      <c r="AB14" s="113">
        <f t="shared" ref="AB14:AB76" si="9">W14+AA14</f>
        <v>0</v>
      </c>
      <c r="AC14" s="114">
        <f t="shared" ref="AC14:AC76" si="10">ROUND((W14+X14+Y14)*33.8%,0)</f>
        <v>0</v>
      </c>
      <c r="AD14" s="114">
        <f t="shared" ref="AD14:AD76" si="11">ROUND(W14*2%,0)</f>
        <v>0</v>
      </c>
      <c r="AE14" s="113">
        <v>0</v>
      </c>
      <c r="AF14" s="113">
        <v>0</v>
      </c>
      <c r="AG14" s="113">
        <f t="shared" ref="AG14:AG76" si="12">SUM(AE14:AF14)</f>
        <v>0</v>
      </c>
      <c r="AH14" s="113">
        <f t="shared" ref="AH14:AH76" si="13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76" si="14">AI14+AK14+AL14+AN14+AO14</f>
        <v>0</v>
      </c>
      <c r="AR14" s="115">
        <f t="shared" ref="AR14:AR76" si="15">AJ14+AM14+AP14</f>
        <v>0</v>
      </c>
      <c r="AS14" s="377">
        <f t="shared" ref="AS14:AS76" si="16">SUM(AQ14:AR14)</f>
        <v>0</v>
      </c>
      <c r="AT14" s="112">
        <f t="shared" ref="AT14:AT76" si="17">I14+AH14</f>
        <v>11112125</v>
      </c>
      <c r="AU14" s="113">
        <f t="shared" ref="AU14:AU76" si="18">J14+W14</f>
        <v>8054162</v>
      </c>
      <c r="AV14" s="113">
        <f t="shared" ref="AV14:AV76" si="19">K14+AA14</f>
        <v>48000</v>
      </c>
      <c r="AW14" s="113">
        <f t="shared" ref="AW14:AW76" si="20">L14+AC14</f>
        <v>2738530</v>
      </c>
      <c r="AX14" s="113">
        <f t="shared" ref="AX14:AX76" si="21">M14+AD14</f>
        <v>161083</v>
      </c>
      <c r="AY14" s="113">
        <f t="shared" ref="AY14:AY76" si="22">N14+AG14</f>
        <v>110350</v>
      </c>
      <c r="AZ14" s="115">
        <f t="shared" ref="AZ14:AZ76" si="23">O14+AS14</f>
        <v>14.432799999999999</v>
      </c>
      <c r="BA14" s="115">
        <f t="shared" ref="BA14:BA76" si="24">P14+AQ14</f>
        <v>10.4345</v>
      </c>
      <c r="BB14" s="116">
        <f t="shared" ref="BB14:BB76" si="25">Q14+AR14</f>
        <v>3.9982999999999995</v>
      </c>
    </row>
    <row r="15" spans="1:54" s="152" customFormat="1" ht="14.1" customHeight="1" x14ac:dyDescent="0.2">
      <c r="A15" s="188">
        <v>2</v>
      </c>
      <c r="B15" s="126">
        <v>2314</v>
      </c>
      <c r="C15" s="149">
        <v>600080358</v>
      </c>
      <c r="D15" s="126">
        <v>46745751</v>
      </c>
      <c r="E15" s="126" t="s">
        <v>750</v>
      </c>
      <c r="F15" s="150">
        <v>3114</v>
      </c>
      <c r="G15" s="82" t="s">
        <v>317</v>
      </c>
      <c r="H15" s="151" t="s">
        <v>281</v>
      </c>
      <c r="I15" s="110">
        <v>2188344</v>
      </c>
      <c r="J15" s="433">
        <v>1611446</v>
      </c>
      <c r="K15" s="433">
        <v>0</v>
      </c>
      <c r="L15" s="111">
        <v>544669</v>
      </c>
      <c r="M15" s="111">
        <v>32229</v>
      </c>
      <c r="N15" s="344">
        <v>0</v>
      </c>
      <c r="O15" s="288">
        <v>3.9721000000000002</v>
      </c>
      <c r="P15" s="436">
        <v>3.9721000000000002</v>
      </c>
      <c r="Q15" s="910">
        <v>0</v>
      </c>
      <c r="R15" s="351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7"/>
        <v>0</v>
      </c>
      <c r="X15" s="113">
        <v>0</v>
      </c>
      <c r="Y15" s="113">
        <v>0</v>
      </c>
      <c r="Z15" s="113">
        <v>0</v>
      </c>
      <c r="AA15" s="113">
        <f t="shared" si="8"/>
        <v>0</v>
      </c>
      <c r="AB15" s="113">
        <f t="shared" si="9"/>
        <v>0</v>
      </c>
      <c r="AC15" s="114">
        <f t="shared" si="10"/>
        <v>0</v>
      </c>
      <c r="AD15" s="114">
        <f t="shared" si="11"/>
        <v>0</v>
      </c>
      <c r="AE15" s="113">
        <v>0</v>
      </c>
      <c r="AF15" s="113">
        <v>0</v>
      </c>
      <c r="AG15" s="113">
        <f t="shared" si="12"/>
        <v>0</v>
      </c>
      <c r="AH15" s="113">
        <f t="shared" si="13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14"/>
        <v>0</v>
      </c>
      <c r="AR15" s="115">
        <f t="shared" si="15"/>
        <v>0</v>
      </c>
      <c r="AS15" s="377">
        <f t="shared" si="16"/>
        <v>0</v>
      </c>
      <c r="AT15" s="112">
        <f t="shared" si="17"/>
        <v>2188344</v>
      </c>
      <c r="AU15" s="113">
        <f t="shared" si="18"/>
        <v>1611446</v>
      </c>
      <c r="AV15" s="113">
        <f t="shared" si="19"/>
        <v>0</v>
      </c>
      <c r="AW15" s="113">
        <f t="shared" si="20"/>
        <v>544669</v>
      </c>
      <c r="AX15" s="113">
        <f t="shared" si="21"/>
        <v>32229</v>
      </c>
      <c r="AY15" s="113">
        <f t="shared" si="22"/>
        <v>0</v>
      </c>
      <c r="AZ15" s="115">
        <f t="shared" si="23"/>
        <v>3.9721000000000002</v>
      </c>
      <c r="BA15" s="115">
        <f t="shared" si="24"/>
        <v>3.9721000000000002</v>
      </c>
      <c r="BB15" s="116">
        <f t="shared" si="25"/>
        <v>0</v>
      </c>
    </row>
    <row r="16" spans="1:54" s="152" customFormat="1" ht="14.1" customHeight="1" x14ac:dyDescent="0.2">
      <c r="A16" s="188">
        <v>2</v>
      </c>
      <c r="B16" s="126">
        <v>2314</v>
      </c>
      <c r="C16" s="149">
        <v>600080358</v>
      </c>
      <c r="D16" s="126">
        <v>46745751</v>
      </c>
      <c r="E16" s="126" t="s">
        <v>750</v>
      </c>
      <c r="F16" s="150">
        <v>3114</v>
      </c>
      <c r="G16" s="82" t="s">
        <v>316</v>
      </c>
      <c r="H16" s="151" t="s">
        <v>281</v>
      </c>
      <c r="I16" s="110">
        <v>0</v>
      </c>
      <c r="J16" s="433">
        <v>0</v>
      </c>
      <c r="K16" s="433">
        <v>0</v>
      </c>
      <c r="L16" s="111">
        <v>0</v>
      </c>
      <c r="M16" s="111">
        <v>0</v>
      </c>
      <c r="N16" s="344">
        <v>0</v>
      </c>
      <c r="O16" s="288">
        <v>0</v>
      </c>
      <c r="P16" s="436">
        <v>0</v>
      </c>
      <c r="Q16" s="910">
        <v>0</v>
      </c>
      <c r="R16" s="351"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ref="W16" si="26">SUM(R16:V16)</f>
        <v>0</v>
      </c>
      <c r="X16" s="113">
        <v>0</v>
      </c>
      <c r="Y16" s="113">
        <v>0</v>
      </c>
      <c r="Z16" s="113">
        <v>0</v>
      </c>
      <c r="AA16" s="113">
        <f t="shared" ref="AA16" si="27">SUM(X16:Z16)</f>
        <v>0</v>
      </c>
      <c r="AB16" s="113">
        <f t="shared" ref="AB16" si="28">W16+AA16</f>
        <v>0</v>
      </c>
      <c r="AC16" s="114">
        <f t="shared" ref="AC16" si="29">ROUND((W16+X16+Y16)*33.8%,0)</f>
        <v>0</v>
      </c>
      <c r="AD16" s="114">
        <f t="shared" ref="AD16" si="30">ROUND(W16*2%,0)</f>
        <v>0</v>
      </c>
      <c r="AE16" s="113">
        <v>1500</v>
      </c>
      <c r="AF16" s="113">
        <v>0</v>
      </c>
      <c r="AG16" s="113">
        <f t="shared" ref="AG16" si="31">SUM(AE16:AF16)</f>
        <v>1500</v>
      </c>
      <c r="AH16" s="113">
        <f t="shared" ref="AH16" si="32">AB16+AC16+AD16+AG16</f>
        <v>1500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ref="AQ16" si="33">AI16+AK16+AL16+AN16+AO16</f>
        <v>0</v>
      </c>
      <c r="AR16" s="115">
        <f t="shared" ref="AR16" si="34">AJ16+AM16+AP16</f>
        <v>0</v>
      </c>
      <c r="AS16" s="377">
        <f t="shared" ref="AS16" si="35">SUM(AQ16:AR16)</f>
        <v>0</v>
      </c>
      <c r="AT16" s="112">
        <f t="shared" ref="AT16" si="36">I16+AH16</f>
        <v>1500</v>
      </c>
      <c r="AU16" s="113">
        <f t="shared" ref="AU16" si="37">J16+W16</f>
        <v>0</v>
      </c>
      <c r="AV16" s="113">
        <f t="shared" ref="AV16" si="38">K16+AA16</f>
        <v>0</v>
      </c>
      <c r="AW16" s="113">
        <f t="shared" ref="AW16" si="39">L16+AC16</f>
        <v>0</v>
      </c>
      <c r="AX16" s="113">
        <f t="shared" ref="AX16" si="40">M16+AD16</f>
        <v>0</v>
      </c>
      <c r="AY16" s="113">
        <f t="shared" ref="AY16" si="41">N16+AG16</f>
        <v>1500</v>
      </c>
      <c r="AZ16" s="115">
        <f t="shared" ref="AZ16" si="42">O16+AS16</f>
        <v>0</v>
      </c>
      <c r="BA16" s="115">
        <f t="shared" ref="BA16" si="43">P16+AQ16</f>
        <v>0</v>
      </c>
      <c r="BB16" s="116">
        <f t="shared" ref="BB16" si="44">Q16+AR16</f>
        <v>0</v>
      </c>
    </row>
    <row r="17" spans="1:54" s="152" customFormat="1" ht="14.1" customHeight="1" x14ac:dyDescent="0.2">
      <c r="A17" s="188">
        <v>2</v>
      </c>
      <c r="B17" s="126">
        <v>2314</v>
      </c>
      <c r="C17" s="149">
        <v>600080358</v>
      </c>
      <c r="D17" s="126">
        <v>46745751</v>
      </c>
      <c r="E17" s="126" t="s">
        <v>750</v>
      </c>
      <c r="F17" s="150">
        <v>3143</v>
      </c>
      <c r="G17" s="126" t="s">
        <v>633</v>
      </c>
      <c r="H17" s="151" t="s">
        <v>281</v>
      </c>
      <c r="I17" s="110">
        <v>427146</v>
      </c>
      <c r="J17" s="28">
        <v>314540</v>
      </c>
      <c r="K17" s="28">
        <v>0</v>
      </c>
      <c r="L17" s="111">
        <v>106315</v>
      </c>
      <c r="M17" s="111">
        <v>6291</v>
      </c>
      <c r="N17" s="344">
        <v>0</v>
      </c>
      <c r="O17" s="288">
        <v>0.68959999999999999</v>
      </c>
      <c r="P17" s="21">
        <v>0.68959999999999999</v>
      </c>
      <c r="Q17" s="911">
        <v>0</v>
      </c>
      <c r="R17" s="351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7"/>
        <v>0</v>
      </c>
      <c r="X17" s="113">
        <v>0</v>
      </c>
      <c r="Y17" s="113">
        <v>0</v>
      </c>
      <c r="Z17" s="113">
        <v>0</v>
      </c>
      <c r="AA17" s="113">
        <f t="shared" si="8"/>
        <v>0</v>
      </c>
      <c r="AB17" s="113">
        <f t="shared" si="9"/>
        <v>0</v>
      </c>
      <c r="AC17" s="114">
        <f t="shared" si="10"/>
        <v>0</v>
      </c>
      <c r="AD17" s="114">
        <f t="shared" si="11"/>
        <v>0</v>
      </c>
      <c r="AE17" s="113">
        <v>0</v>
      </c>
      <c r="AF17" s="113">
        <v>0</v>
      </c>
      <c r="AG17" s="113">
        <f t="shared" si="12"/>
        <v>0</v>
      </c>
      <c r="AH17" s="113">
        <f t="shared" si="13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4"/>
        <v>0</v>
      </c>
      <c r="AR17" s="115">
        <f t="shared" si="15"/>
        <v>0</v>
      </c>
      <c r="AS17" s="377">
        <f t="shared" si="16"/>
        <v>0</v>
      </c>
      <c r="AT17" s="112">
        <f t="shared" si="17"/>
        <v>427146</v>
      </c>
      <c r="AU17" s="113">
        <f t="shared" si="18"/>
        <v>314540</v>
      </c>
      <c r="AV17" s="113">
        <f t="shared" si="19"/>
        <v>0</v>
      </c>
      <c r="AW17" s="113">
        <f t="shared" si="20"/>
        <v>106315</v>
      </c>
      <c r="AX17" s="113">
        <f t="shared" si="21"/>
        <v>6291</v>
      </c>
      <c r="AY17" s="113">
        <f t="shared" si="22"/>
        <v>0</v>
      </c>
      <c r="AZ17" s="115">
        <f t="shared" si="23"/>
        <v>0.68959999999999999</v>
      </c>
      <c r="BA17" s="115">
        <f t="shared" si="24"/>
        <v>0.68959999999999999</v>
      </c>
      <c r="BB17" s="116">
        <f t="shared" si="25"/>
        <v>0</v>
      </c>
    </row>
    <row r="18" spans="1:54" s="152" customFormat="1" ht="14.1" customHeight="1" x14ac:dyDescent="0.2">
      <c r="A18" s="188">
        <v>2</v>
      </c>
      <c r="B18" s="126">
        <v>2314</v>
      </c>
      <c r="C18" s="149">
        <v>600080358</v>
      </c>
      <c r="D18" s="126">
        <v>46745751</v>
      </c>
      <c r="E18" s="126" t="s">
        <v>750</v>
      </c>
      <c r="F18" s="150">
        <v>3143</v>
      </c>
      <c r="G18" s="126" t="s">
        <v>634</v>
      </c>
      <c r="H18" s="151" t="s">
        <v>282</v>
      </c>
      <c r="I18" s="110">
        <v>9129</v>
      </c>
      <c r="J18" s="443">
        <v>6435</v>
      </c>
      <c r="K18" s="443">
        <v>0</v>
      </c>
      <c r="L18" s="111">
        <v>2175</v>
      </c>
      <c r="M18" s="111">
        <v>129</v>
      </c>
      <c r="N18" s="443">
        <v>390</v>
      </c>
      <c r="O18" s="288">
        <v>0.03</v>
      </c>
      <c r="P18" s="444">
        <v>0</v>
      </c>
      <c r="Q18" s="912">
        <v>0.03</v>
      </c>
      <c r="R18" s="351"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7"/>
        <v>0</v>
      </c>
      <c r="X18" s="113">
        <v>0</v>
      </c>
      <c r="Y18" s="113">
        <v>0</v>
      </c>
      <c r="Z18" s="113">
        <v>0</v>
      </c>
      <c r="AA18" s="113">
        <f t="shared" si="8"/>
        <v>0</v>
      </c>
      <c r="AB18" s="113">
        <f t="shared" si="9"/>
        <v>0</v>
      </c>
      <c r="AC18" s="114">
        <f t="shared" si="10"/>
        <v>0</v>
      </c>
      <c r="AD18" s="114">
        <f t="shared" si="11"/>
        <v>0</v>
      </c>
      <c r="AE18" s="113">
        <v>0</v>
      </c>
      <c r="AF18" s="113">
        <v>0</v>
      </c>
      <c r="AG18" s="113">
        <f t="shared" si="12"/>
        <v>0</v>
      </c>
      <c r="AH18" s="113">
        <f t="shared" si="13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14"/>
        <v>0</v>
      </c>
      <c r="AR18" s="115">
        <f t="shared" si="15"/>
        <v>0</v>
      </c>
      <c r="AS18" s="377">
        <f t="shared" si="16"/>
        <v>0</v>
      </c>
      <c r="AT18" s="112">
        <f t="shared" si="17"/>
        <v>9129</v>
      </c>
      <c r="AU18" s="113">
        <f t="shared" si="18"/>
        <v>6435</v>
      </c>
      <c r="AV18" s="113">
        <f t="shared" si="19"/>
        <v>0</v>
      </c>
      <c r="AW18" s="113">
        <f t="shared" si="20"/>
        <v>2175</v>
      </c>
      <c r="AX18" s="113">
        <f t="shared" si="21"/>
        <v>129</v>
      </c>
      <c r="AY18" s="113">
        <f t="shared" si="22"/>
        <v>390</v>
      </c>
      <c r="AZ18" s="115">
        <f t="shared" si="23"/>
        <v>0.03</v>
      </c>
      <c r="BA18" s="115">
        <f t="shared" si="24"/>
        <v>0</v>
      </c>
      <c r="BB18" s="116">
        <f t="shared" si="25"/>
        <v>0.03</v>
      </c>
    </row>
    <row r="19" spans="1:54" s="152" customFormat="1" ht="14.1" customHeight="1" x14ac:dyDescent="0.2">
      <c r="A19" s="189">
        <v>2</v>
      </c>
      <c r="B19" s="154">
        <v>2314</v>
      </c>
      <c r="C19" s="155">
        <v>600080358</v>
      </c>
      <c r="D19" s="154">
        <v>46745751</v>
      </c>
      <c r="E19" s="154" t="s">
        <v>751</v>
      </c>
      <c r="F19" s="156"/>
      <c r="G19" s="157"/>
      <c r="H19" s="158"/>
      <c r="I19" s="153">
        <v>13736744</v>
      </c>
      <c r="J19" s="280">
        <v>9986583</v>
      </c>
      <c r="K19" s="280">
        <v>48000</v>
      </c>
      <c r="L19" s="280">
        <v>3391689</v>
      </c>
      <c r="M19" s="280">
        <v>199732</v>
      </c>
      <c r="N19" s="280">
        <v>110740</v>
      </c>
      <c r="O19" s="450">
        <v>19.124499999999998</v>
      </c>
      <c r="P19" s="450">
        <v>15.096200000000001</v>
      </c>
      <c r="Q19" s="908">
        <v>4.0282999999999998</v>
      </c>
      <c r="R19" s="280">
        <f t="shared" ref="R19:BB19" si="45">SUM(R14:R18)</f>
        <v>0</v>
      </c>
      <c r="S19" s="160">
        <f t="shared" si="45"/>
        <v>0</v>
      </c>
      <c r="T19" s="160">
        <f t="shared" si="45"/>
        <v>0</v>
      </c>
      <c r="U19" s="160">
        <f t="shared" si="45"/>
        <v>0</v>
      </c>
      <c r="V19" s="160">
        <f t="shared" si="45"/>
        <v>0</v>
      </c>
      <c r="W19" s="160">
        <f t="shared" si="45"/>
        <v>0</v>
      </c>
      <c r="X19" s="160">
        <f t="shared" si="45"/>
        <v>0</v>
      </c>
      <c r="Y19" s="160">
        <f t="shared" si="45"/>
        <v>0</v>
      </c>
      <c r="Z19" s="160">
        <f t="shared" si="45"/>
        <v>0</v>
      </c>
      <c r="AA19" s="160">
        <f t="shared" si="45"/>
        <v>0</v>
      </c>
      <c r="AB19" s="160">
        <f t="shared" si="45"/>
        <v>0</v>
      </c>
      <c r="AC19" s="160">
        <f t="shared" si="45"/>
        <v>0</v>
      </c>
      <c r="AD19" s="160">
        <f t="shared" si="45"/>
        <v>0</v>
      </c>
      <c r="AE19" s="160">
        <f t="shared" si="45"/>
        <v>1500</v>
      </c>
      <c r="AF19" s="160">
        <f t="shared" si="45"/>
        <v>0</v>
      </c>
      <c r="AG19" s="160">
        <f t="shared" si="45"/>
        <v>1500</v>
      </c>
      <c r="AH19" s="160">
        <f t="shared" si="45"/>
        <v>1500</v>
      </c>
      <c r="AI19" s="161">
        <f t="shared" si="45"/>
        <v>0</v>
      </c>
      <c r="AJ19" s="161">
        <f t="shared" si="45"/>
        <v>0</v>
      </c>
      <c r="AK19" s="161">
        <f t="shared" si="45"/>
        <v>0</v>
      </c>
      <c r="AL19" s="161">
        <f t="shared" si="45"/>
        <v>0</v>
      </c>
      <c r="AM19" s="161">
        <f t="shared" si="45"/>
        <v>0</v>
      </c>
      <c r="AN19" s="161">
        <f t="shared" si="45"/>
        <v>0</v>
      </c>
      <c r="AO19" s="161">
        <f t="shared" si="45"/>
        <v>0</v>
      </c>
      <c r="AP19" s="161">
        <f t="shared" si="45"/>
        <v>0</v>
      </c>
      <c r="AQ19" s="161">
        <f t="shared" si="45"/>
        <v>0</v>
      </c>
      <c r="AR19" s="161">
        <f t="shared" si="45"/>
        <v>0</v>
      </c>
      <c r="AS19" s="905">
        <f t="shared" si="45"/>
        <v>0</v>
      </c>
      <c r="AT19" s="153">
        <f t="shared" si="45"/>
        <v>13738244</v>
      </c>
      <c r="AU19" s="160">
        <f t="shared" si="45"/>
        <v>9986583</v>
      </c>
      <c r="AV19" s="160">
        <f t="shared" si="45"/>
        <v>48000</v>
      </c>
      <c r="AW19" s="160">
        <f t="shared" si="45"/>
        <v>3391689</v>
      </c>
      <c r="AX19" s="160">
        <f t="shared" si="45"/>
        <v>199732</v>
      </c>
      <c r="AY19" s="160">
        <f t="shared" si="45"/>
        <v>112240</v>
      </c>
      <c r="AZ19" s="161">
        <f t="shared" si="45"/>
        <v>19.124499999999998</v>
      </c>
      <c r="BA19" s="161">
        <f t="shared" si="45"/>
        <v>15.096200000000001</v>
      </c>
      <c r="BB19" s="162">
        <f t="shared" si="45"/>
        <v>4.0282999999999998</v>
      </c>
    </row>
    <row r="20" spans="1:54" s="152" customFormat="1" ht="14.1" customHeight="1" x14ac:dyDescent="0.2">
      <c r="A20" s="188">
        <v>3</v>
      </c>
      <c r="B20" s="159">
        <v>2448</v>
      </c>
      <c r="C20" s="149">
        <v>600080269</v>
      </c>
      <c r="D20" s="126">
        <v>63154617</v>
      </c>
      <c r="E20" s="126" t="s">
        <v>752</v>
      </c>
      <c r="F20" s="150">
        <v>3111</v>
      </c>
      <c r="G20" s="126" t="s">
        <v>315</v>
      </c>
      <c r="H20" s="151" t="s">
        <v>281</v>
      </c>
      <c r="I20" s="110">
        <v>13814421</v>
      </c>
      <c r="J20" s="111">
        <v>9917070</v>
      </c>
      <c r="K20" s="111">
        <v>180000</v>
      </c>
      <c r="L20" s="111">
        <v>3412810</v>
      </c>
      <c r="M20" s="111">
        <v>198341</v>
      </c>
      <c r="N20" s="111">
        <v>106200</v>
      </c>
      <c r="O20" s="288">
        <v>23.048299999999998</v>
      </c>
      <c r="P20" s="288">
        <v>18.45</v>
      </c>
      <c r="Q20" s="913">
        <v>4.5983000000000001</v>
      </c>
      <c r="R20" s="351"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7"/>
        <v>0</v>
      </c>
      <c r="X20" s="113">
        <v>0</v>
      </c>
      <c r="Y20" s="113">
        <v>0</v>
      </c>
      <c r="Z20" s="113">
        <v>0</v>
      </c>
      <c r="AA20" s="113">
        <f t="shared" si="8"/>
        <v>0</v>
      </c>
      <c r="AB20" s="113">
        <f t="shared" si="9"/>
        <v>0</v>
      </c>
      <c r="AC20" s="114">
        <f t="shared" si="10"/>
        <v>0</v>
      </c>
      <c r="AD20" s="114">
        <f t="shared" si="11"/>
        <v>0</v>
      </c>
      <c r="AE20" s="113">
        <v>0</v>
      </c>
      <c r="AF20" s="113">
        <v>0</v>
      </c>
      <c r="AG20" s="113">
        <f t="shared" si="12"/>
        <v>0</v>
      </c>
      <c r="AH20" s="113">
        <f t="shared" si="13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4"/>
        <v>0</v>
      </c>
      <c r="AR20" s="115">
        <f t="shared" si="15"/>
        <v>0</v>
      </c>
      <c r="AS20" s="377">
        <f t="shared" si="16"/>
        <v>0</v>
      </c>
      <c r="AT20" s="112">
        <f t="shared" si="17"/>
        <v>13814421</v>
      </c>
      <c r="AU20" s="113">
        <f t="shared" si="18"/>
        <v>9917070</v>
      </c>
      <c r="AV20" s="113">
        <f t="shared" si="19"/>
        <v>180000</v>
      </c>
      <c r="AW20" s="113">
        <f t="shared" si="20"/>
        <v>3412810</v>
      </c>
      <c r="AX20" s="113">
        <f t="shared" si="21"/>
        <v>198341</v>
      </c>
      <c r="AY20" s="113">
        <f t="shared" si="22"/>
        <v>106200</v>
      </c>
      <c r="AZ20" s="115">
        <f t="shared" si="23"/>
        <v>23.048299999999998</v>
      </c>
      <c r="BA20" s="115">
        <f t="shared" si="24"/>
        <v>18.45</v>
      </c>
      <c r="BB20" s="116">
        <f t="shared" si="25"/>
        <v>4.5983000000000001</v>
      </c>
    </row>
    <row r="21" spans="1:54" s="152" customFormat="1" ht="14.1" customHeight="1" x14ac:dyDescent="0.2">
      <c r="A21" s="188">
        <v>3</v>
      </c>
      <c r="B21" s="159">
        <v>2448</v>
      </c>
      <c r="C21" s="149">
        <v>600080269</v>
      </c>
      <c r="D21" s="126">
        <v>63154617</v>
      </c>
      <c r="E21" s="126" t="s">
        <v>752</v>
      </c>
      <c r="F21" s="150">
        <v>3113</v>
      </c>
      <c r="G21" s="126" t="s">
        <v>318</v>
      </c>
      <c r="H21" s="151" t="s">
        <v>281</v>
      </c>
      <c r="I21" s="110">
        <v>57285288</v>
      </c>
      <c r="J21" s="111">
        <v>40425983</v>
      </c>
      <c r="K21" s="111">
        <v>188000</v>
      </c>
      <c r="L21" s="111">
        <v>13727526</v>
      </c>
      <c r="M21" s="111">
        <v>808519</v>
      </c>
      <c r="N21" s="111">
        <v>2135260</v>
      </c>
      <c r="O21" s="288">
        <v>76.839200000000005</v>
      </c>
      <c r="P21" s="288">
        <v>60.769999999999996</v>
      </c>
      <c r="Q21" s="913">
        <v>16.069199999999999</v>
      </c>
      <c r="R21" s="351"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7"/>
        <v>0</v>
      </c>
      <c r="X21" s="113">
        <v>0</v>
      </c>
      <c r="Y21" s="113">
        <v>0</v>
      </c>
      <c r="Z21" s="113">
        <v>0</v>
      </c>
      <c r="AA21" s="113">
        <f t="shared" si="8"/>
        <v>0</v>
      </c>
      <c r="AB21" s="113">
        <f t="shared" si="9"/>
        <v>0</v>
      </c>
      <c r="AC21" s="114">
        <f t="shared" si="10"/>
        <v>0</v>
      </c>
      <c r="AD21" s="114">
        <f t="shared" si="11"/>
        <v>0</v>
      </c>
      <c r="AE21" s="113">
        <v>0</v>
      </c>
      <c r="AF21" s="113">
        <v>0</v>
      </c>
      <c r="AG21" s="113">
        <f t="shared" si="12"/>
        <v>0</v>
      </c>
      <c r="AH21" s="113">
        <f t="shared" si="13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4"/>
        <v>0</v>
      </c>
      <c r="AR21" s="115">
        <f t="shared" si="15"/>
        <v>0</v>
      </c>
      <c r="AS21" s="377">
        <f t="shared" si="16"/>
        <v>0</v>
      </c>
      <c r="AT21" s="112">
        <f t="shared" si="17"/>
        <v>57285288</v>
      </c>
      <c r="AU21" s="113">
        <f t="shared" si="18"/>
        <v>40425983</v>
      </c>
      <c r="AV21" s="113">
        <f t="shared" si="19"/>
        <v>188000</v>
      </c>
      <c r="AW21" s="113">
        <f t="shared" si="20"/>
        <v>13727526</v>
      </c>
      <c r="AX21" s="113">
        <f t="shared" si="21"/>
        <v>808519</v>
      </c>
      <c r="AY21" s="113">
        <f t="shared" si="22"/>
        <v>2135260</v>
      </c>
      <c r="AZ21" s="115">
        <f t="shared" si="23"/>
        <v>76.839200000000005</v>
      </c>
      <c r="BA21" s="115">
        <f t="shared" si="24"/>
        <v>60.769999999999996</v>
      </c>
      <c r="BB21" s="116">
        <f t="shared" si="25"/>
        <v>16.069199999999999</v>
      </c>
    </row>
    <row r="22" spans="1:54" s="152" customFormat="1" ht="14.1" customHeight="1" x14ac:dyDescent="0.2">
      <c r="A22" s="188">
        <v>3</v>
      </c>
      <c r="B22" s="126">
        <v>2448</v>
      </c>
      <c r="C22" s="149">
        <v>600080269</v>
      </c>
      <c r="D22" s="126">
        <v>63154617</v>
      </c>
      <c r="E22" s="126" t="s">
        <v>752</v>
      </c>
      <c r="F22" s="150">
        <v>3113</v>
      </c>
      <c r="G22" s="126" t="s">
        <v>316</v>
      </c>
      <c r="H22" s="151" t="s">
        <v>282</v>
      </c>
      <c r="I22" s="110">
        <v>7485601</v>
      </c>
      <c r="J22" s="28">
        <v>5487004</v>
      </c>
      <c r="K22" s="28">
        <v>0</v>
      </c>
      <c r="L22" s="111">
        <v>1854607</v>
      </c>
      <c r="M22" s="111">
        <v>109740</v>
      </c>
      <c r="N22" s="28">
        <v>34250</v>
      </c>
      <c r="O22" s="288">
        <v>16.010000000000002</v>
      </c>
      <c r="P22" s="275">
        <v>16.010000000000002</v>
      </c>
      <c r="Q22" s="911">
        <v>0</v>
      </c>
      <c r="R22" s="351">
        <v>0</v>
      </c>
      <c r="S22" s="113">
        <v>3376</v>
      </c>
      <c r="T22" s="113">
        <v>0</v>
      </c>
      <c r="U22" s="113">
        <v>0</v>
      </c>
      <c r="V22" s="113">
        <v>0</v>
      </c>
      <c r="W22" s="113">
        <f t="shared" si="7"/>
        <v>3376</v>
      </c>
      <c r="X22" s="113">
        <v>0</v>
      </c>
      <c r="Y22" s="113">
        <v>0</v>
      </c>
      <c r="Z22" s="113">
        <v>0</v>
      </c>
      <c r="AA22" s="113">
        <f t="shared" si="8"/>
        <v>0</v>
      </c>
      <c r="AB22" s="113">
        <f t="shared" si="9"/>
        <v>3376</v>
      </c>
      <c r="AC22" s="114">
        <f t="shared" si="10"/>
        <v>1141</v>
      </c>
      <c r="AD22" s="114">
        <f t="shared" si="11"/>
        <v>68</v>
      </c>
      <c r="AE22" s="113">
        <v>1000</v>
      </c>
      <c r="AF22" s="113">
        <v>0</v>
      </c>
      <c r="AG22" s="113">
        <f t="shared" si="12"/>
        <v>1000</v>
      </c>
      <c r="AH22" s="113">
        <f t="shared" si="13"/>
        <v>5585</v>
      </c>
      <c r="AI22" s="115">
        <v>0</v>
      </c>
      <c r="AJ22" s="115">
        <v>0</v>
      </c>
      <c r="AK22" s="115">
        <v>0.01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4"/>
        <v>0.01</v>
      </c>
      <c r="AR22" s="115">
        <f t="shared" si="15"/>
        <v>0</v>
      </c>
      <c r="AS22" s="377">
        <f t="shared" si="16"/>
        <v>0.01</v>
      </c>
      <c r="AT22" s="112">
        <f t="shared" si="17"/>
        <v>7491186</v>
      </c>
      <c r="AU22" s="113">
        <f t="shared" si="18"/>
        <v>5490380</v>
      </c>
      <c r="AV22" s="113">
        <f t="shared" si="19"/>
        <v>0</v>
      </c>
      <c r="AW22" s="113">
        <f t="shared" si="20"/>
        <v>1855748</v>
      </c>
      <c r="AX22" s="113">
        <f t="shared" si="21"/>
        <v>109808</v>
      </c>
      <c r="AY22" s="113">
        <f t="shared" si="22"/>
        <v>35250</v>
      </c>
      <c r="AZ22" s="115">
        <f t="shared" si="23"/>
        <v>16.020000000000003</v>
      </c>
      <c r="BA22" s="115">
        <f t="shared" si="24"/>
        <v>16.020000000000003</v>
      </c>
      <c r="BB22" s="116">
        <f t="shared" si="25"/>
        <v>0</v>
      </c>
    </row>
    <row r="23" spans="1:54" s="152" customFormat="1" ht="14.1" customHeight="1" x14ac:dyDescent="0.2">
      <c r="A23" s="188">
        <v>3</v>
      </c>
      <c r="B23" s="159">
        <v>2448</v>
      </c>
      <c r="C23" s="149">
        <v>600080269</v>
      </c>
      <c r="D23" s="126">
        <v>63154617</v>
      </c>
      <c r="E23" s="159" t="s">
        <v>752</v>
      </c>
      <c r="F23" s="150">
        <v>3141</v>
      </c>
      <c r="G23" s="126" t="s">
        <v>319</v>
      </c>
      <c r="H23" s="151" t="s">
        <v>282</v>
      </c>
      <c r="I23" s="110">
        <v>3761878</v>
      </c>
      <c r="J23" s="30">
        <v>2723446</v>
      </c>
      <c r="K23" s="30">
        <v>25000</v>
      </c>
      <c r="L23" s="111">
        <v>928975</v>
      </c>
      <c r="M23" s="111">
        <v>54469</v>
      </c>
      <c r="N23" s="30">
        <v>29988</v>
      </c>
      <c r="O23" s="288">
        <v>9.34</v>
      </c>
      <c r="P23" s="447">
        <v>0</v>
      </c>
      <c r="Q23" s="898">
        <v>9.34</v>
      </c>
      <c r="R23" s="351">
        <v>0</v>
      </c>
      <c r="S23" s="113">
        <v>0</v>
      </c>
      <c r="T23" s="113">
        <v>-19760</v>
      </c>
      <c r="U23" s="113">
        <v>0</v>
      </c>
      <c r="V23" s="113">
        <v>0</v>
      </c>
      <c r="W23" s="113">
        <f t="shared" si="7"/>
        <v>-19760</v>
      </c>
      <c r="X23" s="113">
        <v>0</v>
      </c>
      <c r="Y23" s="113">
        <v>0</v>
      </c>
      <c r="Z23" s="113">
        <v>0</v>
      </c>
      <c r="AA23" s="113">
        <f t="shared" si="8"/>
        <v>0</v>
      </c>
      <c r="AB23" s="113">
        <f t="shared" si="9"/>
        <v>-19760</v>
      </c>
      <c r="AC23" s="114">
        <f t="shared" si="10"/>
        <v>-6679</v>
      </c>
      <c r="AD23" s="114">
        <f t="shared" si="11"/>
        <v>-395</v>
      </c>
      <c r="AE23" s="113">
        <v>0</v>
      </c>
      <c r="AF23" s="113">
        <v>0</v>
      </c>
      <c r="AG23" s="113">
        <f t="shared" si="12"/>
        <v>0</v>
      </c>
      <c r="AH23" s="113">
        <f t="shared" si="13"/>
        <v>-26834</v>
      </c>
      <c r="AI23" s="115">
        <v>0</v>
      </c>
      <c r="AJ23" s="115">
        <v>0</v>
      </c>
      <c r="AK23" s="115">
        <v>0</v>
      </c>
      <c r="AL23" s="115">
        <v>0</v>
      </c>
      <c r="AM23" s="115">
        <v>-0.06</v>
      </c>
      <c r="AN23" s="115">
        <v>0</v>
      </c>
      <c r="AO23" s="115">
        <v>0</v>
      </c>
      <c r="AP23" s="115">
        <v>0</v>
      </c>
      <c r="AQ23" s="115">
        <f t="shared" si="14"/>
        <v>0</v>
      </c>
      <c r="AR23" s="115">
        <f t="shared" si="15"/>
        <v>-0.06</v>
      </c>
      <c r="AS23" s="377">
        <f t="shared" si="16"/>
        <v>-0.06</v>
      </c>
      <c r="AT23" s="112">
        <f t="shared" si="17"/>
        <v>3735044</v>
      </c>
      <c r="AU23" s="113">
        <f t="shared" si="18"/>
        <v>2703686</v>
      </c>
      <c r="AV23" s="113">
        <f t="shared" si="19"/>
        <v>25000</v>
      </c>
      <c r="AW23" s="113">
        <f t="shared" si="20"/>
        <v>922296</v>
      </c>
      <c r="AX23" s="113">
        <f t="shared" si="21"/>
        <v>54074</v>
      </c>
      <c r="AY23" s="113">
        <f t="shared" si="22"/>
        <v>29988</v>
      </c>
      <c r="AZ23" s="115">
        <f t="shared" si="23"/>
        <v>9.2799999999999994</v>
      </c>
      <c r="BA23" s="115">
        <f t="shared" si="24"/>
        <v>0</v>
      </c>
      <c r="BB23" s="116">
        <f t="shared" si="25"/>
        <v>9.2799999999999994</v>
      </c>
    </row>
    <row r="24" spans="1:54" s="152" customFormat="1" ht="14.1" customHeight="1" x14ac:dyDescent="0.2">
      <c r="A24" s="188">
        <v>3</v>
      </c>
      <c r="B24" s="126">
        <v>2448</v>
      </c>
      <c r="C24" s="149">
        <v>600080269</v>
      </c>
      <c r="D24" s="126">
        <v>63154617</v>
      </c>
      <c r="E24" s="126" t="s">
        <v>752</v>
      </c>
      <c r="F24" s="150">
        <v>3143</v>
      </c>
      <c r="G24" s="126" t="s">
        <v>633</v>
      </c>
      <c r="H24" s="151" t="s">
        <v>281</v>
      </c>
      <c r="I24" s="110">
        <v>4131199</v>
      </c>
      <c r="J24" s="28">
        <v>3007635</v>
      </c>
      <c r="K24" s="28">
        <v>35000</v>
      </c>
      <c r="L24" s="111">
        <v>1028411</v>
      </c>
      <c r="M24" s="111">
        <v>60153</v>
      </c>
      <c r="N24" s="344">
        <v>0</v>
      </c>
      <c r="O24" s="288">
        <v>6.24</v>
      </c>
      <c r="P24" s="21">
        <v>6.24</v>
      </c>
      <c r="Q24" s="911">
        <v>0</v>
      </c>
      <c r="R24" s="351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7"/>
        <v>0</v>
      </c>
      <c r="X24" s="113">
        <v>0</v>
      </c>
      <c r="Y24" s="113">
        <v>0</v>
      </c>
      <c r="Z24" s="113">
        <v>0</v>
      </c>
      <c r="AA24" s="113">
        <f t="shared" si="8"/>
        <v>0</v>
      </c>
      <c r="AB24" s="113">
        <f t="shared" si="9"/>
        <v>0</v>
      </c>
      <c r="AC24" s="114">
        <f t="shared" si="10"/>
        <v>0</v>
      </c>
      <c r="AD24" s="114">
        <f t="shared" si="11"/>
        <v>0</v>
      </c>
      <c r="AE24" s="113">
        <v>0</v>
      </c>
      <c r="AF24" s="113">
        <v>0</v>
      </c>
      <c r="AG24" s="113">
        <f t="shared" si="12"/>
        <v>0</v>
      </c>
      <c r="AH24" s="113">
        <f t="shared" si="13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4"/>
        <v>0</v>
      </c>
      <c r="AR24" s="115">
        <f t="shared" si="15"/>
        <v>0</v>
      </c>
      <c r="AS24" s="377">
        <f t="shared" si="16"/>
        <v>0</v>
      </c>
      <c r="AT24" s="112">
        <f t="shared" si="17"/>
        <v>4131199</v>
      </c>
      <c r="AU24" s="113">
        <f t="shared" si="18"/>
        <v>3007635</v>
      </c>
      <c r="AV24" s="113">
        <f t="shared" si="19"/>
        <v>35000</v>
      </c>
      <c r="AW24" s="113">
        <f t="shared" si="20"/>
        <v>1028411</v>
      </c>
      <c r="AX24" s="113">
        <f t="shared" si="21"/>
        <v>60153</v>
      </c>
      <c r="AY24" s="113">
        <f t="shared" si="22"/>
        <v>0</v>
      </c>
      <c r="AZ24" s="115">
        <f t="shared" si="23"/>
        <v>6.24</v>
      </c>
      <c r="BA24" s="115">
        <f t="shared" si="24"/>
        <v>6.24</v>
      </c>
      <c r="BB24" s="116">
        <f t="shared" si="25"/>
        <v>0</v>
      </c>
    </row>
    <row r="25" spans="1:54" s="152" customFormat="1" ht="14.1" customHeight="1" x14ac:dyDescent="0.2">
      <c r="A25" s="188">
        <v>3</v>
      </c>
      <c r="B25" s="126">
        <v>2448</v>
      </c>
      <c r="C25" s="149">
        <v>600080269</v>
      </c>
      <c r="D25" s="126">
        <v>63154617</v>
      </c>
      <c r="E25" s="126" t="s">
        <v>752</v>
      </c>
      <c r="F25" s="150">
        <v>3143</v>
      </c>
      <c r="G25" s="126" t="s">
        <v>634</v>
      </c>
      <c r="H25" s="151" t="s">
        <v>282</v>
      </c>
      <c r="I25" s="110">
        <v>145357</v>
      </c>
      <c r="J25" s="445">
        <v>102465</v>
      </c>
      <c r="K25" s="445">
        <v>0</v>
      </c>
      <c r="L25" s="111">
        <v>34633</v>
      </c>
      <c r="M25" s="111">
        <v>2049</v>
      </c>
      <c r="N25" s="445">
        <v>6210</v>
      </c>
      <c r="O25" s="288">
        <v>0.43</v>
      </c>
      <c r="P25" s="446">
        <v>0</v>
      </c>
      <c r="Q25" s="914">
        <v>0.43</v>
      </c>
      <c r="R25" s="351"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7"/>
        <v>0</v>
      </c>
      <c r="X25" s="113">
        <v>0</v>
      </c>
      <c r="Y25" s="113">
        <v>0</v>
      </c>
      <c r="Z25" s="113">
        <v>0</v>
      </c>
      <c r="AA25" s="113">
        <f t="shared" si="8"/>
        <v>0</v>
      </c>
      <c r="AB25" s="113">
        <f t="shared" si="9"/>
        <v>0</v>
      </c>
      <c r="AC25" s="114">
        <f t="shared" si="10"/>
        <v>0</v>
      </c>
      <c r="AD25" s="114">
        <f t="shared" si="11"/>
        <v>0</v>
      </c>
      <c r="AE25" s="113">
        <v>0</v>
      </c>
      <c r="AF25" s="113">
        <v>0</v>
      </c>
      <c r="AG25" s="113">
        <f t="shared" si="12"/>
        <v>0</v>
      </c>
      <c r="AH25" s="113">
        <f t="shared" si="13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14"/>
        <v>0</v>
      </c>
      <c r="AR25" s="115">
        <f t="shared" si="15"/>
        <v>0</v>
      </c>
      <c r="AS25" s="377">
        <f t="shared" si="16"/>
        <v>0</v>
      </c>
      <c r="AT25" s="112">
        <f t="shared" si="17"/>
        <v>145357</v>
      </c>
      <c r="AU25" s="113">
        <f t="shared" si="18"/>
        <v>102465</v>
      </c>
      <c r="AV25" s="113">
        <f t="shared" si="19"/>
        <v>0</v>
      </c>
      <c r="AW25" s="113">
        <f t="shared" si="20"/>
        <v>34633</v>
      </c>
      <c r="AX25" s="113">
        <f t="shared" si="21"/>
        <v>2049</v>
      </c>
      <c r="AY25" s="113">
        <f t="shared" si="22"/>
        <v>6210</v>
      </c>
      <c r="AZ25" s="115">
        <f t="shared" si="23"/>
        <v>0.43</v>
      </c>
      <c r="BA25" s="115">
        <f t="shared" si="24"/>
        <v>0</v>
      </c>
      <c r="BB25" s="116">
        <f t="shared" si="25"/>
        <v>0.43</v>
      </c>
    </row>
    <row r="26" spans="1:54" s="152" customFormat="1" ht="14.1" customHeight="1" x14ac:dyDescent="0.2">
      <c r="A26" s="188">
        <v>3</v>
      </c>
      <c r="B26" s="126">
        <v>2448</v>
      </c>
      <c r="C26" s="149">
        <v>600080269</v>
      </c>
      <c r="D26" s="126">
        <v>63154617</v>
      </c>
      <c r="E26" s="126" t="s">
        <v>752</v>
      </c>
      <c r="F26" s="150">
        <v>3231</v>
      </c>
      <c r="G26" s="126" t="s">
        <v>320</v>
      </c>
      <c r="H26" s="151" t="s">
        <v>281</v>
      </c>
      <c r="I26" s="110">
        <v>8013744</v>
      </c>
      <c r="J26" s="343">
        <v>5769081</v>
      </c>
      <c r="K26" s="343">
        <v>114000</v>
      </c>
      <c r="L26" s="111">
        <v>1988481</v>
      </c>
      <c r="M26" s="111">
        <v>115382</v>
      </c>
      <c r="N26" s="344">
        <v>26800</v>
      </c>
      <c r="O26" s="288">
        <v>11.089499999999999</v>
      </c>
      <c r="P26" s="437">
        <v>9.9558</v>
      </c>
      <c r="Q26" s="910">
        <v>1.1336999999999999</v>
      </c>
      <c r="R26" s="351"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7"/>
        <v>0</v>
      </c>
      <c r="X26" s="113">
        <v>0</v>
      </c>
      <c r="Y26" s="113">
        <v>0</v>
      </c>
      <c r="Z26" s="113">
        <v>0</v>
      </c>
      <c r="AA26" s="113">
        <f t="shared" si="8"/>
        <v>0</v>
      </c>
      <c r="AB26" s="113">
        <f t="shared" si="9"/>
        <v>0</v>
      </c>
      <c r="AC26" s="114">
        <f t="shared" si="10"/>
        <v>0</v>
      </c>
      <c r="AD26" s="114">
        <f t="shared" si="11"/>
        <v>0</v>
      </c>
      <c r="AE26" s="113">
        <v>0</v>
      </c>
      <c r="AF26" s="113">
        <v>0</v>
      </c>
      <c r="AG26" s="113">
        <f t="shared" si="12"/>
        <v>0</v>
      </c>
      <c r="AH26" s="113">
        <f t="shared" si="13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4"/>
        <v>0</v>
      </c>
      <c r="AR26" s="115">
        <f t="shared" si="15"/>
        <v>0</v>
      </c>
      <c r="AS26" s="377">
        <f t="shared" si="16"/>
        <v>0</v>
      </c>
      <c r="AT26" s="112">
        <f t="shared" si="17"/>
        <v>8013744</v>
      </c>
      <c r="AU26" s="113">
        <f t="shared" si="18"/>
        <v>5769081</v>
      </c>
      <c r="AV26" s="113">
        <f t="shared" si="19"/>
        <v>114000</v>
      </c>
      <c r="AW26" s="113">
        <f t="shared" si="20"/>
        <v>1988481</v>
      </c>
      <c r="AX26" s="113">
        <f t="shared" si="21"/>
        <v>115382</v>
      </c>
      <c r="AY26" s="113">
        <f t="shared" si="22"/>
        <v>26800</v>
      </c>
      <c r="AZ26" s="115">
        <f t="shared" si="23"/>
        <v>11.089499999999999</v>
      </c>
      <c r="BA26" s="115">
        <f t="shared" si="24"/>
        <v>9.9558</v>
      </c>
      <c r="BB26" s="116">
        <f t="shared" si="25"/>
        <v>1.1336999999999999</v>
      </c>
    </row>
    <row r="27" spans="1:54" s="152" customFormat="1" ht="14.1" customHeight="1" x14ac:dyDescent="0.2">
      <c r="A27" s="188">
        <v>3</v>
      </c>
      <c r="B27" s="126">
        <v>2448</v>
      </c>
      <c r="C27" s="149">
        <v>600080269</v>
      </c>
      <c r="D27" s="126">
        <v>63154617</v>
      </c>
      <c r="E27" s="126" t="s">
        <v>752</v>
      </c>
      <c r="F27" s="150">
        <v>3233</v>
      </c>
      <c r="G27" s="126" t="s">
        <v>322</v>
      </c>
      <c r="H27" s="151" t="s">
        <v>282</v>
      </c>
      <c r="I27" s="110">
        <v>2143977</v>
      </c>
      <c r="J27" s="343">
        <v>1560130</v>
      </c>
      <c r="K27" s="343">
        <v>8000</v>
      </c>
      <c r="L27" s="111">
        <v>530028</v>
      </c>
      <c r="M27" s="111">
        <v>31203</v>
      </c>
      <c r="N27" s="344">
        <v>14616</v>
      </c>
      <c r="O27" s="288">
        <v>3.4400000000000004</v>
      </c>
      <c r="P27" s="275">
        <v>2.5300000000000002</v>
      </c>
      <c r="Q27" s="911">
        <v>0.91</v>
      </c>
      <c r="R27" s="351"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7"/>
        <v>0</v>
      </c>
      <c r="X27" s="113">
        <v>0</v>
      </c>
      <c r="Y27" s="113">
        <v>0</v>
      </c>
      <c r="Z27" s="113">
        <v>0</v>
      </c>
      <c r="AA27" s="113">
        <f t="shared" si="8"/>
        <v>0</v>
      </c>
      <c r="AB27" s="113">
        <f t="shared" si="9"/>
        <v>0</v>
      </c>
      <c r="AC27" s="114">
        <f t="shared" si="10"/>
        <v>0</v>
      </c>
      <c r="AD27" s="114">
        <f t="shared" si="11"/>
        <v>0</v>
      </c>
      <c r="AE27" s="113">
        <v>0</v>
      </c>
      <c r="AF27" s="113">
        <v>0</v>
      </c>
      <c r="AG27" s="113">
        <f t="shared" si="12"/>
        <v>0</v>
      </c>
      <c r="AH27" s="113">
        <f t="shared" si="13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14"/>
        <v>0</v>
      </c>
      <c r="AR27" s="115">
        <f t="shared" si="15"/>
        <v>0</v>
      </c>
      <c r="AS27" s="377">
        <f t="shared" si="16"/>
        <v>0</v>
      </c>
      <c r="AT27" s="112">
        <f t="shared" si="17"/>
        <v>2143977</v>
      </c>
      <c r="AU27" s="113">
        <f t="shared" si="18"/>
        <v>1560130</v>
      </c>
      <c r="AV27" s="113">
        <f t="shared" si="19"/>
        <v>8000</v>
      </c>
      <c r="AW27" s="113">
        <f t="shared" si="20"/>
        <v>530028</v>
      </c>
      <c r="AX27" s="113">
        <f t="shared" si="21"/>
        <v>31203</v>
      </c>
      <c r="AY27" s="113">
        <f t="shared" si="22"/>
        <v>14616</v>
      </c>
      <c r="AZ27" s="115">
        <f t="shared" si="23"/>
        <v>3.4400000000000004</v>
      </c>
      <c r="BA27" s="115">
        <f t="shared" si="24"/>
        <v>2.5300000000000002</v>
      </c>
      <c r="BB27" s="116">
        <f t="shared" si="25"/>
        <v>0.91</v>
      </c>
    </row>
    <row r="28" spans="1:54" s="152" customFormat="1" ht="14.1" customHeight="1" x14ac:dyDescent="0.2">
      <c r="A28" s="189">
        <v>3</v>
      </c>
      <c r="B28" s="154">
        <v>2448</v>
      </c>
      <c r="C28" s="155">
        <v>600080269</v>
      </c>
      <c r="D28" s="154">
        <v>63154617</v>
      </c>
      <c r="E28" s="154" t="s">
        <v>753</v>
      </c>
      <c r="F28" s="156"/>
      <c r="G28" s="157"/>
      <c r="H28" s="158"/>
      <c r="I28" s="153">
        <v>96781465</v>
      </c>
      <c r="J28" s="280">
        <v>68992814</v>
      </c>
      <c r="K28" s="280">
        <v>550000</v>
      </c>
      <c r="L28" s="280">
        <v>23505471</v>
      </c>
      <c r="M28" s="280">
        <v>1379856</v>
      </c>
      <c r="N28" s="280">
        <v>2353324</v>
      </c>
      <c r="O28" s="450">
        <v>146.43700000000001</v>
      </c>
      <c r="P28" s="450">
        <v>113.9558</v>
      </c>
      <c r="Q28" s="908">
        <v>32.481199999999994</v>
      </c>
      <c r="R28" s="280">
        <f t="shared" ref="R28:BB28" si="46">SUM(R20:R27)</f>
        <v>0</v>
      </c>
      <c r="S28" s="160">
        <f t="shared" si="46"/>
        <v>3376</v>
      </c>
      <c r="T28" s="160">
        <f t="shared" si="46"/>
        <v>-19760</v>
      </c>
      <c r="U28" s="160">
        <f t="shared" si="46"/>
        <v>0</v>
      </c>
      <c r="V28" s="160">
        <f t="shared" si="46"/>
        <v>0</v>
      </c>
      <c r="W28" s="160">
        <f t="shared" si="46"/>
        <v>-16384</v>
      </c>
      <c r="X28" s="160">
        <f t="shared" si="46"/>
        <v>0</v>
      </c>
      <c r="Y28" s="160">
        <f t="shared" si="46"/>
        <v>0</v>
      </c>
      <c r="Z28" s="160">
        <f t="shared" si="46"/>
        <v>0</v>
      </c>
      <c r="AA28" s="160">
        <f t="shared" si="46"/>
        <v>0</v>
      </c>
      <c r="AB28" s="160">
        <f t="shared" si="46"/>
        <v>-16384</v>
      </c>
      <c r="AC28" s="160">
        <f t="shared" si="46"/>
        <v>-5538</v>
      </c>
      <c r="AD28" s="160">
        <f t="shared" si="46"/>
        <v>-327</v>
      </c>
      <c r="AE28" s="160">
        <f t="shared" si="46"/>
        <v>1000</v>
      </c>
      <c r="AF28" s="160">
        <f t="shared" si="46"/>
        <v>0</v>
      </c>
      <c r="AG28" s="160">
        <f t="shared" si="46"/>
        <v>1000</v>
      </c>
      <c r="AH28" s="160">
        <f t="shared" si="46"/>
        <v>-21249</v>
      </c>
      <c r="AI28" s="161">
        <f t="shared" si="46"/>
        <v>0</v>
      </c>
      <c r="AJ28" s="161">
        <f t="shared" si="46"/>
        <v>0</v>
      </c>
      <c r="AK28" s="161">
        <f t="shared" si="46"/>
        <v>0.01</v>
      </c>
      <c r="AL28" s="161">
        <f t="shared" si="46"/>
        <v>0</v>
      </c>
      <c r="AM28" s="161">
        <f t="shared" si="46"/>
        <v>-0.06</v>
      </c>
      <c r="AN28" s="161">
        <f t="shared" si="46"/>
        <v>0</v>
      </c>
      <c r="AO28" s="161">
        <f t="shared" si="46"/>
        <v>0</v>
      </c>
      <c r="AP28" s="161">
        <f t="shared" si="46"/>
        <v>0</v>
      </c>
      <c r="AQ28" s="161">
        <f t="shared" si="46"/>
        <v>0.01</v>
      </c>
      <c r="AR28" s="161">
        <f t="shared" si="46"/>
        <v>-0.06</v>
      </c>
      <c r="AS28" s="905">
        <f t="shared" si="46"/>
        <v>-4.9999999999999996E-2</v>
      </c>
      <c r="AT28" s="153">
        <f t="shared" si="46"/>
        <v>96760216</v>
      </c>
      <c r="AU28" s="160">
        <f t="shared" si="46"/>
        <v>68976430</v>
      </c>
      <c r="AV28" s="160">
        <f t="shared" si="46"/>
        <v>550000</v>
      </c>
      <c r="AW28" s="160">
        <f t="shared" si="46"/>
        <v>23499933</v>
      </c>
      <c r="AX28" s="160">
        <f t="shared" si="46"/>
        <v>1379529</v>
      </c>
      <c r="AY28" s="160">
        <f t="shared" si="46"/>
        <v>2354324</v>
      </c>
      <c r="AZ28" s="161">
        <f t="shared" si="46"/>
        <v>146.387</v>
      </c>
      <c r="BA28" s="161">
        <f t="shared" si="46"/>
        <v>113.9658</v>
      </c>
      <c r="BB28" s="162">
        <f t="shared" si="46"/>
        <v>32.421199999999999</v>
      </c>
    </row>
    <row r="29" spans="1:54" s="152" customFormat="1" ht="14.1" customHeight="1" x14ac:dyDescent="0.2">
      <c r="A29" s="188">
        <v>4</v>
      </c>
      <c r="B29" s="159">
        <v>2450</v>
      </c>
      <c r="C29" s="149">
        <v>600080234</v>
      </c>
      <c r="D29" s="126">
        <v>72745045</v>
      </c>
      <c r="E29" s="126" t="s">
        <v>754</v>
      </c>
      <c r="F29" s="150">
        <v>3111</v>
      </c>
      <c r="G29" s="126" t="s">
        <v>315</v>
      </c>
      <c r="H29" s="151" t="s">
        <v>281</v>
      </c>
      <c r="I29" s="110">
        <v>1326197</v>
      </c>
      <c r="J29" s="111">
        <v>947310</v>
      </c>
      <c r="K29" s="111">
        <v>25000</v>
      </c>
      <c r="L29" s="111">
        <v>328641</v>
      </c>
      <c r="M29" s="111">
        <v>18946</v>
      </c>
      <c r="N29" s="111">
        <v>6300</v>
      </c>
      <c r="O29" s="288">
        <v>2.4609000000000001</v>
      </c>
      <c r="P29" s="288">
        <v>2</v>
      </c>
      <c r="Q29" s="913">
        <v>0.46089999999999998</v>
      </c>
      <c r="R29" s="351"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7"/>
        <v>0</v>
      </c>
      <c r="X29" s="113">
        <v>0</v>
      </c>
      <c r="Y29" s="113">
        <v>0</v>
      </c>
      <c r="Z29" s="113">
        <v>0</v>
      </c>
      <c r="AA29" s="113">
        <f t="shared" si="8"/>
        <v>0</v>
      </c>
      <c r="AB29" s="113">
        <f t="shared" si="9"/>
        <v>0</v>
      </c>
      <c r="AC29" s="114">
        <f t="shared" si="10"/>
        <v>0</v>
      </c>
      <c r="AD29" s="114">
        <f t="shared" si="11"/>
        <v>0</v>
      </c>
      <c r="AE29" s="113">
        <v>0</v>
      </c>
      <c r="AF29" s="113">
        <v>0</v>
      </c>
      <c r="AG29" s="113">
        <f t="shared" si="12"/>
        <v>0</v>
      </c>
      <c r="AH29" s="113">
        <f t="shared" si="13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14"/>
        <v>0</v>
      </c>
      <c r="AR29" s="115">
        <f t="shared" si="15"/>
        <v>0</v>
      </c>
      <c r="AS29" s="377">
        <f t="shared" si="16"/>
        <v>0</v>
      </c>
      <c r="AT29" s="112">
        <f t="shared" si="17"/>
        <v>1326197</v>
      </c>
      <c r="AU29" s="113">
        <f t="shared" si="18"/>
        <v>947310</v>
      </c>
      <c r="AV29" s="113">
        <f t="shared" si="19"/>
        <v>25000</v>
      </c>
      <c r="AW29" s="113">
        <f t="shared" si="20"/>
        <v>328641</v>
      </c>
      <c r="AX29" s="113">
        <f t="shared" si="21"/>
        <v>18946</v>
      </c>
      <c r="AY29" s="113">
        <f t="shared" si="22"/>
        <v>6300</v>
      </c>
      <c r="AZ29" s="115">
        <f t="shared" si="23"/>
        <v>2.4609000000000001</v>
      </c>
      <c r="BA29" s="115">
        <f t="shared" si="24"/>
        <v>2</v>
      </c>
      <c r="BB29" s="116">
        <f t="shared" si="25"/>
        <v>0.46089999999999998</v>
      </c>
    </row>
    <row r="30" spans="1:54" s="152" customFormat="1" ht="14.1" customHeight="1" x14ac:dyDescent="0.2">
      <c r="A30" s="188">
        <v>4</v>
      </c>
      <c r="B30" s="163">
        <v>2450</v>
      </c>
      <c r="C30" s="149">
        <v>600080234</v>
      </c>
      <c r="D30" s="126">
        <v>72745045</v>
      </c>
      <c r="E30" s="163" t="s">
        <v>754</v>
      </c>
      <c r="F30" s="164">
        <v>3117</v>
      </c>
      <c r="G30" s="163" t="s">
        <v>333</v>
      </c>
      <c r="H30" s="151" t="s">
        <v>281</v>
      </c>
      <c r="I30" s="110">
        <v>2444829</v>
      </c>
      <c r="J30" s="111">
        <v>1775243</v>
      </c>
      <c r="K30" s="111">
        <v>5000</v>
      </c>
      <c r="L30" s="111">
        <v>601721</v>
      </c>
      <c r="M30" s="111">
        <v>35505</v>
      </c>
      <c r="N30" s="111">
        <v>27360</v>
      </c>
      <c r="O30" s="288">
        <v>3.6206</v>
      </c>
      <c r="P30" s="288">
        <v>2.5909</v>
      </c>
      <c r="Q30" s="913">
        <v>1.0297000000000001</v>
      </c>
      <c r="R30" s="351"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7"/>
        <v>0</v>
      </c>
      <c r="X30" s="113">
        <v>0</v>
      </c>
      <c r="Y30" s="113">
        <v>0</v>
      </c>
      <c r="Z30" s="113">
        <v>0</v>
      </c>
      <c r="AA30" s="113">
        <f t="shared" si="8"/>
        <v>0</v>
      </c>
      <c r="AB30" s="113">
        <f t="shared" si="9"/>
        <v>0</v>
      </c>
      <c r="AC30" s="114">
        <f t="shared" si="10"/>
        <v>0</v>
      </c>
      <c r="AD30" s="114">
        <f t="shared" si="11"/>
        <v>0</v>
      </c>
      <c r="AE30" s="113">
        <v>0</v>
      </c>
      <c r="AF30" s="113">
        <v>0</v>
      </c>
      <c r="AG30" s="113">
        <f t="shared" si="12"/>
        <v>0</v>
      </c>
      <c r="AH30" s="113">
        <f t="shared" si="13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14"/>
        <v>0</v>
      </c>
      <c r="AR30" s="115">
        <f t="shared" si="15"/>
        <v>0</v>
      </c>
      <c r="AS30" s="377">
        <f t="shared" si="16"/>
        <v>0</v>
      </c>
      <c r="AT30" s="112">
        <f t="shared" si="17"/>
        <v>2444829</v>
      </c>
      <c r="AU30" s="113">
        <f t="shared" si="18"/>
        <v>1775243</v>
      </c>
      <c r="AV30" s="113">
        <f t="shared" si="19"/>
        <v>5000</v>
      </c>
      <c r="AW30" s="113">
        <f t="shared" si="20"/>
        <v>601721</v>
      </c>
      <c r="AX30" s="113">
        <f t="shared" si="21"/>
        <v>35505</v>
      </c>
      <c r="AY30" s="113">
        <f t="shared" si="22"/>
        <v>27360</v>
      </c>
      <c r="AZ30" s="115">
        <f t="shared" si="23"/>
        <v>3.6206</v>
      </c>
      <c r="BA30" s="115">
        <f t="shared" si="24"/>
        <v>2.5909</v>
      </c>
      <c r="BB30" s="116">
        <f t="shared" si="25"/>
        <v>1.0297000000000001</v>
      </c>
    </row>
    <row r="31" spans="1:54" s="152" customFormat="1" ht="14.1" customHeight="1" x14ac:dyDescent="0.2">
      <c r="A31" s="188">
        <v>4</v>
      </c>
      <c r="B31" s="159">
        <v>2450</v>
      </c>
      <c r="C31" s="149">
        <v>600080234</v>
      </c>
      <c r="D31" s="126">
        <v>72745045</v>
      </c>
      <c r="E31" s="159" t="s">
        <v>754</v>
      </c>
      <c r="F31" s="150">
        <v>3117</v>
      </c>
      <c r="G31" s="126" t="s">
        <v>316</v>
      </c>
      <c r="H31" s="151" t="s">
        <v>282</v>
      </c>
      <c r="I31" s="110">
        <v>519389</v>
      </c>
      <c r="J31" s="28">
        <v>369579</v>
      </c>
      <c r="K31" s="28">
        <v>0</v>
      </c>
      <c r="L31" s="111">
        <v>124918</v>
      </c>
      <c r="M31" s="111">
        <v>7392</v>
      </c>
      <c r="N31" s="28">
        <v>17500</v>
      </c>
      <c r="O31" s="288">
        <v>1.05</v>
      </c>
      <c r="P31" s="275">
        <v>1.05</v>
      </c>
      <c r="Q31" s="911">
        <v>0</v>
      </c>
      <c r="R31" s="351"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7"/>
        <v>0</v>
      </c>
      <c r="X31" s="113">
        <v>0</v>
      </c>
      <c r="Y31" s="113">
        <v>0</v>
      </c>
      <c r="Z31" s="113">
        <v>0</v>
      </c>
      <c r="AA31" s="113">
        <f t="shared" si="8"/>
        <v>0</v>
      </c>
      <c r="AB31" s="113">
        <f t="shared" si="9"/>
        <v>0</v>
      </c>
      <c r="AC31" s="114">
        <f t="shared" si="10"/>
        <v>0</v>
      </c>
      <c r="AD31" s="114">
        <f t="shared" si="11"/>
        <v>0</v>
      </c>
      <c r="AE31" s="113">
        <v>0</v>
      </c>
      <c r="AF31" s="113">
        <v>0</v>
      </c>
      <c r="AG31" s="113">
        <f t="shared" si="12"/>
        <v>0</v>
      </c>
      <c r="AH31" s="113">
        <f t="shared" si="13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4"/>
        <v>0</v>
      </c>
      <c r="AR31" s="115">
        <f t="shared" si="15"/>
        <v>0</v>
      </c>
      <c r="AS31" s="377">
        <f t="shared" si="16"/>
        <v>0</v>
      </c>
      <c r="AT31" s="112">
        <f t="shared" si="17"/>
        <v>519389</v>
      </c>
      <c r="AU31" s="113">
        <f t="shared" si="18"/>
        <v>369579</v>
      </c>
      <c r="AV31" s="113">
        <f t="shared" si="19"/>
        <v>0</v>
      </c>
      <c r="AW31" s="113">
        <f t="shared" si="20"/>
        <v>124918</v>
      </c>
      <c r="AX31" s="113">
        <f t="shared" si="21"/>
        <v>7392</v>
      </c>
      <c r="AY31" s="113">
        <f t="shared" si="22"/>
        <v>17500</v>
      </c>
      <c r="AZ31" s="115">
        <f t="shared" si="23"/>
        <v>1.05</v>
      </c>
      <c r="BA31" s="115">
        <f t="shared" si="24"/>
        <v>1.05</v>
      </c>
      <c r="BB31" s="116">
        <f t="shared" si="25"/>
        <v>0</v>
      </c>
    </row>
    <row r="32" spans="1:54" s="152" customFormat="1" ht="14.1" customHeight="1" x14ac:dyDescent="0.2">
      <c r="A32" s="188">
        <v>4</v>
      </c>
      <c r="B32" s="126">
        <v>2450</v>
      </c>
      <c r="C32" s="149">
        <v>600080234</v>
      </c>
      <c r="D32" s="126">
        <v>72745045</v>
      </c>
      <c r="E32" s="126" t="s">
        <v>754</v>
      </c>
      <c r="F32" s="150">
        <v>3141</v>
      </c>
      <c r="G32" s="126" t="s">
        <v>319</v>
      </c>
      <c r="H32" s="151" t="s">
        <v>282</v>
      </c>
      <c r="I32" s="110">
        <v>450499</v>
      </c>
      <c r="J32" s="30">
        <v>310665</v>
      </c>
      <c r="K32" s="30">
        <v>20000</v>
      </c>
      <c r="L32" s="111">
        <v>111765</v>
      </c>
      <c r="M32" s="111">
        <v>6213</v>
      </c>
      <c r="N32" s="30">
        <v>1856</v>
      </c>
      <c r="O32" s="288">
        <v>1.1200000000000001</v>
      </c>
      <c r="P32" s="33">
        <v>0</v>
      </c>
      <c r="Q32" s="914">
        <v>1.1200000000000001</v>
      </c>
      <c r="R32" s="351">
        <v>0</v>
      </c>
      <c r="S32" s="113">
        <v>0</v>
      </c>
      <c r="T32" s="113">
        <v>10954</v>
      </c>
      <c r="U32" s="113">
        <v>0</v>
      </c>
      <c r="V32" s="113">
        <v>0</v>
      </c>
      <c r="W32" s="113">
        <f t="shared" si="7"/>
        <v>10954</v>
      </c>
      <c r="X32" s="113">
        <v>0</v>
      </c>
      <c r="Y32" s="113">
        <v>0</v>
      </c>
      <c r="Z32" s="113">
        <v>0</v>
      </c>
      <c r="AA32" s="113">
        <f t="shared" si="8"/>
        <v>0</v>
      </c>
      <c r="AB32" s="113">
        <f t="shared" si="9"/>
        <v>10954</v>
      </c>
      <c r="AC32" s="114">
        <f t="shared" si="10"/>
        <v>3702</v>
      </c>
      <c r="AD32" s="114">
        <f t="shared" si="11"/>
        <v>219</v>
      </c>
      <c r="AE32" s="113">
        <v>0</v>
      </c>
      <c r="AF32" s="113">
        <v>0</v>
      </c>
      <c r="AG32" s="113">
        <f t="shared" si="12"/>
        <v>0</v>
      </c>
      <c r="AH32" s="113">
        <f t="shared" si="13"/>
        <v>14875</v>
      </c>
      <c r="AI32" s="115">
        <v>0</v>
      </c>
      <c r="AJ32" s="115">
        <v>0</v>
      </c>
      <c r="AK32" s="115">
        <v>0</v>
      </c>
      <c r="AL32" s="115">
        <v>0</v>
      </c>
      <c r="AM32" s="115">
        <v>0.04</v>
      </c>
      <c r="AN32" s="115">
        <v>0</v>
      </c>
      <c r="AO32" s="115">
        <v>0</v>
      </c>
      <c r="AP32" s="115">
        <v>0</v>
      </c>
      <c r="AQ32" s="115">
        <f t="shared" si="14"/>
        <v>0</v>
      </c>
      <c r="AR32" s="115">
        <f t="shared" si="15"/>
        <v>0.04</v>
      </c>
      <c r="AS32" s="377">
        <f t="shared" si="16"/>
        <v>0.04</v>
      </c>
      <c r="AT32" s="112">
        <f t="shared" si="17"/>
        <v>465374</v>
      </c>
      <c r="AU32" s="113">
        <f t="shared" si="18"/>
        <v>321619</v>
      </c>
      <c r="AV32" s="113">
        <f t="shared" si="19"/>
        <v>20000</v>
      </c>
      <c r="AW32" s="113">
        <f t="shared" si="20"/>
        <v>115467</v>
      </c>
      <c r="AX32" s="113">
        <f t="shared" si="21"/>
        <v>6432</v>
      </c>
      <c r="AY32" s="113">
        <f t="shared" si="22"/>
        <v>1856</v>
      </c>
      <c r="AZ32" s="115">
        <f t="shared" si="23"/>
        <v>1.1600000000000001</v>
      </c>
      <c r="BA32" s="115">
        <f t="shared" si="24"/>
        <v>0</v>
      </c>
      <c r="BB32" s="116">
        <f t="shared" si="25"/>
        <v>1.1600000000000001</v>
      </c>
    </row>
    <row r="33" spans="1:54" s="152" customFormat="1" ht="14.1" customHeight="1" x14ac:dyDescent="0.2">
      <c r="A33" s="188">
        <v>4</v>
      </c>
      <c r="B33" s="126">
        <v>2450</v>
      </c>
      <c r="C33" s="149">
        <v>600080234</v>
      </c>
      <c r="D33" s="126">
        <v>72745045</v>
      </c>
      <c r="E33" s="126" t="s">
        <v>754</v>
      </c>
      <c r="F33" s="150">
        <v>3143</v>
      </c>
      <c r="G33" s="126" t="s">
        <v>633</v>
      </c>
      <c r="H33" s="151" t="s">
        <v>281</v>
      </c>
      <c r="I33" s="110">
        <v>593710</v>
      </c>
      <c r="J33" s="28">
        <v>437194</v>
      </c>
      <c r="K33" s="28">
        <v>0</v>
      </c>
      <c r="L33" s="111">
        <v>147772</v>
      </c>
      <c r="M33" s="111">
        <v>8744</v>
      </c>
      <c r="N33" s="344">
        <v>0</v>
      </c>
      <c r="O33" s="288">
        <v>1</v>
      </c>
      <c r="P33" s="21">
        <v>1</v>
      </c>
      <c r="Q33" s="911">
        <v>0</v>
      </c>
      <c r="R33" s="351"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7"/>
        <v>0</v>
      </c>
      <c r="X33" s="113">
        <v>0</v>
      </c>
      <c r="Y33" s="113">
        <v>0</v>
      </c>
      <c r="Z33" s="113">
        <v>0</v>
      </c>
      <c r="AA33" s="113">
        <f t="shared" si="8"/>
        <v>0</v>
      </c>
      <c r="AB33" s="113">
        <f t="shared" si="9"/>
        <v>0</v>
      </c>
      <c r="AC33" s="114">
        <f t="shared" si="10"/>
        <v>0</v>
      </c>
      <c r="AD33" s="114">
        <f t="shared" si="11"/>
        <v>0</v>
      </c>
      <c r="AE33" s="113">
        <v>0</v>
      </c>
      <c r="AF33" s="113">
        <v>0</v>
      </c>
      <c r="AG33" s="113">
        <f t="shared" si="12"/>
        <v>0</v>
      </c>
      <c r="AH33" s="113">
        <f t="shared" si="13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4"/>
        <v>0</v>
      </c>
      <c r="AR33" s="115">
        <f t="shared" si="15"/>
        <v>0</v>
      </c>
      <c r="AS33" s="377">
        <f t="shared" si="16"/>
        <v>0</v>
      </c>
      <c r="AT33" s="112">
        <f t="shared" si="17"/>
        <v>593710</v>
      </c>
      <c r="AU33" s="113">
        <f t="shared" si="18"/>
        <v>437194</v>
      </c>
      <c r="AV33" s="113">
        <f t="shared" si="19"/>
        <v>0</v>
      </c>
      <c r="AW33" s="113">
        <f t="shared" si="20"/>
        <v>147772</v>
      </c>
      <c r="AX33" s="113">
        <f t="shared" si="21"/>
        <v>8744</v>
      </c>
      <c r="AY33" s="113">
        <f t="shared" si="22"/>
        <v>0</v>
      </c>
      <c r="AZ33" s="115">
        <f t="shared" si="23"/>
        <v>1</v>
      </c>
      <c r="BA33" s="115">
        <f t="shared" si="24"/>
        <v>1</v>
      </c>
      <c r="BB33" s="116">
        <f t="shared" si="25"/>
        <v>0</v>
      </c>
    </row>
    <row r="34" spans="1:54" s="152" customFormat="1" ht="14.1" customHeight="1" x14ac:dyDescent="0.2">
      <c r="A34" s="188">
        <v>4</v>
      </c>
      <c r="B34" s="126">
        <v>2450</v>
      </c>
      <c r="C34" s="149">
        <v>600080234</v>
      </c>
      <c r="D34" s="126">
        <v>72745045</v>
      </c>
      <c r="E34" s="126" t="s">
        <v>754</v>
      </c>
      <c r="F34" s="150">
        <v>3143</v>
      </c>
      <c r="G34" s="126" t="s">
        <v>634</v>
      </c>
      <c r="H34" s="151" t="s">
        <v>282</v>
      </c>
      <c r="I34" s="110">
        <v>11235</v>
      </c>
      <c r="J34" s="445">
        <v>7920</v>
      </c>
      <c r="K34" s="445">
        <v>0</v>
      </c>
      <c r="L34" s="111">
        <v>2677</v>
      </c>
      <c r="M34" s="111">
        <v>158</v>
      </c>
      <c r="N34" s="445">
        <v>480</v>
      </c>
      <c r="O34" s="288">
        <v>0.03</v>
      </c>
      <c r="P34" s="444">
        <v>0</v>
      </c>
      <c r="Q34" s="912">
        <v>0.03</v>
      </c>
      <c r="R34" s="351"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7"/>
        <v>0</v>
      </c>
      <c r="X34" s="113">
        <v>0</v>
      </c>
      <c r="Y34" s="113">
        <v>0</v>
      </c>
      <c r="Z34" s="113">
        <v>0</v>
      </c>
      <c r="AA34" s="113">
        <f t="shared" si="8"/>
        <v>0</v>
      </c>
      <c r="AB34" s="113">
        <f t="shared" si="9"/>
        <v>0</v>
      </c>
      <c r="AC34" s="114">
        <f t="shared" si="10"/>
        <v>0</v>
      </c>
      <c r="AD34" s="114">
        <f t="shared" si="11"/>
        <v>0</v>
      </c>
      <c r="AE34" s="113">
        <v>0</v>
      </c>
      <c r="AF34" s="113">
        <v>0</v>
      </c>
      <c r="AG34" s="113">
        <f t="shared" si="12"/>
        <v>0</v>
      </c>
      <c r="AH34" s="113">
        <f t="shared" si="13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14"/>
        <v>0</v>
      </c>
      <c r="AR34" s="115">
        <f t="shared" si="15"/>
        <v>0</v>
      </c>
      <c r="AS34" s="377">
        <f t="shared" si="16"/>
        <v>0</v>
      </c>
      <c r="AT34" s="112">
        <f t="shared" si="17"/>
        <v>11235</v>
      </c>
      <c r="AU34" s="113">
        <f t="shared" si="18"/>
        <v>7920</v>
      </c>
      <c r="AV34" s="113">
        <f t="shared" si="19"/>
        <v>0</v>
      </c>
      <c r="AW34" s="113">
        <f t="shared" si="20"/>
        <v>2677</v>
      </c>
      <c r="AX34" s="113">
        <f t="shared" si="21"/>
        <v>158</v>
      </c>
      <c r="AY34" s="113">
        <f t="shared" si="22"/>
        <v>480</v>
      </c>
      <c r="AZ34" s="115">
        <f t="shared" si="23"/>
        <v>0.03</v>
      </c>
      <c r="BA34" s="115">
        <f t="shared" si="24"/>
        <v>0</v>
      </c>
      <c r="BB34" s="116">
        <f t="shared" si="25"/>
        <v>0.03</v>
      </c>
    </row>
    <row r="35" spans="1:54" s="152" customFormat="1" ht="14.1" customHeight="1" x14ac:dyDescent="0.2">
      <c r="A35" s="189">
        <v>4</v>
      </c>
      <c r="B35" s="154">
        <v>2450</v>
      </c>
      <c r="C35" s="155">
        <v>600080234</v>
      </c>
      <c r="D35" s="154">
        <v>72745045</v>
      </c>
      <c r="E35" s="154" t="s">
        <v>755</v>
      </c>
      <c r="F35" s="165"/>
      <c r="G35" s="157"/>
      <c r="H35" s="158"/>
      <c r="I35" s="153">
        <v>5345859</v>
      </c>
      <c r="J35" s="280">
        <v>3847911</v>
      </c>
      <c r="K35" s="280">
        <v>50000</v>
      </c>
      <c r="L35" s="280">
        <v>1317494</v>
      </c>
      <c r="M35" s="280">
        <v>76958</v>
      </c>
      <c r="N35" s="280">
        <v>53496</v>
      </c>
      <c r="O35" s="450">
        <v>9.2814999999999994</v>
      </c>
      <c r="P35" s="450">
        <v>6.6408999999999994</v>
      </c>
      <c r="Q35" s="908">
        <v>2.6406000000000001</v>
      </c>
      <c r="R35" s="280">
        <f t="shared" ref="R35:BB35" si="47">SUM(R29:R34)</f>
        <v>0</v>
      </c>
      <c r="S35" s="160">
        <f t="shared" si="47"/>
        <v>0</v>
      </c>
      <c r="T35" s="160">
        <f t="shared" si="47"/>
        <v>10954</v>
      </c>
      <c r="U35" s="160">
        <f t="shared" si="47"/>
        <v>0</v>
      </c>
      <c r="V35" s="160">
        <f t="shared" si="47"/>
        <v>0</v>
      </c>
      <c r="W35" s="160">
        <f t="shared" si="47"/>
        <v>10954</v>
      </c>
      <c r="X35" s="160">
        <f t="shared" si="47"/>
        <v>0</v>
      </c>
      <c r="Y35" s="160">
        <f t="shared" si="47"/>
        <v>0</v>
      </c>
      <c r="Z35" s="160">
        <f t="shared" si="47"/>
        <v>0</v>
      </c>
      <c r="AA35" s="160">
        <f t="shared" si="47"/>
        <v>0</v>
      </c>
      <c r="AB35" s="160">
        <f t="shared" si="47"/>
        <v>10954</v>
      </c>
      <c r="AC35" s="160">
        <f t="shared" si="47"/>
        <v>3702</v>
      </c>
      <c r="AD35" s="160">
        <f t="shared" si="47"/>
        <v>219</v>
      </c>
      <c r="AE35" s="160">
        <f t="shared" si="47"/>
        <v>0</v>
      </c>
      <c r="AF35" s="160">
        <f t="shared" si="47"/>
        <v>0</v>
      </c>
      <c r="AG35" s="160">
        <f t="shared" si="47"/>
        <v>0</v>
      </c>
      <c r="AH35" s="160">
        <f t="shared" si="47"/>
        <v>14875</v>
      </c>
      <c r="AI35" s="161">
        <f t="shared" si="47"/>
        <v>0</v>
      </c>
      <c r="AJ35" s="161">
        <f t="shared" si="47"/>
        <v>0</v>
      </c>
      <c r="AK35" s="161">
        <f t="shared" si="47"/>
        <v>0</v>
      </c>
      <c r="AL35" s="161">
        <f t="shared" si="47"/>
        <v>0</v>
      </c>
      <c r="AM35" s="161">
        <f t="shared" si="47"/>
        <v>0.04</v>
      </c>
      <c r="AN35" s="161">
        <f t="shared" si="47"/>
        <v>0</v>
      </c>
      <c r="AO35" s="161">
        <f t="shared" si="47"/>
        <v>0</v>
      </c>
      <c r="AP35" s="161">
        <f t="shared" si="47"/>
        <v>0</v>
      </c>
      <c r="AQ35" s="161">
        <f t="shared" si="47"/>
        <v>0</v>
      </c>
      <c r="AR35" s="161">
        <f t="shared" si="47"/>
        <v>0.04</v>
      </c>
      <c r="AS35" s="905">
        <f t="shared" si="47"/>
        <v>0.04</v>
      </c>
      <c r="AT35" s="153">
        <f t="shared" si="47"/>
        <v>5360734</v>
      </c>
      <c r="AU35" s="160">
        <f t="shared" si="47"/>
        <v>3858865</v>
      </c>
      <c r="AV35" s="160">
        <f t="shared" si="47"/>
        <v>50000</v>
      </c>
      <c r="AW35" s="160">
        <f t="shared" si="47"/>
        <v>1321196</v>
      </c>
      <c r="AX35" s="160">
        <f t="shared" si="47"/>
        <v>77177</v>
      </c>
      <c r="AY35" s="160">
        <f t="shared" si="47"/>
        <v>53496</v>
      </c>
      <c r="AZ35" s="161">
        <f t="shared" si="47"/>
        <v>9.3214999999999986</v>
      </c>
      <c r="BA35" s="161">
        <f t="shared" si="47"/>
        <v>6.6408999999999994</v>
      </c>
      <c r="BB35" s="162">
        <f t="shared" si="47"/>
        <v>2.6806000000000001</v>
      </c>
    </row>
    <row r="36" spans="1:54" s="152" customFormat="1" ht="14.1" customHeight="1" x14ac:dyDescent="0.2">
      <c r="A36" s="188">
        <v>5</v>
      </c>
      <c r="B36" s="159">
        <v>2451</v>
      </c>
      <c r="C36" s="149">
        <v>650037901</v>
      </c>
      <c r="D36" s="126">
        <v>72744880</v>
      </c>
      <c r="E36" s="126" t="s">
        <v>756</v>
      </c>
      <c r="F36" s="150">
        <v>3111</v>
      </c>
      <c r="G36" s="126" t="s">
        <v>315</v>
      </c>
      <c r="H36" s="151" t="s">
        <v>281</v>
      </c>
      <c r="I36" s="110">
        <v>1500821</v>
      </c>
      <c r="J36" s="111">
        <v>1096886</v>
      </c>
      <c r="K36" s="111">
        <v>0</v>
      </c>
      <c r="L36" s="111">
        <v>370747</v>
      </c>
      <c r="M36" s="111">
        <v>21938</v>
      </c>
      <c r="N36" s="111">
        <v>11250</v>
      </c>
      <c r="O36" s="288">
        <v>2.5108999999999999</v>
      </c>
      <c r="P36" s="288">
        <v>2</v>
      </c>
      <c r="Q36" s="913">
        <v>0.51090000000000002</v>
      </c>
      <c r="R36" s="351"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7"/>
        <v>0</v>
      </c>
      <c r="X36" s="113">
        <v>0</v>
      </c>
      <c r="Y36" s="113">
        <v>0</v>
      </c>
      <c r="Z36" s="113">
        <v>0</v>
      </c>
      <c r="AA36" s="113">
        <f t="shared" si="8"/>
        <v>0</v>
      </c>
      <c r="AB36" s="113">
        <f t="shared" si="9"/>
        <v>0</v>
      </c>
      <c r="AC36" s="114">
        <f t="shared" si="10"/>
        <v>0</v>
      </c>
      <c r="AD36" s="114">
        <f t="shared" si="11"/>
        <v>0</v>
      </c>
      <c r="AE36" s="113">
        <v>0</v>
      </c>
      <c r="AF36" s="113">
        <v>0</v>
      </c>
      <c r="AG36" s="113">
        <f t="shared" si="12"/>
        <v>0</v>
      </c>
      <c r="AH36" s="113">
        <f t="shared" si="13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4"/>
        <v>0</v>
      </c>
      <c r="AR36" s="115">
        <f t="shared" si="15"/>
        <v>0</v>
      </c>
      <c r="AS36" s="377">
        <f t="shared" si="16"/>
        <v>0</v>
      </c>
      <c r="AT36" s="112">
        <f t="shared" si="17"/>
        <v>1500821</v>
      </c>
      <c r="AU36" s="113">
        <f t="shared" si="18"/>
        <v>1096886</v>
      </c>
      <c r="AV36" s="113">
        <f t="shared" si="19"/>
        <v>0</v>
      </c>
      <c r="AW36" s="113">
        <f t="shared" si="20"/>
        <v>370747</v>
      </c>
      <c r="AX36" s="113">
        <f t="shared" si="21"/>
        <v>21938</v>
      </c>
      <c r="AY36" s="113">
        <f t="shared" si="22"/>
        <v>11250</v>
      </c>
      <c r="AZ36" s="115">
        <f t="shared" si="23"/>
        <v>2.5108999999999999</v>
      </c>
      <c r="BA36" s="115">
        <f t="shared" si="24"/>
        <v>2</v>
      </c>
      <c r="BB36" s="116">
        <f t="shared" si="25"/>
        <v>0.51090000000000002</v>
      </c>
    </row>
    <row r="37" spans="1:54" s="152" customFormat="1" ht="14.1" customHeight="1" x14ac:dyDescent="0.2">
      <c r="A37" s="188">
        <v>5</v>
      </c>
      <c r="B37" s="163">
        <v>2451</v>
      </c>
      <c r="C37" s="149">
        <v>650037901</v>
      </c>
      <c r="D37" s="126">
        <v>72744880</v>
      </c>
      <c r="E37" s="163" t="s">
        <v>756</v>
      </c>
      <c r="F37" s="164">
        <v>3117</v>
      </c>
      <c r="G37" s="163" t="s">
        <v>333</v>
      </c>
      <c r="H37" s="151" t="s">
        <v>281</v>
      </c>
      <c r="I37" s="110">
        <v>4121493</v>
      </c>
      <c r="J37" s="111">
        <v>2980827</v>
      </c>
      <c r="K37" s="111">
        <v>0</v>
      </c>
      <c r="L37" s="111">
        <v>1007520</v>
      </c>
      <c r="M37" s="111">
        <v>59616</v>
      </c>
      <c r="N37" s="111">
        <v>73530</v>
      </c>
      <c r="O37" s="288">
        <v>6.0573999999999995</v>
      </c>
      <c r="P37" s="288">
        <v>4</v>
      </c>
      <c r="Q37" s="913">
        <v>2.0573999999999999</v>
      </c>
      <c r="R37" s="351"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7"/>
        <v>0</v>
      </c>
      <c r="X37" s="113">
        <v>0</v>
      </c>
      <c r="Y37" s="113">
        <v>0</v>
      </c>
      <c r="Z37" s="113">
        <v>0</v>
      </c>
      <c r="AA37" s="113">
        <f t="shared" si="8"/>
        <v>0</v>
      </c>
      <c r="AB37" s="113">
        <f t="shared" si="9"/>
        <v>0</v>
      </c>
      <c r="AC37" s="114">
        <f t="shared" si="10"/>
        <v>0</v>
      </c>
      <c r="AD37" s="114">
        <f t="shared" si="11"/>
        <v>0</v>
      </c>
      <c r="AE37" s="113">
        <v>0</v>
      </c>
      <c r="AF37" s="113">
        <v>0</v>
      </c>
      <c r="AG37" s="113">
        <f t="shared" si="12"/>
        <v>0</v>
      </c>
      <c r="AH37" s="113">
        <f t="shared" si="13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4"/>
        <v>0</v>
      </c>
      <c r="AR37" s="115">
        <f t="shared" si="15"/>
        <v>0</v>
      </c>
      <c r="AS37" s="377">
        <f t="shared" si="16"/>
        <v>0</v>
      </c>
      <c r="AT37" s="112">
        <f t="shared" si="17"/>
        <v>4121493</v>
      </c>
      <c r="AU37" s="113">
        <f t="shared" si="18"/>
        <v>2980827</v>
      </c>
      <c r="AV37" s="113">
        <f t="shared" si="19"/>
        <v>0</v>
      </c>
      <c r="AW37" s="113">
        <f t="shared" si="20"/>
        <v>1007520</v>
      </c>
      <c r="AX37" s="113">
        <f t="shared" si="21"/>
        <v>59616</v>
      </c>
      <c r="AY37" s="113">
        <f t="shared" si="22"/>
        <v>73530</v>
      </c>
      <c r="AZ37" s="115">
        <f t="shared" si="23"/>
        <v>6.0573999999999995</v>
      </c>
      <c r="BA37" s="115">
        <f t="shared" si="24"/>
        <v>4</v>
      </c>
      <c r="BB37" s="116">
        <f t="shared" si="25"/>
        <v>2.0573999999999999</v>
      </c>
    </row>
    <row r="38" spans="1:54" s="152" customFormat="1" ht="14.1" customHeight="1" x14ac:dyDescent="0.2">
      <c r="A38" s="188">
        <v>5</v>
      </c>
      <c r="B38" s="159">
        <v>2451</v>
      </c>
      <c r="C38" s="149">
        <v>650037901</v>
      </c>
      <c r="D38" s="126">
        <v>72744880</v>
      </c>
      <c r="E38" s="159" t="s">
        <v>756</v>
      </c>
      <c r="F38" s="150">
        <v>3117</v>
      </c>
      <c r="G38" s="126" t="s">
        <v>316</v>
      </c>
      <c r="H38" s="151" t="s">
        <v>282</v>
      </c>
      <c r="I38" s="110">
        <v>1110311</v>
      </c>
      <c r="J38" s="28">
        <v>810796</v>
      </c>
      <c r="K38" s="28">
        <v>0</v>
      </c>
      <c r="L38" s="111">
        <v>274049</v>
      </c>
      <c r="M38" s="111">
        <v>16216</v>
      </c>
      <c r="N38" s="28">
        <v>9250</v>
      </c>
      <c r="O38" s="288">
        <v>2.14</v>
      </c>
      <c r="P38" s="275">
        <v>2.14</v>
      </c>
      <c r="Q38" s="911">
        <v>0</v>
      </c>
      <c r="R38" s="351"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7"/>
        <v>0</v>
      </c>
      <c r="X38" s="113">
        <v>0</v>
      </c>
      <c r="Y38" s="113">
        <v>0</v>
      </c>
      <c r="Z38" s="113">
        <v>0</v>
      </c>
      <c r="AA38" s="113">
        <f t="shared" si="8"/>
        <v>0</v>
      </c>
      <c r="AB38" s="113">
        <f t="shared" si="9"/>
        <v>0</v>
      </c>
      <c r="AC38" s="114">
        <f t="shared" si="10"/>
        <v>0</v>
      </c>
      <c r="AD38" s="114">
        <f t="shared" si="11"/>
        <v>0</v>
      </c>
      <c r="AE38" s="113">
        <v>0</v>
      </c>
      <c r="AF38" s="113">
        <v>0</v>
      </c>
      <c r="AG38" s="113">
        <f t="shared" si="12"/>
        <v>0</v>
      </c>
      <c r="AH38" s="113">
        <f t="shared" si="13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si="14"/>
        <v>0</v>
      </c>
      <c r="AR38" s="115">
        <f t="shared" si="15"/>
        <v>0</v>
      </c>
      <c r="AS38" s="377">
        <f t="shared" si="16"/>
        <v>0</v>
      </c>
      <c r="AT38" s="112">
        <f t="shared" si="17"/>
        <v>1110311</v>
      </c>
      <c r="AU38" s="113">
        <f t="shared" si="18"/>
        <v>810796</v>
      </c>
      <c r="AV38" s="113">
        <f t="shared" si="19"/>
        <v>0</v>
      </c>
      <c r="AW38" s="113">
        <f t="shared" si="20"/>
        <v>274049</v>
      </c>
      <c r="AX38" s="113">
        <f t="shared" si="21"/>
        <v>16216</v>
      </c>
      <c r="AY38" s="113">
        <f t="shared" si="22"/>
        <v>9250</v>
      </c>
      <c r="AZ38" s="115">
        <f t="shared" si="23"/>
        <v>2.14</v>
      </c>
      <c r="BA38" s="115">
        <f t="shared" si="24"/>
        <v>2.14</v>
      </c>
      <c r="BB38" s="116">
        <f t="shared" si="25"/>
        <v>0</v>
      </c>
    </row>
    <row r="39" spans="1:54" s="152" customFormat="1" ht="14.1" customHeight="1" x14ac:dyDescent="0.2">
      <c r="A39" s="188">
        <v>5</v>
      </c>
      <c r="B39" s="126">
        <v>2451</v>
      </c>
      <c r="C39" s="149">
        <v>650037901</v>
      </c>
      <c r="D39" s="126">
        <v>72744880</v>
      </c>
      <c r="E39" s="126" t="s">
        <v>756</v>
      </c>
      <c r="F39" s="150">
        <v>3141</v>
      </c>
      <c r="G39" s="126" t="s">
        <v>319</v>
      </c>
      <c r="H39" s="151" t="s">
        <v>282</v>
      </c>
      <c r="I39" s="110">
        <v>787373</v>
      </c>
      <c r="J39" s="30">
        <v>577113</v>
      </c>
      <c r="K39" s="30">
        <v>0</v>
      </c>
      <c r="L39" s="111">
        <v>195064</v>
      </c>
      <c r="M39" s="111">
        <v>11542</v>
      </c>
      <c r="N39" s="30">
        <v>3654</v>
      </c>
      <c r="O39" s="288">
        <v>1.96</v>
      </c>
      <c r="P39" s="33">
        <v>0</v>
      </c>
      <c r="Q39" s="914">
        <v>1.96</v>
      </c>
      <c r="R39" s="351">
        <v>0</v>
      </c>
      <c r="S39" s="113">
        <v>0</v>
      </c>
      <c r="T39" s="113">
        <v>1048</v>
      </c>
      <c r="U39" s="113">
        <v>0</v>
      </c>
      <c r="V39" s="113">
        <v>0</v>
      </c>
      <c r="W39" s="113">
        <f t="shared" si="7"/>
        <v>1048</v>
      </c>
      <c r="X39" s="113">
        <v>0</v>
      </c>
      <c r="Y39" s="113">
        <v>0</v>
      </c>
      <c r="Z39" s="113">
        <v>0</v>
      </c>
      <c r="AA39" s="113">
        <f t="shared" si="8"/>
        <v>0</v>
      </c>
      <c r="AB39" s="113">
        <f t="shared" si="9"/>
        <v>1048</v>
      </c>
      <c r="AC39" s="114">
        <f t="shared" si="10"/>
        <v>354</v>
      </c>
      <c r="AD39" s="114">
        <f t="shared" si="11"/>
        <v>21</v>
      </c>
      <c r="AE39" s="113">
        <v>0</v>
      </c>
      <c r="AF39" s="113">
        <v>0</v>
      </c>
      <c r="AG39" s="113">
        <f t="shared" si="12"/>
        <v>0</v>
      </c>
      <c r="AH39" s="113">
        <f t="shared" si="13"/>
        <v>1423</v>
      </c>
      <c r="AI39" s="115">
        <v>0</v>
      </c>
      <c r="AJ39" s="115">
        <v>0</v>
      </c>
      <c r="AK39" s="115">
        <v>0</v>
      </c>
      <c r="AL39" s="115">
        <v>0</v>
      </c>
      <c r="AM39" s="115">
        <v>0.01</v>
      </c>
      <c r="AN39" s="115">
        <v>0</v>
      </c>
      <c r="AO39" s="115">
        <v>0</v>
      </c>
      <c r="AP39" s="115">
        <v>0</v>
      </c>
      <c r="AQ39" s="115">
        <f t="shared" si="14"/>
        <v>0</v>
      </c>
      <c r="AR39" s="115">
        <f t="shared" si="15"/>
        <v>0.01</v>
      </c>
      <c r="AS39" s="377">
        <f t="shared" si="16"/>
        <v>0.01</v>
      </c>
      <c r="AT39" s="112">
        <f t="shared" si="17"/>
        <v>788796</v>
      </c>
      <c r="AU39" s="113">
        <f t="shared" si="18"/>
        <v>578161</v>
      </c>
      <c r="AV39" s="113">
        <f t="shared" si="19"/>
        <v>0</v>
      </c>
      <c r="AW39" s="113">
        <f t="shared" si="20"/>
        <v>195418</v>
      </c>
      <c r="AX39" s="113">
        <f t="shared" si="21"/>
        <v>11563</v>
      </c>
      <c r="AY39" s="113">
        <f t="shared" si="22"/>
        <v>3654</v>
      </c>
      <c r="AZ39" s="115">
        <f t="shared" si="23"/>
        <v>1.97</v>
      </c>
      <c r="BA39" s="115">
        <f t="shared" si="24"/>
        <v>0</v>
      </c>
      <c r="BB39" s="116">
        <f t="shared" si="25"/>
        <v>1.97</v>
      </c>
    </row>
    <row r="40" spans="1:54" s="152" customFormat="1" ht="14.1" customHeight="1" x14ac:dyDescent="0.2">
      <c r="A40" s="188">
        <v>5</v>
      </c>
      <c r="B40" s="126">
        <v>2451</v>
      </c>
      <c r="C40" s="149">
        <v>650037901</v>
      </c>
      <c r="D40" s="126">
        <v>72744880</v>
      </c>
      <c r="E40" s="126" t="s">
        <v>756</v>
      </c>
      <c r="F40" s="150">
        <v>3143</v>
      </c>
      <c r="G40" s="126" t="s">
        <v>633</v>
      </c>
      <c r="H40" s="151" t="s">
        <v>281</v>
      </c>
      <c r="I40" s="110">
        <v>571722</v>
      </c>
      <c r="J40" s="28">
        <v>421003</v>
      </c>
      <c r="K40" s="28">
        <v>0</v>
      </c>
      <c r="L40" s="111">
        <v>142299</v>
      </c>
      <c r="M40" s="111">
        <v>8420</v>
      </c>
      <c r="N40" s="344">
        <v>0</v>
      </c>
      <c r="O40" s="288">
        <v>1</v>
      </c>
      <c r="P40" s="21">
        <v>1</v>
      </c>
      <c r="Q40" s="911">
        <v>0</v>
      </c>
      <c r="R40" s="351"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7"/>
        <v>0</v>
      </c>
      <c r="X40" s="113">
        <v>0</v>
      </c>
      <c r="Y40" s="113">
        <v>0</v>
      </c>
      <c r="Z40" s="113">
        <v>0</v>
      </c>
      <c r="AA40" s="113">
        <f t="shared" si="8"/>
        <v>0</v>
      </c>
      <c r="AB40" s="113">
        <f t="shared" si="9"/>
        <v>0</v>
      </c>
      <c r="AC40" s="114">
        <f t="shared" si="10"/>
        <v>0</v>
      </c>
      <c r="AD40" s="114">
        <f t="shared" si="11"/>
        <v>0</v>
      </c>
      <c r="AE40" s="113">
        <v>0</v>
      </c>
      <c r="AF40" s="113">
        <v>0</v>
      </c>
      <c r="AG40" s="113">
        <f t="shared" si="12"/>
        <v>0</v>
      </c>
      <c r="AH40" s="113">
        <f t="shared" si="13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4"/>
        <v>0</v>
      </c>
      <c r="AR40" s="115">
        <f t="shared" si="15"/>
        <v>0</v>
      </c>
      <c r="AS40" s="377">
        <f t="shared" si="16"/>
        <v>0</v>
      </c>
      <c r="AT40" s="112">
        <f t="shared" si="17"/>
        <v>571722</v>
      </c>
      <c r="AU40" s="113">
        <f t="shared" si="18"/>
        <v>421003</v>
      </c>
      <c r="AV40" s="113">
        <f t="shared" si="19"/>
        <v>0</v>
      </c>
      <c r="AW40" s="113">
        <f t="shared" si="20"/>
        <v>142299</v>
      </c>
      <c r="AX40" s="113">
        <f t="shared" si="21"/>
        <v>8420</v>
      </c>
      <c r="AY40" s="113">
        <f t="shared" si="22"/>
        <v>0</v>
      </c>
      <c r="AZ40" s="115">
        <f t="shared" si="23"/>
        <v>1</v>
      </c>
      <c r="BA40" s="115">
        <f t="shared" si="24"/>
        <v>1</v>
      </c>
      <c r="BB40" s="116">
        <f t="shared" si="25"/>
        <v>0</v>
      </c>
    </row>
    <row r="41" spans="1:54" s="152" customFormat="1" ht="14.1" customHeight="1" x14ac:dyDescent="0.2">
      <c r="A41" s="188">
        <v>5</v>
      </c>
      <c r="B41" s="126">
        <v>2451</v>
      </c>
      <c r="C41" s="149">
        <v>650037901</v>
      </c>
      <c r="D41" s="126">
        <v>72744880</v>
      </c>
      <c r="E41" s="126" t="s">
        <v>756</v>
      </c>
      <c r="F41" s="150">
        <v>3143</v>
      </c>
      <c r="G41" s="126" t="s">
        <v>634</v>
      </c>
      <c r="H41" s="151" t="s">
        <v>282</v>
      </c>
      <c r="I41" s="110">
        <v>19662</v>
      </c>
      <c r="J41" s="445">
        <v>13860</v>
      </c>
      <c r="K41" s="445">
        <v>0</v>
      </c>
      <c r="L41" s="111">
        <v>4685</v>
      </c>
      <c r="M41" s="111">
        <v>277</v>
      </c>
      <c r="N41" s="445">
        <v>840</v>
      </c>
      <c r="O41" s="288">
        <v>0.06</v>
      </c>
      <c r="P41" s="444">
        <v>0</v>
      </c>
      <c r="Q41" s="912">
        <v>0.06</v>
      </c>
      <c r="R41" s="351"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7"/>
        <v>0</v>
      </c>
      <c r="X41" s="113">
        <v>0</v>
      </c>
      <c r="Y41" s="113">
        <v>0</v>
      </c>
      <c r="Z41" s="113">
        <v>0</v>
      </c>
      <c r="AA41" s="113">
        <f t="shared" si="8"/>
        <v>0</v>
      </c>
      <c r="AB41" s="113">
        <f t="shared" si="9"/>
        <v>0</v>
      </c>
      <c r="AC41" s="114">
        <f t="shared" si="10"/>
        <v>0</v>
      </c>
      <c r="AD41" s="114">
        <f t="shared" si="11"/>
        <v>0</v>
      </c>
      <c r="AE41" s="113">
        <v>0</v>
      </c>
      <c r="AF41" s="113">
        <v>0</v>
      </c>
      <c r="AG41" s="113">
        <f t="shared" si="12"/>
        <v>0</v>
      </c>
      <c r="AH41" s="113">
        <f t="shared" si="13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14"/>
        <v>0</v>
      </c>
      <c r="AR41" s="115">
        <f t="shared" si="15"/>
        <v>0</v>
      </c>
      <c r="AS41" s="377">
        <f t="shared" si="16"/>
        <v>0</v>
      </c>
      <c r="AT41" s="112">
        <f t="shared" si="17"/>
        <v>19662</v>
      </c>
      <c r="AU41" s="113">
        <f t="shared" si="18"/>
        <v>13860</v>
      </c>
      <c r="AV41" s="113">
        <f t="shared" si="19"/>
        <v>0</v>
      </c>
      <c r="AW41" s="113">
        <f t="shared" si="20"/>
        <v>4685</v>
      </c>
      <c r="AX41" s="113">
        <f t="shared" si="21"/>
        <v>277</v>
      </c>
      <c r="AY41" s="113">
        <f t="shared" si="22"/>
        <v>840</v>
      </c>
      <c r="AZ41" s="115">
        <f t="shared" si="23"/>
        <v>0.06</v>
      </c>
      <c r="BA41" s="115">
        <f t="shared" si="24"/>
        <v>0</v>
      </c>
      <c r="BB41" s="116">
        <f t="shared" si="25"/>
        <v>0.06</v>
      </c>
    </row>
    <row r="42" spans="1:54" s="152" customFormat="1" ht="14.1" customHeight="1" x14ac:dyDescent="0.2">
      <c r="A42" s="189">
        <v>5</v>
      </c>
      <c r="B42" s="154">
        <v>2451</v>
      </c>
      <c r="C42" s="155">
        <v>650037901</v>
      </c>
      <c r="D42" s="154">
        <v>72744880</v>
      </c>
      <c r="E42" s="154" t="s">
        <v>757</v>
      </c>
      <c r="F42" s="165"/>
      <c r="G42" s="157"/>
      <c r="H42" s="158"/>
      <c r="I42" s="153">
        <v>8111382</v>
      </c>
      <c r="J42" s="280">
        <v>5900485</v>
      </c>
      <c r="K42" s="280">
        <v>0</v>
      </c>
      <c r="L42" s="280">
        <v>1994364</v>
      </c>
      <c r="M42" s="280">
        <v>118009</v>
      </c>
      <c r="N42" s="280">
        <v>98524</v>
      </c>
      <c r="O42" s="450">
        <v>13.728299999999999</v>
      </c>
      <c r="P42" s="450">
        <v>9.14</v>
      </c>
      <c r="Q42" s="908">
        <v>4.5882999999999994</v>
      </c>
      <c r="R42" s="280">
        <f t="shared" ref="R42:BB42" si="48">SUM(R36:R41)</f>
        <v>0</v>
      </c>
      <c r="S42" s="160">
        <f t="shared" si="48"/>
        <v>0</v>
      </c>
      <c r="T42" s="160">
        <f t="shared" si="48"/>
        <v>1048</v>
      </c>
      <c r="U42" s="160">
        <f t="shared" si="48"/>
        <v>0</v>
      </c>
      <c r="V42" s="160">
        <f t="shared" si="48"/>
        <v>0</v>
      </c>
      <c r="W42" s="160">
        <f t="shared" si="48"/>
        <v>1048</v>
      </c>
      <c r="X42" s="160">
        <f t="shared" si="48"/>
        <v>0</v>
      </c>
      <c r="Y42" s="160">
        <f t="shared" si="48"/>
        <v>0</v>
      </c>
      <c r="Z42" s="160">
        <f t="shared" si="48"/>
        <v>0</v>
      </c>
      <c r="AA42" s="160">
        <f t="shared" si="48"/>
        <v>0</v>
      </c>
      <c r="AB42" s="160">
        <f t="shared" si="48"/>
        <v>1048</v>
      </c>
      <c r="AC42" s="160">
        <f t="shared" si="48"/>
        <v>354</v>
      </c>
      <c r="AD42" s="160">
        <f t="shared" si="48"/>
        <v>21</v>
      </c>
      <c r="AE42" s="160">
        <f t="shared" si="48"/>
        <v>0</v>
      </c>
      <c r="AF42" s="160">
        <f t="shared" si="48"/>
        <v>0</v>
      </c>
      <c r="AG42" s="160">
        <f t="shared" si="48"/>
        <v>0</v>
      </c>
      <c r="AH42" s="160">
        <f t="shared" si="48"/>
        <v>1423</v>
      </c>
      <c r="AI42" s="161">
        <f t="shared" si="48"/>
        <v>0</v>
      </c>
      <c r="AJ42" s="161">
        <f t="shared" si="48"/>
        <v>0</v>
      </c>
      <c r="AK42" s="161">
        <f t="shared" si="48"/>
        <v>0</v>
      </c>
      <c r="AL42" s="161">
        <f t="shared" si="48"/>
        <v>0</v>
      </c>
      <c r="AM42" s="161">
        <f t="shared" si="48"/>
        <v>0.01</v>
      </c>
      <c r="AN42" s="161">
        <f t="shared" si="48"/>
        <v>0</v>
      </c>
      <c r="AO42" s="161">
        <f t="shared" si="48"/>
        <v>0</v>
      </c>
      <c r="AP42" s="161">
        <f t="shared" si="48"/>
        <v>0</v>
      </c>
      <c r="AQ42" s="161">
        <f t="shared" si="48"/>
        <v>0</v>
      </c>
      <c r="AR42" s="161">
        <f t="shared" si="48"/>
        <v>0.01</v>
      </c>
      <c r="AS42" s="905">
        <f t="shared" si="48"/>
        <v>0.01</v>
      </c>
      <c r="AT42" s="153">
        <f t="shared" si="48"/>
        <v>8112805</v>
      </c>
      <c r="AU42" s="160">
        <f t="shared" si="48"/>
        <v>5901533</v>
      </c>
      <c r="AV42" s="160">
        <f t="shared" si="48"/>
        <v>0</v>
      </c>
      <c r="AW42" s="160">
        <f t="shared" si="48"/>
        <v>1994718</v>
      </c>
      <c r="AX42" s="160">
        <f t="shared" si="48"/>
        <v>118030</v>
      </c>
      <c r="AY42" s="160">
        <f t="shared" si="48"/>
        <v>98524</v>
      </c>
      <c r="AZ42" s="161">
        <f t="shared" si="48"/>
        <v>13.738300000000001</v>
      </c>
      <c r="BA42" s="161">
        <f t="shared" si="48"/>
        <v>9.14</v>
      </c>
      <c r="BB42" s="162">
        <f t="shared" si="48"/>
        <v>4.5982999999999992</v>
      </c>
    </row>
    <row r="43" spans="1:54" s="152" customFormat="1" ht="14.1" customHeight="1" x14ac:dyDescent="0.2">
      <c r="A43" s="188">
        <v>6</v>
      </c>
      <c r="B43" s="159">
        <v>2453</v>
      </c>
      <c r="C43" s="149">
        <v>600079686</v>
      </c>
      <c r="D43" s="126">
        <v>72743603</v>
      </c>
      <c r="E43" s="126" t="s">
        <v>758</v>
      </c>
      <c r="F43" s="150">
        <v>3111</v>
      </c>
      <c r="G43" s="126" t="s">
        <v>315</v>
      </c>
      <c r="H43" s="151" t="s">
        <v>281</v>
      </c>
      <c r="I43" s="110">
        <v>3148961</v>
      </c>
      <c r="J43" s="111">
        <v>2302917</v>
      </c>
      <c r="K43" s="111">
        <v>0</v>
      </c>
      <c r="L43" s="111">
        <v>778386</v>
      </c>
      <c r="M43" s="111">
        <v>46058</v>
      </c>
      <c r="N43" s="111">
        <v>21600</v>
      </c>
      <c r="O43" s="288">
        <v>5.2153</v>
      </c>
      <c r="P43" s="288">
        <v>4.1935000000000002</v>
      </c>
      <c r="Q43" s="913">
        <v>1.0218</v>
      </c>
      <c r="R43" s="351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7"/>
        <v>0</v>
      </c>
      <c r="X43" s="113">
        <v>0</v>
      </c>
      <c r="Y43" s="113">
        <v>0</v>
      </c>
      <c r="Z43" s="113">
        <v>0</v>
      </c>
      <c r="AA43" s="113">
        <f t="shared" si="8"/>
        <v>0</v>
      </c>
      <c r="AB43" s="113">
        <f t="shared" si="9"/>
        <v>0</v>
      </c>
      <c r="AC43" s="114">
        <f t="shared" si="10"/>
        <v>0</v>
      </c>
      <c r="AD43" s="114">
        <f t="shared" si="11"/>
        <v>0</v>
      </c>
      <c r="AE43" s="113">
        <v>0</v>
      </c>
      <c r="AF43" s="113">
        <v>0</v>
      </c>
      <c r="AG43" s="113">
        <f t="shared" si="12"/>
        <v>0</v>
      </c>
      <c r="AH43" s="113">
        <f t="shared" si="13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4"/>
        <v>0</v>
      </c>
      <c r="AR43" s="115">
        <f t="shared" si="15"/>
        <v>0</v>
      </c>
      <c r="AS43" s="377">
        <f t="shared" si="16"/>
        <v>0</v>
      </c>
      <c r="AT43" s="112">
        <f t="shared" si="17"/>
        <v>3148961</v>
      </c>
      <c r="AU43" s="113">
        <f t="shared" si="18"/>
        <v>2302917</v>
      </c>
      <c r="AV43" s="113">
        <f t="shared" si="19"/>
        <v>0</v>
      </c>
      <c r="AW43" s="113">
        <f t="shared" si="20"/>
        <v>778386</v>
      </c>
      <c r="AX43" s="113">
        <f t="shared" si="21"/>
        <v>46058</v>
      </c>
      <c r="AY43" s="113">
        <f t="shared" si="22"/>
        <v>21600</v>
      </c>
      <c r="AZ43" s="115">
        <f t="shared" si="23"/>
        <v>5.2153</v>
      </c>
      <c r="BA43" s="115">
        <f t="shared" si="24"/>
        <v>4.1935000000000002</v>
      </c>
      <c r="BB43" s="116">
        <f t="shared" si="25"/>
        <v>1.0218</v>
      </c>
    </row>
    <row r="44" spans="1:54" s="152" customFormat="1" ht="14.1" customHeight="1" x14ac:dyDescent="0.2">
      <c r="A44" s="188">
        <v>6</v>
      </c>
      <c r="B44" s="163">
        <v>2453</v>
      </c>
      <c r="C44" s="149">
        <v>600079686</v>
      </c>
      <c r="D44" s="126">
        <v>72743603</v>
      </c>
      <c r="E44" s="163" t="s">
        <v>758</v>
      </c>
      <c r="F44" s="164">
        <v>3117</v>
      </c>
      <c r="G44" s="163" t="s">
        <v>333</v>
      </c>
      <c r="H44" s="151" t="s">
        <v>281</v>
      </c>
      <c r="I44" s="110">
        <v>5257310</v>
      </c>
      <c r="J44" s="111">
        <v>3788254</v>
      </c>
      <c r="K44" s="111">
        <v>0</v>
      </c>
      <c r="L44" s="111">
        <v>1280430</v>
      </c>
      <c r="M44" s="111">
        <v>75766</v>
      </c>
      <c r="N44" s="111">
        <v>112860</v>
      </c>
      <c r="O44" s="288">
        <v>7.8438999999999997</v>
      </c>
      <c r="P44" s="288">
        <v>5.2271999999999998</v>
      </c>
      <c r="Q44" s="913">
        <v>2.6166999999999998</v>
      </c>
      <c r="R44" s="351"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7"/>
        <v>0</v>
      </c>
      <c r="X44" s="113">
        <v>0</v>
      </c>
      <c r="Y44" s="113">
        <v>0</v>
      </c>
      <c r="Z44" s="113">
        <v>0</v>
      </c>
      <c r="AA44" s="113">
        <f t="shared" si="8"/>
        <v>0</v>
      </c>
      <c r="AB44" s="113">
        <f t="shared" si="9"/>
        <v>0</v>
      </c>
      <c r="AC44" s="114">
        <f t="shared" si="10"/>
        <v>0</v>
      </c>
      <c r="AD44" s="114">
        <f t="shared" si="11"/>
        <v>0</v>
      </c>
      <c r="AE44" s="113">
        <v>0</v>
      </c>
      <c r="AF44" s="113">
        <v>0</v>
      </c>
      <c r="AG44" s="113">
        <f t="shared" si="12"/>
        <v>0</v>
      </c>
      <c r="AH44" s="113">
        <f t="shared" si="13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14"/>
        <v>0</v>
      </c>
      <c r="AR44" s="115">
        <f t="shared" si="15"/>
        <v>0</v>
      </c>
      <c r="AS44" s="377">
        <f t="shared" si="16"/>
        <v>0</v>
      </c>
      <c r="AT44" s="112">
        <f t="shared" si="17"/>
        <v>5257310</v>
      </c>
      <c r="AU44" s="113">
        <f t="shared" si="18"/>
        <v>3788254</v>
      </c>
      <c r="AV44" s="113">
        <f t="shared" si="19"/>
        <v>0</v>
      </c>
      <c r="AW44" s="113">
        <f t="shared" si="20"/>
        <v>1280430</v>
      </c>
      <c r="AX44" s="113">
        <f t="shared" si="21"/>
        <v>75766</v>
      </c>
      <c r="AY44" s="113">
        <f t="shared" si="22"/>
        <v>112860</v>
      </c>
      <c r="AZ44" s="115">
        <f t="shared" si="23"/>
        <v>7.8438999999999997</v>
      </c>
      <c r="BA44" s="115">
        <f t="shared" si="24"/>
        <v>5.2271999999999998</v>
      </c>
      <c r="BB44" s="116">
        <f t="shared" si="25"/>
        <v>2.6166999999999998</v>
      </c>
    </row>
    <row r="45" spans="1:54" s="152" customFormat="1" ht="14.1" customHeight="1" x14ac:dyDescent="0.2">
      <c r="A45" s="188">
        <v>6</v>
      </c>
      <c r="B45" s="159">
        <v>2453</v>
      </c>
      <c r="C45" s="149">
        <v>600079686</v>
      </c>
      <c r="D45" s="126">
        <v>72743603</v>
      </c>
      <c r="E45" s="159" t="s">
        <v>758</v>
      </c>
      <c r="F45" s="150">
        <v>3117</v>
      </c>
      <c r="G45" s="126" t="s">
        <v>316</v>
      </c>
      <c r="H45" s="151" t="s">
        <v>282</v>
      </c>
      <c r="I45" s="110">
        <v>2225057</v>
      </c>
      <c r="J45" s="28">
        <v>1623975</v>
      </c>
      <c r="K45" s="28">
        <v>0</v>
      </c>
      <c r="L45" s="111">
        <v>548903</v>
      </c>
      <c r="M45" s="111">
        <v>32479</v>
      </c>
      <c r="N45" s="28">
        <v>19700</v>
      </c>
      <c r="O45" s="288">
        <v>4.7399999999999993</v>
      </c>
      <c r="P45" s="275">
        <v>4.7399999999999993</v>
      </c>
      <c r="Q45" s="911">
        <v>0</v>
      </c>
      <c r="R45" s="351"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7"/>
        <v>0</v>
      </c>
      <c r="X45" s="113">
        <v>0</v>
      </c>
      <c r="Y45" s="113">
        <v>0</v>
      </c>
      <c r="Z45" s="113">
        <v>0</v>
      </c>
      <c r="AA45" s="113">
        <f t="shared" si="8"/>
        <v>0</v>
      </c>
      <c r="AB45" s="113">
        <f t="shared" si="9"/>
        <v>0</v>
      </c>
      <c r="AC45" s="114">
        <f t="shared" si="10"/>
        <v>0</v>
      </c>
      <c r="AD45" s="114">
        <f t="shared" si="11"/>
        <v>0</v>
      </c>
      <c r="AE45" s="113">
        <v>0</v>
      </c>
      <c r="AF45" s="113">
        <v>0</v>
      </c>
      <c r="AG45" s="113">
        <f t="shared" si="12"/>
        <v>0</v>
      </c>
      <c r="AH45" s="113">
        <f t="shared" si="13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14"/>
        <v>0</v>
      </c>
      <c r="AR45" s="115">
        <f t="shared" si="15"/>
        <v>0</v>
      </c>
      <c r="AS45" s="377">
        <f t="shared" si="16"/>
        <v>0</v>
      </c>
      <c r="AT45" s="112">
        <f t="shared" si="17"/>
        <v>2225057</v>
      </c>
      <c r="AU45" s="113">
        <f t="shared" si="18"/>
        <v>1623975</v>
      </c>
      <c r="AV45" s="113">
        <f t="shared" si="19"/>
        <v>0</v>
      </c>
      <c r="AW45" s="113">
        <f t="shared" si="20"/>
        <v>548903</v>
      </c>
      <c r="AX45" s="113">
        <f t="shared" si="21"/>
        <v>32479</v>
      </c>
      <c r="AY45" s="113">
        <f t="shared" si="22"/>
        <v>19700</v>
      </c>
      <c r="AZ45" s="115">
        <f t="shared" si="23"/>
        <v>4.7399999999999993</v>
      </c>
      <c r="BA45" s="115">
        <f t="shared" si="24"/>
        <v>4.7399999999999993</v>
      </c>
      <c r="BB45" s="116">
        <f t="shared" si="25"/>
        <v>0</v>
      </c>
    </row>
    <row r="46" spans="1:54" s="152" customFormat="1" ht="14.1" customHeight="1" x14ac:dyDescent="0.2">
      <c r="A46" s="188">
        <v>6</v>
      </c>
      <c r="B46" s="126">
        <v>2453</v>
      </c>
      <c r="C46" s="149">
        <v>600079686</v>
      </c>
      <c r="D46" s="126">
        <v>72743603</v>
      </c>
      <c r="E46" s="126" t="s">
        <v>758</v>
      </c>
      <c r="F46" s="150">
        <v>3141</v>
      </c>
      <c r="G46" s="126" t="s">
        <v>319</v>
      </c>
      <c r="H46" s="151" t="s">
        <v>282</v>
      </c>
      <c r="I46" s="110">
        <v>483149</v>
      </c>
      <c r="J46" s="30">
        <v>352646</v>
      </c>
      <c r="K46" s="30">
        <v>0</v>
      </c>
      <c r="L46" s="111">
        <v>119194</v>
      </c>
      <c r="M46" s="111">
        <v>7053</v>
      </c>
      <c r="N46" s="30">
        <v>4256</v>
      </c>
      <c r="O46" s="288">
        <v>1.2</v>
      </c>
      <c r="P46" s="33">
        <v>0</v>
      </c>
      <c r="Q46" s="914">
        <v>1.2</v>
      </c>
      <c r="R46" s="351">
        <v>0</v>
      </c>
      <c r="S46" s="113">
        <v>0</v>
      </c>
      <c r="T46" s="113">
        <v>1969</v>
      </c>
      <c r="U46" s="113">
        <v>0</v>
      </c>
      <c r="V46" s="113">
        <v>0</v>
      </c>
      <c r="W46" s="113">
        <f t="shared" si="7"/>
        <v>1969</v>
      </c>
      <c r="X46" s="113">
        <v>0</v>
      </c>
      <c r="Y46" s="113">
        <v>0</v>
      </c>
      <c r="Z46" s="113">
        <v>0</v>
      </c>
      <c r="AA46" s="113">
        <f t="shared" si="8"/>
        <v>0</v>
      </c>
      <c r="AB46" s="113">
        <f t="shared" si="9"/>
        <v>1969</v>
      </c>
      <c r="AC46" s="114">
        <f t="shared" si="10"/>
        <v>666</v>
      </c>
      <c r="AD46" s="114">
        <f t="shared" si="11"/>
        <v>39</v>
      </c>
      <c r="AE46" s="113">
        <v>0</v>
      </c>
      <c r="AF46" s="113">
        <v>0</v>
      </c>
      <c r="AG46" s="113">
        <f t="shared" si="12"/>
        <v>0</v>
      </c>
      <c r="AH46" s="113">
        <f t="shared" si="13"/>
        <v>2674</v>
      </c>
      <c r="AI46" s="115">
        <v>0</v>
      </c>
      <c r="AJ46" s="115">
        <v>0</v>
      </c>
      <c r="AK46" s="115">
        <v>0</v>
      </c>
      <c r="AL46" s="115">
        <v>0</v>
      </c>
      <c r="AM46" s="115">
        <v>0.01</v>
      </c>
      <c r="AN46" s="115">
        <v>0</v>
      </c>
      <c r="AO46" s="115">
        <v>0</v>
      </c>
      <c r="AP46" s="115">
        <v>0</v>
      </c>
      <c r="AQ46" s="115">
        <f t="shared" si="14"/>
        <v>0</v>
      </c>
      <c r="AR46" s="115">
        <f t="shared" si="15"/>
        <v>0.01</v>
      </c>
      <c r="AS46" s="377">
        <f t="shared" si="16"/>
        <v>0.01</v>
      </c>
      <c r="AT46" s="112">
        <f t="shared" si="17"/>
        <v>485823</v>
      </c>
      <c r="AU46" s="113">
        <f t="shared" si="18"/>
        <v>354615</v>
      </c>
      <c r="AV46" s="113">
        <f t="shared" si="19"/>
        <v>0</v>
      </c>
      <c r="AW46" s="113">
        <f t="shared" si="20"/>
        <v>119860</v>
      </c>
      <c r="AX46" s="113">
        <f t="shared" si="21"/>
        <v>7092</v>
      </c>
      <c r="AY46" s="113">
        <f t="shared" si="22"/>
        <v>4256</v>
      </c>
      <c r="AZ46" s="115">
        <f t="shared" si="23"/>
        <v>1.21</v>
      </c>
      <c r="BA46" s="115">
        <f t="shared" si="24"/>
        <v>0</v>
      </c>
      <c r="BB46" s="116">
        <f t="shared" si="25"/>
        <v>1.21</v>
      </c>
    </row>
    <row r="47" spans="1:54" s="152" customFormat="1" ht="14.1" customHeight="1" x14ac:dyDescent="0.2">
      <c r="A47" s="188">
        <v>6</v>
      </c>
      <c r="B47" s="126">
        <v>2453</v>
      </c>
      <c r="C47" s="149">
        <v>600079686</v>
      </c>
      <c r="D47" s="126">
        <v>72743603</v>
      </c>
      <c r="E47" s="126" t="s">
        <v>758</v>
      </c>
      <c r="F47" s="150">
        <v>3143</v>
      </c>
      <c r="G47" s="126" t="s">
        <v>633</v>
      </c>
      <c r="H47" s="151" t="s">
        <v>281</v>
      </c>
      <c r="I47" s="110">
        <v>1036082</v>
      </c>
      <c r="J47" s="28">
        <v>762947</v>
      </c>
      <c r="K47" s="28">
        <v>0</v>
      </c>
      <c r="L47" s="111">
        <v>257876</v>
      </c>
      <c r="M47" s="111">
        <v>15259</v>
      </c>
      <c r="N47" s="344">
        <v>0</v>
      </c>
      <c r="O47" s="288">
        <v>1.8994</v>
      </c>
      <c r="P47" s="21">
        <v>1.8994</v>
      </c>
      <c r="Q47" s="911">
        <v>0</v>
      </c>
      <c r="R47" s="351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7"/>
        <v>0</v>
      </c>
      <c r="X47" s="113">
        <v>0</v>
      </c>
      <c r="Y47" s="113">
        <v>0</v>
      </c>
      <c r="Z47" s="113">
        <v>0</v>
      </c>
      <c r="AA47" s="113">
        <f t="shared" si="8"/>
        <v>0</v>
      </c>
      <c r="AB47" s="113">
        <f t="shared" si="9"/>
        <v>0</v>
      </c>
      <c r="AC47" s="114">
        <f t="shared" si="10"/>
        <v>0</v>
      </c>
      <c r="AD47" s="114">
        <f t="shared" si="11"/>
        <v>0</v>
      </c>
      <c r="AE47" s="113">
        <v>0</v>
      </c>
      <c r="AF47" s="113">
        <v>0</v>
      </c>
      <c r="AG47" s="113">
        <f t="shared" si="12"/>
        <v>0</v>
      </c>
      <c r="AH47" s="113">
        <f t="shared" si="13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14"/>
        <v>0</v>
      </c>
      <c r="AR47" s="115">
        <f t="shared" si="15"/>
        <v>0</v>
      </c>
      <c r="AS47" s="377">
        <f t="shared" si="16"/>
        <v>0</v>
      </c>
      <c r="AT47" s="112">
        <f t="shared" si="17"/>
        <v>1036082</v>
      </c>
      <c r="AU47" s="113">
        <f t="shared" si="18"/>
        <v>762947</v>
      </c>
      <c r="AV47" s="113">
        <f t="shared" si="19"/>
        <v>0</v>
      </c>
      <c r="AW47" s="113">
        <f t="shared" si="20"/>
        <v>257876</v>
      </c>
      <c r="AX47" s="113">
        <f t="shared" si="21"/>
        <v>15259</v>
      </c>
      <c r="AY47" s="113">
        <f t="shared" si="22"/>
        <v>0</v>
      </c>
      <c r="AZ47" s="115">
        <f t="shared" si="23"/>
        <v>1.8994</v>
      </c>
      <c r="BA47" s="115">
        <f t="shared" si="24"/>
        <v>1.8994</v>
      </c>
      <c r="BB47" s="116">
        <f t="shared" si="25"/>
        <v>0</v>
      </c>
    </row>
    <row r="48" spans="1:54" s="152" customFormat="1" ht="14.1" customHeight="1" x14ac:dyDescent="0.2">
      <c r="A48" s="188">
        <v>6</v>
      </c>
      <c r="B48" s="126">
        <v>2453</v>
      </c>
      <c r="C48" s="149">
        <v>600079686</v>
      </c>
      <c r="D48" s="126">
        <v>72743603</v>
      </c>
      <c r="E48" s="126" t="s">
        <v>758</v>
      </c>
      <c r="F48" s="150">
        <v>3143</v>
      </c>
      <c r="G48" s="126" t="s">
        <v>634</v>
      </c>
      <c r="H48" s="151" t="s">
        <v>282</v>
      </c>
      <c r="I48" s="110">
        <v>35111</v>
      </c>
      <c r="J48" s="445">
        <v>24750</v>
      </c>
      <c r="K48" s="445">
        <v>0</v>
      </c>
      <c r="L48" s="111">
        <v>8366</v>
      </c>
      <c r="M48" s="111">
        <v>495</v>
      </c>
      <c r="N48" s="445">
        <v>1500</v>
      </c>
      <c r="O48" s="288">
        <v>0.1</v>
      </c>
      <c r="P48" s="444">
        <v>0</v>
      </c>
      <c r="Q48" s="912">
        <v>0.1</v>
      </c>
      <c r="R48" s="351"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7"/>
        <v>0</v>
      </c>
      <c r="X48" s="113">
        <v>0</v>
      </c>
      <c r="Y48" s="113">
        <v>0</v>
      </c>
      <c r="Z48" s="113">
        <v>0</v>
      </c>
      <c r="AA48" s="113">
        <f t="shared" si="8"/>
        <v>0</v>
      </c>
      <c r="AB48" s="113">
        <f t="shared" si="9"/>
        <v>0</v>
      </c>
      <c r="AC48" s="114">
        <f t="shared" si="10"/>
        <v>0</v>
      </c>
      <c r="AD48" s="114">
        <f t="shared" si="11"/>
        <v>0</v>
      </c>
      <c r="AE48" s="113">
        <v>0</v>
      </c>
      <c r="AF48" s="113">
        <v>0</v>
      </c>
      <c r="AG48" s="113">
        <f t="shared" si="12"/>
        <v>0</v>
      </c>
      <c r="AH48" s="113">
        <f t="shared" si="13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14"/>
        <v>0</v>
      </c>
      <c r="AR48" s="115">
        <f t="shared" si="15"/>
        <v>0</v>
      </c>
      <c r="AS48" s="377">
        <f t="shared" si="16"/>
        <v>0</v>
      </c>
      <c r="AT48" s="112">
        <f t="shared" si="17"/>
        <v>35111</v>
      </c>
      <c r="AU48" s="113">
        <f t="shared" si="18"/>
        <v>24750</v>
      </c>
      <c r="AV48" s="113">
        <f t="shared" si="19"/>
        <v>0</v>
      </c>
      <c r="AW48" s="113">
        <f t="shared" si="20"/>
        <v>8366</v>
      </c>
      <c r="AX48" s="113">
        <f t="shared" si="21"/>
        <v>495</v>
      </c>
      <c r="AY48" s="113">
        <f t="shared" si="22"/>
        <v>1500</v>
      </c>
      <c r="AZ48" s="115">
        <f t="shared" si="23"/>
        <v>0.1</v>
      </c>
      <c r="BA48" s="115">
        <f t="shared" si="24"/>
        <v>0</v>
      </c>
      <c r="BB48" s="116">
        <f t="shared" si="25"/>
        <v>0.1</v>
      </c>
    </row>
    <row r="49" spans="1:54" s="152" customFormat="1" ht="14.1" customHeight="1" x14ac:dyDescent="0.2">
      <c r="A49" s="189">
        <v>6</v>
      </c>
      <c r="B49" s="154">
        <v>2453</v>
      </c>
      <c r="C49" s="155">
        <v>600079686</v>
      </c>
      <c r="D49" s="154">
        <v>72743603</v>
      </c>
      <c r="E49" s="154" t="s">
        <v>759</v>
      </c>
      <c r="F49" s="165"/>
      <c r="G49" s="157"/>
      <c r="H49" s="158"/>
      <c r="I49" s="153">
        <v>12185670</v>
      </c>
      <c r="J49" s="280">
        <v>8855489</v>
      </c>
      <c r="K49" s="280">
        <v>0</v>
      </c>
      <c r="L49" s="280">
        <v>2993155</v>
      </c>
      <c r="M49" s="280">
        <v>177110</v>
      </c>
      <c r="N49" s="280">
        <v>159916</v>
      </c>
      <c r="O49" s="450">
        <v>20.9986</v>
      </c>
      <c r="P49" s="450">
        <v>16.060099999999998</v>
      </c>
      <c r="Q49" s="908">
        <v>4.9384999999999994</v>
      </c>
      <c r="R49" s="280">
        <f t="shared" ref="R49:BB49" si="49">SUM(R43:R48)</f>
        <v>0</v>
      </c>
      <c r="S49" s="160">
        <f t="shared" si="49"/>
        <v>0</v>
      </c>
      <c r="T49" s="160">
        <f t="shared" si="49"/>
        <v>1969</v>
      </c>
      <c r="U49" s="160">
        <f t="shared" si="49"/>
        <v>0</v>
      </c>
      <c r="V49" s="160">
        <f t="shared" si="49"/>
        <v>0</v>
      </c>
      <c r="W49" s="160">
        <f t="shared" si="49"/>
        <v>1969</v>
      </c>
      <c r="X49" s="160">
        <f t="shared" si="49"/>
        <v>0</v>
      </c>
      <c r="Y49" s="160">
        <f t="shared" si="49"/>
        <v>0</v>
      </c>
      <c r="Z49" s="160">
        <f t="shared" si="49"/>
        <v>0</v>
      </c>
      <c r="AA49" s="160">
        <f t="shared" si="49"/>
        <v>0</v>
      </c>
      <c r="AB49" s="160">
        <f t="shared" si="49"/>
        <v>1969</v>
      </c>
      <c r="AC49" s="160">
        <f t="shared" si="49"/>
        <v>666</v>
      </c>
      <c r="AD49" s="160">
        <f t="shared" si="49"/>
        <v>39</v>
      </c>
      <c r="AE49" s="160">
        <f t="shared" si="49"/>
        <v>0</v>
      </c>
      <c r="AF49" s="160">
        <f t="shared" si="49"/>
        <v>0</v>
      </c>
      <c r="AG49" s="160">
        <f t="shared" si="49"/>
        <v>0</v>
      </c>
      <c r="AH49" s="160">
        <f t="shared" si="49"/>
        <v>2674</v>
      </c>
      <c r="AI49" s="161">
        <f t="shared" si="49"/>
        <v>0</v>
      </c>
      <c r="AJ49" s="161">
        <f t="shared" si="49"/>
        <v>0</v>
      </c>
      <c r="AK49" s="161">
        <f t="shared" si="49"/>
        <v>0</v>
      </c>
      <c r="AL49" s="161">
        <f t="shared" si="49"/>
        <v>0</v>
      </c>
      <c r="AM49" s="161">
        <f t="shared" si="49"/>
        <v>0.01</v>
      </c>
      <c r="AN49" s="161">
        <f t="shared" si="49"/>
        <v>0</v>
      </c>
      <c r="AO49" s="161">
        <f t="shared" si="49"/>
        <v>0</v>
      </c>
      <c r="AP49" s="161">
        <f t="shared" si="49"/>
        <v>0</v>
      </c>
      <c r="AQ49" s="161">
        <f t="shared" si="49"/>
        <v>0</v>
      </c>
      <c r="AR49" s="161">
        <f t="shared" si="49"/>
        <v>0.01</v>
      </c>
      <c r="AS49" s="905">
        <f t="shared" si="49"/>
        <v>0.01</v>
      </c>
      <c r="AT49" s="153">
        <f t="shared" si="49"/>
        <v>12188344</v>
      </c>
      <c r="AU49" s="160">
        <f t="shared" si="49"/>
        <v>8857458</v>
      </c>
      <c r="AV49" s="160">
        <f t="shared" si="49"/>
        <v>0</v>
      </c>
      <c r="AW49" s="160">
        <f t="shared" si="49"/>
        <v>2993821</v>
      </c>
      <c r="AX49" s="160">
        <f t="shared" si="49"/>
        <v>177149</v>
      </c>
      <c r="AY49" s="160">
        <f t="shared" si="49"/>
        <v>159916</v>
      </c>
      <c r="AZ49" s="161">
        <f t="shared" si="49"/>
        <v>21.008600000000001</v>
      </c>
      <c r="BA49" s="161">
        <f t="shared" si="49"/>
        <v>16.060099999999998</v>
      </c>
      <c r="BB49" s="162">
        <f t="shared" si="49"/>
        <v>4.9484999999999992</v>
      </c>
    </row>
    <row r="50" spans="1:54" s="152" customFormat="1" ht="14.1" customHeight="1" x14ac:dyDescent="0.2">
      <c r="A50" s="188">
        <v>7</v>
      </c>
      <c r="B50" s="159">
        <v>2320</v>
      </c>
      <c r="C50" s="149">
        <v>650034180</v>
      </c>
      <c r="D50" s="126">
        <v>72755369</v>
      </c>
      <c r="E50" s="126" t="s">
        <v>760</v>
      </c>
      <c r="F50" s="150">
        <v>3111</v>
      </c>
      <c r="G50" s="126" t="s">
        <v>315</v>
      </c>
      <c r="H50" s="151" t="s">
        <v>281</v>
      </c>
      <c r="I50" s="110">
        <v>2880837</v>
      </c>
      <c r="J50" s="111">
        <v>2078238</v>
      </c>
      <c r="K50" s="111">
        <v>30000</v>
      </c>
      <c r="L50" s="111">
        <v>712584</v>
      </c>
      <c r="M50" s="111">
        <v>41565</v>
      </c>
      <c r="N50" s="111">
        <v>18450</v>
      </c>
      <c r="O50" s="288">
        <v>4.7618</v>
      </c>
      <c r="P50" s="288">
        <v>4</v>
      </c>
      <c r="Q50" s="913">
        <v>0.76179999999999992</v>
      </c>
      <c r="R50" s="351"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7"/>
        <v>0</v>
      </c>
      <c r="X50" s="113">
        <v>0</v>
      </c>
      <c r="Y50" s="113">
        <v>0</v>
      </c>
      <c r="Z50" s="113">
        <v>0</v>
      </c>
      <c r="AA50" s="113">
        <f t="shared" si="8"/>
        <v>0</v>
      </c>
      <c r="AB50" s="113">
        <f t="shared" si="9"/>
        <v>0</v>
      </c>
      <c r="AC50" s="114">
        <f t="shared" si="10"/>
        <v>0</v>
      </c>
      <c r="AD50" s="114">
        <f t="shared" si="11"/>
        <v>0</v>
      </c>
      <c r="AE50" s="113">
        <v>0</v>
      </c>
      <c r="AF50" s="113">
        <v>0</v>
      </c>
      <c r="AG50" s="113">
        <f t="shared" si="12"/>
        <v>0</v>
      </c>
      <c r="AH50" s="113">
        <f t="shared" si="13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4"/>
        <v>0</v>
      </c>
      <c r="AR50" s="115">
        <f t="shared" si="15"/>
        <v>0</v>
      </c>
      <c r="AS50" s="377">
        <f t="shared" si="16"/>
        <v>0</v>
      </c>
      <c r="AT50" s="112">
        <f t="shared" si="17"/>
        <v>2880837</v>
      </c>
      <c r="AU50" s="113">
        <f t="shared" si="18"/>
        <v>2078238</v>
      </c>
      <c r="AV50" s="113">
        <f t="shared" si="19"/>
        <v>30000</v>
      </c>
      <c r="AW50" s="113">
        <f t="shared" si="20"/>
        <v>712584</v>
      </c>
      <c r="AX50" s="113">
        <f t="shared" si="21"/>
        <v>41565</v>
      </c>
      <c r="AY50" s="113">
        <f t="shared" si="22"/>
        <v>18450</v>
      </c>
      <c r="AZ50" s="115">
        <f t="shared" si="23"/>
        <v>4.7618</v>
      </c>
      <c r="BA50" s="115">
        <f t="shared" si="24"/>
        <v>4</v>
      </c>
      <c r="BB50" s="116">
        <f t="shared" si="25"/>
        <v>0.76179999999999992</v>
      </c>
    </row>
    <row r="51" spans="1:54" s="152" customFormat="1" ht="14.1" customHeight="1" x14ac:dyDescent="0.2">
      <c r="A51" s="188">
        <v>7</v>
      </c>
      <c r="B51" s="163">
        <v>2320</v>
      </c>
      <c r="C51" s="149">
        <v>650034180</v>
      </c>
      <c r="D51" s="126">
        <v>72755369</v>
      </c>
      <c r="E51" s="163" t="s">
        <v>760</v>
      </c>
      <c r="F51" s="164">
        <v>3117</v>
      </c>
      <c r="G51" s="163" t="s">
        <v>318</v>
      </c>
      <c r="H51" s="151" t="s">
        <v>281</v>
      </c>
      <c r="I51" s="110">
        <v>4613288</v>
      </c>
      <c r="J51" s="111">
        <v>3303341</v>
      </c>
      <c r="K51" s="111">
        <v>30000</v>
      </c>
      <c r="L51" s="111">
        <v>1126670</v>
      </c>
      <c r="M51" s="111">
        <v>66067</v>
      </c>
      <c r="N51" s="111">
        <v>87210</v>
      </c>
      <c r="O51" s="288">
        <v>6.4778000000000002</v>
      </c>
      <c r="P51" s="288">
        <v>4.1363000000000003</v>
      </c>
      <c r="Q51" s="913">
        <v>2.3414999999999999</v>
      </c>
      <c r="R51" s="351"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7"/>
        <v>0</v>
      </c>
      <c r="X51" s="113">
        <v>0</v>
      </c>
      <c r="Y51" s="113">
        <v>0</v>
      </c>
      <c r="Z51" s="113">
        <v>0</v>
      </c>
      <c r="AA51" s="113">
        <f t="shared" si="8"/>
        <v>0</v>
      </c>
      <c r="AB51" s="113">
        <f t="shared" si="9"/>
        <v>0</v>
      </c>
      <c r="AC51" s="114">
        <f t="shared" si="10"/>
        <v>0</v>
      </c>
      <c r="AD51" s="114">
        <f t="shared" si="11"/>
        <v>0</v>
      </c>
      <c r="AE51" s="113">
        <v>0</v>
      </c>
      <c r="AF51" s="113">
        <v>0</v>
      </c>
      <c r="AG51" s="113">
        <f t="shared" si="12"/>
        <v>0</v>
      </c>
      <c r="AH51" s="113">
        <f t="shared" si="13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14"/>
        <v>0</v>
      </c>
      <c r="AR51" s="115">
        <f t="shared" si="15"/>
        <v>0</v>
      </c>
      <c r="AS51" s="377">
        <f t="shared" si="16"/>
        <v>0</v>
      </c>
      <c r="AT51" s="112">
        <f t="shared" si="17"/>
        <v>4613288</v>
      </c>
      <c r="AU51" s="113">
        <f t="shared" si="18"/>
        <v>3303341</v>
      </c>
      <c r="AV51" s="113">
        <f t="shared" si="19"/>
        <v>30000</v>
      </c>
      <c r="AW51" s="113">
        <f t="shared" si="20"/>
        <v>1126670</v>
      </c>
      <c r="AX51" s="113">
        <f t="shared" si="21"/>
        <v>66067</v>
      </c>
      <c r="AY51" s="113">
        <f t="shared" si="22"/>
        <v>87210</v>
      </c>
      <c r="AZ51" s="115">
        <f t="shared" si="23"/>
        <v>6.4778000000000002</v>
      </c>
      <c r="BA51" s="115">
        <f t="shared" si="24"/>
        <v>4.1363000000000003</v>
      </c>
      <c r="BB51" s="116">
        <f t="shared" si="25"/>
        <v>2.3414999999999999</v>
      </c>
    </row>
    <row r="52" spans="1:54" s="152" customFormat="1" ht="14.1" customHeight="1" x14ac:dyDescent="0.2">
      <c r="A52" s="188">
        <v>7</v>
      </c>
      <c r="B52" s="159">
        <v>2320</v>
      </c>
      <c r="C52" s="149">
        <v>650034180</v>
      </c>
      <c r="D52" s="126">
        <v>72755369</v>
      </c>
      <c r="E52" s="159" t="s">
        <v>760</v>
      </c>
      <c r="F52" s="150">
        <v>3117</v>
      </c>
      <c r="G52" s="126" t="s">
        <v>316</v>
      </c>
      <c r="H52" s="151" t="s">
        <v>282</v>
      </c>
      <c r="I52" s="110">
        <v>698210</v>
      </c>
      <c r="J52" s="28">
        <v>514146</v>
      </c>
      <c r="K52" s="28">
        <v>0</v>
      </c>
      <c r="L52" s="111">
        <v>173781</v>
      </c>
      <c r="M52" s="111">
        <v>10283</v>
      </c>
      <c r="N52" s="28">
        <v>0</v>
      </c>
      <c r="O52" s="288">
        <v>1.7</v>
      </c>
      <c r="P52" s="275">
        <v>1.7</v>
      </c>
      <c r="Q52" s="911">
        <v>0</v>
      </c>
      <c r="R52" s="351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7"/>
        <v>0</v>
      </c>
      <c r="X52" s="113">
        <v>0</v>
      </c>
      <c r="Y52" s="113">
        <v>0</v>
      </c>
      <c r="Z52" s="113">
        <v>0</v>
      </c>
      <c r="AA52" s="113">
        <f t="shared" si="8"/>
        <v>0</v>
      </c>
      <c r="AB52" s="113">
        <f t="shared" si="9"/>
        <v>0</v>
      </c>
      <c r="AC52" s="114">
        <f t="shared" si="10"/>
        <v>0</v>
      </c>
      <c r="AD52" s="114">
        <f t="shared" si="11"/>
        <v>0</v>
      </c>
      <c r="AE52" s="113">
        <v>0</v>
      </c>
      <c r="AF52" s="113">
        <v>0</v>
      </c>
      <c r="AG52" s="113">
        <f t="shared" si="12"/>
        <v>0</v>
      </c>
      <c r="AH52" s="113">
        <f t="shared" si="13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14"/>
        <v>0</v>
      </c>
      <c r="AR52" s="115">
        <f t="shared" si="15"/>
        <v>0</v>
      </c>
      <c r="AS52" s="377">
        <f t="shared" si="16"/>
        <v>0</v>
      </c>
      <c r="AT52" s="112">
        <f t="shared" si="17"/>
        <v>698210</v>
      </c>
      <c r="AU52" s="113">
        <f t="shared" si="18"/>
        <v>514146</v>
      </c>
      <c r="AV52" s="113">
        <f t="shared" si="19"/>
        <v>0</v>
      </c>
      <c r="AW52" s="113">
        <f t="shared" si="20"/>
        <v>173781</v>
      </c>
      <c r="AX52" s="113">
        <f t="shared" si="21"/>
        <v>10283</v>
      </c>
      <c r="AY52" s="113">
        <f t="shared" si="22"/>
        <v>0</v>
      </c>
      <c r="AZ52" s="115">
        <f t="shared" si="23"/>
        <v>1.7</v>
      </c>
      <c r="BA52" s="115">
        <f t="shared" si="24"/>
        <v>1.7</v>
      </c>
      <c r="BB52" s="116">
        <f t="shared" si="25"/>
        <v>0</v>
      </c>
    </row>
    <row r="53" spans="1:54" s="152" customFormat="1" ht="14.1" customHeight="1" x14ac:dyDescent="0.2">
      <c r="A53" s="188">
        <v>7</v>
      </c>
      <c r="B53" s="126">
        <v>2320</v>
      </c>
      <c r="C53" s="149">
        <v>650034180</v>
      </c>
      <c r="D53" s="126">
        <v>72755369</v>
      </c>
      <c r="E53" s="126" t="s">
        <v>760</v>
      </c>
      <c r="F53" s="150">
        <v>3141</v>
      </c>
      <c r="G53" s="126" t="s">
        <v>319</v>
      </c>
      <c r="H53" s="151" t="s">
        <v>282</v>
      </c>
      <c r="I53" s="110">
        <v>1021437</v>
      </c>
      <c r="J53" s="30">
        <v>748404</v>
      </c>
      <c r="K53" s="30">
        <v>0</v>
      </c>
      <c r="L53" s="111">
        <v>252961</v>
      </c>
      <c r="M53" s="111">
        <v>14968</v>
      </c>
      <c r="N53" s="30">
        <v>5104</v>
      </c>
      <c r="O53" s="288">
        <v>2.54</v>
      </c>
      <c r="P53" s="447">
        <v>0</v>
      </c>
      <c r="Q53" s="898">
        <v>2.54</v>
      </c>
      <c r="R53" s="351">
        <v>0</v>
      </c>
      <c r="S53" s="113">
        <v>0</v>
      </c>
      <c r="T53" s="113">
        <v>-12364</v>
      </c>
      <c r="U53" s="113">
        <v>0</v>
      </c>
      <c r="V53" s="113">
        <v>0</v>
      </c>
      <c r="W53" s="113">
        <f t="shared" si="7"/>
        <v>-12364</v>
      </c>
      <c r="X53" s="113">
        <v>0</v>
      </c>
      <c r="Y53" s="113">
        <v>0</v>
      </c>
      <c r="Z53" s="113">
        <v>0</v>
      </c>
      <c r="AA53" s="113">
        <f t="shared" si="8"/>
        <v>0</v>
      </c>
      <c r="AB53" s="113">
        <f t="shared" si="9"/>
        <v>-12364</v>
      </c>
      <c r="AC53" s="114">
        <f t="shared" si="10"/>
        <v>-4179</v>
      </c>
      <c r="AD53" s="114">
        <f t="shared" si="11"/>
        <v>-247</v>
      </c>
      <c r="AE53" s="113">
        <v>0</v>
      </c>
      <c r="AF53" s="113">
        <v>0</v>
      </c>
      <c r="AG53" s="113">
        <f t="shared" si="12"/>
        <v>0</v>
      </c>
      <c r="AH53" s="113">
        <f t="shared" si="13"/>
        <v>-16790</v>
      </c>
      <c r="AI53" s="115">
        <v>0</v>
      </c>
      <c r="AJ53" s="115">
        <v>0</v>
      </c>
      <c r="AK53" s="115">
        <v>0</v>
      </c>
      <c r="AL53" s="115">
        <v>0</v>
      </c>
      <c r="AM53" s="115">
        <v>-0.05</v>
      </c>
      <c r="AN53" s="115">
        <v>0</v>
      </c>
      <c r="AO53" s="115">
        <v>0</v>
      </c>
      <c r="AP53" s="115">
        <v>0</v>
      </c>
      <c r="AQ53" s="115">
        <f t="shared" si="14"/>
        <v>0</v>
      </c>
      <c r="AR53" s="115">
        <f t="shared" si="15"/>
        <v>-0.05</v>
      </c>
      <c r="AS53" s="377">
        <f t="shared" si="16"/>
        <v>-0.05</v>
      </c>
      <c r="AT53" s="112">
        <f t="shared" si="17"/>
        <v>1004647</v>
      </c>
      <c r="AU53" s="113">
        <f t="shared" si="18"/>
        <v>736040</v>
      </c>
      <c r="AV53" s="113">
        <f t="shared" si="19"/>
        <v>0</v>
      </c>
      <c r="AW53" s="113">
        <f t="shared" si="20"/>
        <v>248782</v>
      </c>
      <c r="AX53" s="113">
        <f t="shared" si="21"/>
        <v>14721</v>
      </c>
      <c r="AY53" s="113">
        <f t="shared" si="22"/>
        <v>5104</v>
      </c>
      <c r="AZ53" s="115">
        <f t="shared" si="23"/>
        <v>2.4900000000000002</v>
      </c>
      <c r="BA53" s="115">
        <f t="shared" si="24"/>
        <v>0</v>
      </c>
      <c r="BB53" s="116">
        <f t="shared" si="25"/>
        <v>2.4900000000000002</v>
      </c>
    </row>
    <row r="54" spans="1:54" s="152" customFormat="1" ht="14.1" customHeight="1" x14ac:dyDescent="0.2">
      <c r="A54" s="188">
        <v>7</v>
      </c>
      <c r="B54" s="126">
        <v>2320</v>
      </c>
      <c r="C54" s="149">
        <v>650034180</v>
      </c>
      <c r="D54" s="126">
        <v>72755369</v>
      </c>
      <c r="E54" s="126" t="s">
        <v>760</v>
      </c>
      <c r="F54" s="150">
        <v>3143</v>
      </c>
      <c r="G54" s="126" t="s">
        <v>633</v>
      </c>
      <c r="H54" s="151" t="s">
        <v>281</v>
      </c>
      <c r="I54" s="110">
        <v>897718</v>
      </c>
      <c r="J54" s="28">
        <v>661059</v>
      </c>
      <c r="K54" s="28">
        <v>0</v>
      </c>
      <c r="L54" s="111">
        <v>223438</v>
      </c>
      <c r="M54" s="111">
        <v>13221</v>
      </c>
      <c r="N54" s="344">
        <v>0</v>
      </c>
      <c r="O54" s="288">
        <v>1.5356000000000001</v>
      </c>
      <c r="P54" s="21">
        <v>1.5356000000000001</v>
      </c>
      <c r="Q54" s="911">
        <v>0</v>
      </c>
      <c r="R54" s="351"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7"/>
        <v>0</v>
      </c>
      <c r="X54" s="113">
        <v>0</v>
      </c>
      <c r="Y54" s="113">
        <v>0</v>
      </c>
      <c r="Z54" s="113">
        <v>0</v>
      </c>
      <c r="AA54" s="113">
        <f t="shared" si="8"/>
        <v>0</v>
      </c>
      <c r="AB54" s="113">
        <f t="shared" si="9"/>
        <v>0</v>
      </c>
      <c r="AC54" s="114">
        <f t="shared" si="10"/>
        <v>0</v>
      </c>
      <c r="AD54" s="114">
        <f t="shared" si="11"/>
        <v>0</v>
      </c>
      <c r="AE54" s="113">
        <v>0</v>
      </c>
      <c r="AF54" s="113">
        <v>0</v>
      </c>
      <c r="AG54" s="113">
        <f t="shared" si="12"/>
        <v>0</v>
      </c>
      <c r="AH54" s="113">
        <f t="shared" si="13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14"/>
        <v>0</v>
      </c>
      <c r="AR54" s="115">
        <f t="shared" si="15"/>
        <v>0</v>
      </c>
      <c r="AS54" s="377">
        <f t="shared" si="16"/>
        <v>0</v>
      </c>
      <c r="AT54" s="112">
        <f t="shared" si="17"/>
        <v>897718</v>
      </c>
      <c r="AU54" s="113">
        <f t="shared" si="18"/>
        <v>661059</v>
      </c>
      <c r="AV54" s="113">
        <f t="shared" si="19"/>
        <v>0</v>
      </c>
      <c r="AW54" s="113">
        <f t="shared" si="20"/>
        <v>223438</v>
      </c>
      <c r="AX54" s="113">
        <f t="shared" si="21"/>
        <v>13221</v>
      </c>
      <c r="AY54" s="113">
        <f t="shared" si="22"/>
        <v>0</v>
      </c>
      <c r="AZ54" s="115">
        <f t="shared" si="23"/>
        <v>1.5356000000000001</v>
      </c>
      <c r="BA54" s="115">
        <f t="shared" si="24"/>
        <v>1.5356000000000001</v>
      </c>
      <c r="BB54" s="116">
        <f t="shared" si="25"/>
        <v>0</v>
      </c>
    </row>
    <row r="55" spans="1:54" s="152" customFormat="1" ht="14.1" customHeight="1" x14ac:dyDescent="0.2">
      <c r="A55" s="188">
        <v>7</v>
      </c>
      <c r="B55" s="126">
        <v>2320</v>
      </c>
      <c r="C55" s="149">
        <v>650034180</v>
      </c>
      <c r="D55" s="126">
        <v>72755369</v>
      </c>
      <c r="E55" s="126" t="s">
        <v>760</v>
      </c>
      <c r="F55" s="150">
        <v>3143</v>
      </c>
      <c r="G55" s="126" t="s">
        <v>634</v>
      </c>
      <c r="H55" s="151" t="s">
        <v>282</v>
      </c>
      <c r="I55" s="110">
        <v>31600</v>
      </c>
      <c r="J55" s="445">
        <v>22275</v>
      </c>
      <c r="K55" s="445">
        <v>0</v>
      </c>
      <c r="L55" s="111">
        <v>7529</v>
      </c>
      <c r="M55" s="111">
        <v>446</v>
      </c>
      <c r="N55" s="445">
        <v>1350</v>
      </c>
      <c r="O55" s="288">
        <v>0.09</v>
      </c>
      <c r="P55" s="444">
        <v>0</v>
      </c>
      <c r="Q55" s="912">
        <v>0.09</v>
      </c>
      <c r="R55" s="351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7"/>
        <v>0</v>
      </c>
      <c r="X55" s="113">
        <v>0</v>
      </c>
      <c r="Y55" s="113">
        <v>0</v>
      </c>
      <c r="Z55" s="113">
        <v>0</v>
      </c>
      <c r="AA55" s="113">
        <f t="shared" si="8"/>
        <v>0</v>
      </c>
      <c r="AB55" s="113">
        <f t="shared" si="9"/>
        <v>0</v>
      </c>
      <c r="AC55" s="114">
        <f t="shared" si="10"/>
        <v>0</v>
      </c>
      <c r="AD55" s="114">
        <f t="shared" si="11"/>
        <v>0</v>
      </c>
      <c r="AE55" s="113">
        <v>0</v>
      </c>
      <c r="AF55" s="113">
        <v>0</v>
      </c>
      <c r="AG55" s="113">
        <f t="shared" si="12"/>
        <v>0</v>
      </c>
      <c r="AH55" s="113">
        <f t="shared" si="13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4"/>
        <v>0</v>
      </c>
      <c r="AR55" s="115">
        <f t="shared" si="15"/>
        <v>0</v>
      </c>
      <c r="AS55" s="377">
        <f t="shared" si="16"/>
        <v>0</v>
      </c>
      <c r="AT55" s="112">
        <f t="shared" si="17"/>
        <v>31600</v>
      </c>
      <c r="AU55" s="113">
        <f t="shared" si="18"/>
        <v>22275</v>
      </c>
      <c r="AV55" s="113">
        <f t="shared" si="19"/>
        <v>0</v>
      </c>
      <c r="AW55" s="113">
        <f t="shared" si="20"/>
        <v>7529</v>
      </c>
      <c r="AX55" s="113">
        <f t="shared" si="21"/>
        <v>446</v>
      </c>
      <c r="AY55" s="113">
        <f t="shared" si="22"/>
        <v>1350</v>
      </c>
      <c r="AZ55" s="115">
        <f t="shared" si="23"/>
        <v>0.09</v>
      </c>
      <c r="BA55" s="115">
        <f t="shared" si="24"/>
        <v>0</v>
      </c>
      <c r="BB55" s="116">
        <f t="shared" si="25"/>
        <v>0.09</v>
      </c>
    </row>
    <row r="56" spans="1:54" s="152" customFormat="1" ht="14.1" customHeight="1" x14ac:dyDescent="0.2">
      <c r="A56" s="189">
        <v>7</v>
      </c>
      <c r="B56" s="154">
        <v>2320</v>
      </c>
      <c r="C56" s="155">
        <v>650034180</v>
      </c>
      <c r="D56" s="154">
        <v>72755369</v>
      </c>
      <c r="E56" s="154" t="s">
        <v>761</v>
      </c>
      <c r="F56" s="165"/>
      <c r="G56" s="157"/>
      <c r="H56" s="158"/>
      <c r="I56" s="153">
        <v>10143090</v>
      </c>
      <c r="J56" s="280">
        <v>7327463</v>
      </c>
      <c r="K56" s="280">
        <v>60000</v>
      </c>
      <c r="L56" s="280">
        <v>2496963</v>
      </c>
      <c r="M56" s="280">
        <v>146550</v>
      </c>
      <c r="N56" s="280">
        <v>112114</v>
      </c>
      <c r="O56" s="450">
        <v>17.105199999999996</v>
      </c>
      <c r="P56" s="450">
        <v>11.3719</v>
      </c>
      <c r="Q56" s="908">
        <v>5.7332999999999998</v>
      </c>
      <c r="R56" s="280">
        <f t="shared" ref="R56:BB56" si="50">SUM(R50:R55)</f>
        <v>0</v>
      </c>
      <c r="S56" s="160">
        <f t="shared" si="50"/>
        <v>0</v>
      </c>
      <c r="T56" s="160">
        <f t="shared" si="50"/>
        <v>-12364</v>
      </c>
      <c r="U56" s="160">
        <f t="shared" si="50"/>
        <v>0</v>
      </c>
      <c r="V56" s="160">
        <f t="shared" si="50"/>
        <v>0</v>
      </c>
      <c r="W56" s="160">
        <f t="shared" si="50"/>
        <v>-12364</v>
      </c>
      <c r="X56" s="160">
        <f t="shared" si="50"/>
        <v>0</v>
      </c>
      <c r="Y56" s="160">
        <f t="shared" si="50"/>
        <v>0</v>
      </c>
      <c r="Z56" s="160">
        <f t="shared" si="50"/>
        <v>0</v>
      </c>
      <c r="AA56" s="160">
        <f t="shared" si="50"/>
        <v>0</v>
      </c>
      <c r="AB56" s="160">
        <f t="shared" si="50"/>
        <v>-12364</v>
      </c>
      <c r="AC56" s="160">
        <f t="shared" si="50"/>
        <v>-4179</v>
      </c>
      <c r="AD56" s="160">
        <f t="shared" si="50"/>
        <v>-247</v>
      </c>
      <c r="AE56" s="160">
        <f t="shared" si="50"/>
        <v>0</v>
      </c>
      <c r="AF56" s="160">
        <f t="shared" si="50"/>
        <v>0</v>
      </c>
      <c r="AG56" s="160">
        <f t="shared" si="50"/>
        <v>0</v>
      </c>
      <c r="AH56" s="160">
        <f t="shared" si="50"/>
        <v>-16790</v>
      </c>
      <c r="AI56" s="161">
        <f t="shared" si="50"/>
        <v>0</v>
      </c>
      <c r="AJ56" s="161">
        <f t="shared" si="50"/>
        <v>0</v>
      </c>
      <c r="AK56" s="161">
        <f t="shared" si="50"/>
        <v>0</v>
      </c>
      <c r="AL56" s="161">
        <f t="shared" si="50"/>
        <v>0</v>
      </c>
      <c r="AM56" s="161">
        <f t="shared" si="50"/>
        <v>-0.05</v>
      </c>
      <c r="AN56" s="161">
        <f t="shared" si="50"/>
        <v>0</v>
      </c>
      <c r="AO56" s="161">
        <f t="shared" si="50"/>
        <v>0</v>
      </c>
      <c r="AP56" s="161">
        <f t="shared" si="50"/>
        <v>0</v>
      </c>
      <c r="AQ56" s="161">
        <f t="shared" si="50"/>
        <v>0</v>
      </c>
      <c r="AR56" s="161">
        <f t="shared" si="50"/>
        <v>-0.05</v>
      </c>
      <c r="AS56" s="905">
        <f t="shared" si="50"/>
        <v>-0.05</v>
      </c>
      <c r="AT56" s="153">
        <f t="shared" si="50"/>
        <v>10126300</v>
      </c>
      <c r="AU56" s="160">
        <f t="shared" si="50"/>
        <v>7315099</v>
      </c>
      <c r="AV56" s="160">
        <f t="shared" si="50"/>
        <v>60000</v>
      </c>
      <c r="AW56" s="160">
        <f t="shared" si="50"/>
        <v>2492784</v>
      </c>
      <c r="AX56" s="160">
        <f t="shared" si="50"/>
        <v>146303</v>
      </c>
      <c r="AY56" s="160">
        <f t="shared" si="50"/>
        <v>112114</v>
      </c>
      <c r="AZ56" s="161">
        <f t="shared" si="50"/>
        <v>17.055199999999999</v>
      </c>
      <c r="BA56" s="161">
        <f t="shared" si="50"/>
        <v>11.3719</v>
      </c>
      <c r="BB56" s="162">
        <f t="shared" si="50"/>
        <v>5.6833</v>
      </c>
    </row>
    <row r="57" spans="1:54" s="152" customFormat="1" ht="14.1" customHeight="1" x14ac:dyDescent="0.2">
      <c r="A57" s="188">
        <v>8</v>
      </c>
      <c r="B57" s="159">
        <v>2455</v>
      </c>
      <c r="C57" s="149">
        <v>600080145</v>
      </c>
      <c r="D57" s="126">
        <v>72741601</v>
      </c>
      <c r="E57" s="126" t="s">
        <v>762</v>
      </c>
      <c r="F57" s="150">
        <v>3111</v>
      </c>
      <c r="G57" s="126" t="s">
        <v>315</v>
      </c>
      <c r="H57" s="151" t="s">
        <v>281</v>
      </c>
      <c r="I57" s="110">
        <v>1641994</v>
      </c>
      <c r="J57" s="111">
        <v>1202168</v>
      </c>
      <c r="K57" s="111">
        <v>0</v>
      </c>
      <c r="L57" s="111">
        <v>406333</v>
      </c>
      <c r="M57" s="111">
        <v>24043</v>
      </c>
      <c r="N57" s="111">
        <v>9450</v>
      </c>
      <c r="O57" s="288">
        <v>2.5108999999999999</v>
      </c>
      <c r="P57" s="288">
        <v>2</v>
      </c>
      <c r="Q57" s="913">
        <v>0.51090000000000002</v>
      </c>
      <c r="R57" s="351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7"/>
        <v>0</v>
      </c>
      <c r="X57" s="113">
        <v>0</v>
      </c>
      <c r="Y57" s="113">
        <v>0</v>
      </c>
      <c r="Z57" s="113">
        <v>0</v>
      </c>
      <c r="AA57" s="113">
        <f t="shared" si="8"/>
        <v>0</v>
      </c>
      <c r="AB57" s="113">
        <f t="shared" si="9"/>
        <v>0</v>
      </c>
      <c r="AC57" s="114">
        <f t="shared" si="10"/>
        <v>0</v>
      </c>
      <c r="AD57" s="114">
        <f t="shared" si="11"/>
        <v>0</v>
      </c>
      <c r="AE57" s="113">
        <v>0</v>
      </c>
      <c r="AF57" s="113">
        <v>0</v>
      </c>
      <c r="AG57" s="113">
        <f t="shared" si="12"/>
        <v>0</v>
      </c>
      <c r="AH57" s="113">
        <f t="shared" si="13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4"/>
        <v>0</v>
      </c>
      <c r="AR57" s="115">
        <f t="shared" si="15"/>
        <v>0</v>
      </c>
      <c r="AS57" s="377">
        <f t="shared" si="16"/>
        <v>0</v>
      </c>
      <c r="AT57" s="112">
        <f t="shared" si="17"/>
        <v>1641994</v>
      </c>
      <c r="AU57" s="113">
        <f t="shared" si="18"/>
        <v>1202168</v>
      </c>
      <c r="AV57" s="113">
        <f t="shared" si="19"/>
        <v>0</v>
      </c>
      <c r="AW57" s="113">
        <f t="shared" si="20"/>
        <v>406333</v>
      </c>
      <c r="AX57" s="113">
        <f t="shared" si="21"/>
        <v>24043</v>
      </c>
      <c r="AY57" s="113">
        <f t="shared" si="22"/>
        <v>9450</v>
      </c>
      <c r="AZ57" s="115">
        <f t="shared" si="23"/>
        <v>2.5108999999999999</v>
      </c>
      <c r="BA57" s="115">
        <f t="shared" si="24"/>
        <v>2</v>
      </c>
      <c r="BB57" s="116">
        <f t="shared" si="25"/>
        <v>0.51090000000000002</v>
      </c>
    </row>
    <row r="58" spans="1:54" s="152" customFormat="1" ht="14.1" customHeight="1" x14ac:dyDescent="0.2">
      <c r="A58" s="188">
        <v>8</v>
      </c>
      <c r="B58" s="163">
        <v>2455</v>
      </c>
      <c r="C58" s="149">
        <v>600080145</v>
      </c>
      <c r="D58" s="126">
        <v>72741601</v>
      </c>
      <c r="E58" s="163" t="s">
        <v>762</v>
      </c>
      <c r="F58" s="164">
        <v>3117</v>
      </c>
      <c r="G58" s="163" t="s">
        <v>333</v>
      </c>
      <c r="H58" s="151" t="s">
        <v>281</v>
      </c>
      <c r="I58" s="110">
        <v>3294899</v>
      </c>
      <c r="J58" s="111">
        <v>2339899</v>
      </c>
      <c r="K58" s="111">
        <v>0</v>
      </c>
      <c r="L58" s="111">
        <v>790885</v>
      </c>
      <c r="M58" s="111">
        <v>46798</v>
      </c>
      <c r="N58" s="111">
        <v>117317</v>
      </c>
      <c r="O58" s="288">
        <v>4.7332999999999998</v>
      </c>
      <c r="P58" s="288">
        <v>3.3182</v>
      </c>
      <c r="Q58" s="913">
        <v>1.4151</v>
      </c>
      <c r="R58" s="351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7"/>
        <v>0</v>
      </c>
      <c r="X58" s="113">
        <v>0</v>
      </c>
      <c r="Y58" s="113">
        <v>0</v>
      </c>
      <c r="Z58" s="113">
        <v>0</v>
      </c>
      <c r="AA58" s="113">
        <f t="shared" si="8"/>
        <v>0</v>
      </c>
      <c r="AB58" s="113">
        <f t="shared" si="9"/>
        <v>0</v>
      </c>
      <c r="AC58" s="114">
        <f t="shared" si="10"/>
        <v>0</v>
      </c>
      <c r="AD58" s="114">
        <f t="shared" si="11"/>
        <v>0</v>
      </c>
      <c r="AE58" s="113">
        <v>0</v>
      </c>
      <c r="AF58" s="113">
        <v>0</v>
      </c>
      <c r="AG58" s="113">
        <f t="shared" si="12"/>
        <v>0</v>
      </c>
      <c r="AH58" s="113">
        <f t="shared" si="13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14"/>
        <v>0</v>
      </c>
      <c r="AR58" s="115">
        <f t="shared" si="15"/>
        <v>0</v>
      </c>
      <c r="AS58" s="377">
        <f t="shared" si="16"/>
        <v>0</v>
      </c>
      <c r="AT58" s="112">
        <f t="shared" si="17"/>
        <v>3294899</v>
      </c>
      <c r="AU58" s="113">
        <f t="shared" si="18"/>
        <v>2339899</v>
      </c>
      <c r="AV58" s="113">
        <f t="shared" si="19"/>
        <v>0</v>
      </c>
      <c r="AW58" s="113">
        <f t="shared" si="20"/>
        <v>790885</v>
      </c>
      <c r="AX58" s="113">
        <f t="shared" si="21"/>
        <v>46798</v>
      </c>
      <c r="AY58" s="113">
        <f t="shared" si="22"/>
        <v>117317</v>
      </c>
      <c r="AZ58" s="115">
        <f t="shared" si="23"/>
        <v>4.7332999999999998</v>
      </c>
      <c r="BA58" s="115">
        <f t="shared" si="24"/>
        <v>3.3182</v>
      </c>
      <c r="BB58" s="116">
        <f t="shared" si="25"/>
        <v>1.4151</v>
      </c>
    </row>
    <row r="59" spans="1:54" s="152" customFormat="1" ht="14.1" customHeight="1" x14ac:dyDescent="0.2">
      <c r="A59" s="188">
        <v>8</v>
      </c>
      <c r="B59" s="159">
        <v>2455</v>
      </c>
      <c r="C59" s="149">
        <v>600080145</v>
      </c>
      <c r="D59" s="126">
        <v>72741601</v>
      </c>
      <c r="E59" s="159" t="s">
        <v>762</v>
      </c>
      <c r="F59" s="150">
        <v>3117</v>
      </c>
      <c r="G59" s="126" t="s">
        <v>316</v>
      </c>
      <c r="H59" s="151" t="s">
        <v>282</v>
      </c>
      <c r="I59" s="110">
        <v>257180</v>
      </c>
      <c r="J59" s="28">
        <v>188646</v>
      </c>
      <c r="K59" s="28">
        <v>0</v>
      </c>
      <c r="L59" s="111">
        <v>63762</v>
      </c>
      <c r="M59" s="111">
        <v>3772</v>
      </c>
      <c r="N59" s="28">
        <v>1000</v>
      </c>
      <c r="O59" s="288">
        <v>0.53</v>
      </c>
      <c r="P59" s="275">
        <v>0.53</v>
      </c>
      <c r="Q59" s="911">
        <v>0</v>
      </c>
      <c r="R59" s="351"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7"/>
        <v>0</v>
      </c>
      <c r="X59" s="113">
        <v>0</v>
      </c>
      <c r="Y59" s="113">
        <v>0</v>
      </c>
      <c r="Z59" s="113">
        <v>0</v>
      </c>
      <c r="AA59" s="113">
        <f t="shared" si="8"/>
        <v>0</v>
      </c>
      <c r="AB59" s="113">
        <f t="shared" si="9"/>
        <v>0</v>
      </c>
      <c r="AC59" s="114">
        <f t="shared" si="10"/>
        <v>0</v>
      </c>
      <c r="AD59" s="114">
        <f t="shared" si="11"/>
        <v>0</v>
      </c>
      <c r="AE59" s="113">
        <v>0</v>
      </c>
      <c r="AF59" s="113">
        <v>0</v>
      </c>
      <c r="AG59" s="113">
        <f t="shared" si="12"/>
        <v>0</v>
      </c>
      <c r="AH59" s="113">
        <f t="shared" si="13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14"/>
        <v>0</v>
      </c>
      <c r="AR59" s="115">
        <f t="shared" si="15"/>
        <v>0</v>
      </c>
      <c r="AS59" s="377">
        <f t="shared" si="16"/>
        <v>0</v>
      </c>
      <c r="AT59" s="112">
        <f t="shared" si="17"/>
        <v>257180</v>
      </c>
      <c r="AU59" s="113">
        <f t="shared" si="18"/>
        <v>188646</v>
      </c>
      <c r="AV59" s="113">
        <f t="shared" si="19"/>
        <v>0</v>
      </c>
      <c r="AW59" s="113">
        <f t="shared" si="20"/>
        <v>63762</v>
      </c>
      <c r="AX59" s="113">
        <f t="shared" si="21"/>
        <v>3772</v>
      </c>
      <c r="AY59" s="113">
        <f t="shared" si="22"/>
        <v>1000</v>
      </c>
      <c r="AZ59" s="115">
        <f t="shared" si="23"/>
        <v>0.53</v>
      </c>
      <c r="BA59" s="115">
        <f t="shared" si="24"/>
        <v>0.53</v>
      </c>
      <c r="BB59" s="116">
        <f t="shared" si="25"/>
        <v>0</v>
      </c>
    </row>
    <row r="60" spans="1:54" s="152" customFormat="1" ht="14.1" customHeight="1" x14ac:dyDescent="0.2">
      <c r="A60" s="188">
        <v>8</v>
      </c>
      <c r="B60" s="126">
        <v>2455</v>
      </c>
      <c r="C60" s="149">
        <v>600080145</v>
      </c>
      <c r="D60" s="126">
        <v>72741601</v>
      </c>
      <c r="E60" s="126" t="s">
        <v>762</v>
      </c>
      <c r="F60" s="150">
        <v>3141</v>
      </c>
      <c r="G60" s="126" t="s">
        <v>319</v>
      </c>
      <c r="H60" s="151" t="s">
        <v>282</v>
      </c>
      <c r="I60" s="110">
        <v>685563</v>
      </c>
      <c r="J60" s="30">
        <v>502612</v>
      </c>
      <c r="K60" s="30">
        <v>0</v>
      </c>
      <c r="L60" s="111">
        <v>169883</v>
      </c>
      <c r="M60" s="111">
        <v>10052</v>
      </c>
      <c r="N60" s="30">
        <v>3016</v>
      </c>
      <c r="O60" s="288">
        <v>1.71</v>
      </c>
      <c r="P60" s="33">
        <v>0</v>
      </c>
      <c r="Q60" s="914">
        <v>1.71</v>
      </c>
      <c r="R60" s="351">
        <v>0</v>
      </c>
      <c r="S60" s="113">
        <v>0</v>
      </c>
      <c r="T60" s="113">
        <v>-10654</v>
      </c>
      <c r="U60" s="113">
        <v>0</v>
      </c>
      <c r="V60" s="113">
        <v>0</v>
      </c>
      <c r="W60" s="113">
        <f t="shared" si="7"/>
        <v>-10654</v>
      </c>
      <c r="X60" s="113">
        <v>0</v>
      </c>
      <c r="Y60" s="113">
        <v>0</v>
      </c>
      <c r="Z60" s="113">
        <v>0</v>
      </c>
      <c r="AA60" s="113">
        <f t="shared" si="8"/>
        <v>0</v>
      </c>
      <c r="AB60" s="113">
        <f t="shared" si="9"/>
        <v>-10654</v>
      </c>
      <c r="AC60" s="114">
        <f t="shared" si="10"/>
        <v>-3601</v>
      </c>
      <c r="AD60" s="114">
        <f t="shared" si="11"/>
        <v>-213</v>
      </c>
      <c r="AE60" s="113">
        <v>0</v>
      </c>
      <c r="AF60" s="113">
        <v>0</v>
      </c>
      <c r="AG60" s="113">
        <f t="shared" si="12"/>
        <v>0</v>
      </c>
      <c r="AH60" s="113">
        <f t="shared" si="13"/>
        <v>-14468</v>
      </c>
      <c r="AI60" s="115">
        <v>0</v>
      </c>
      <c r="AJ60" s="115">
        <v>0</v>
      </c>
      <c r="AK60" s="115">
        <v>0</v>
      </c>
      <c r="AL60" s="115">
        <v>0</v>
      </c>
      <c r="AM60" s="115">
        <v>-0.04</v>
      </c>
      <c r="AN60" s="115">
        <v>0</v>
      </c>
      <c r="AO60" s="115">
        <v>0</v>
      </c>
      <c r="AP60" s="115">
        <v>0</v>
      </c>
      <c r="AQ60" s="115">
        <f t="shared" si="14"/>
        <v>0</v>
      </c>
      <c r="AR60" s="115">
        <f t="shared" si="15"/>
        <v>-0.04</v>
      </c>
      <c r="AS60" s="377">
        <f t="shared" si="16"/>
        <v>-0.04</v>
      </c>
      <c r="AT60" s="112">
        <f t="shared" si="17"/>
        <v>671095</v>
      </c>
      <c r="AU60" s="113">
        <f t="shared" si="18"/>
        <v>491958</v>
      </c>
      <c r="AV60" s="113">
        <f t="shared" si="19"/>
        <v>0</v>
      </c>
      <c r="AW60" s="113">
        <f t="shared" si="20"/>
        <v>166282</v>
      </c>
      <c r="AX60" s="113">
        <f t="shared" si="21"/>
        <v>9839</v>
      </c>
      <c r="AY60" s="113">
        <f t="shared" si="22"/>
        <v>3016</v>
      </c>
      <c r="AZ60" s="115">
        <f t="shared" si="23"/>
        <v>1.67</v>
      </c>
      <c r="BA60" s="115">
        <f t="shared" si="24"/>
        <v>0</v>
      </c>
      <c r="BB60" s="116">
        <f t="shared" si="25"/>
        <v>1.67</v>
      </c>
    </row>
    <row r="61" spans="1:54" s="152" customFormat="1" ht="14.1" customHeight="1" x14ac:dyDescent="0.2">
      <c r="A61" s="188">
        <v>8</v>
      </c>
      <c r="B61" s="126">
        <v>2455</v>
      </c>
      <c r="C61" s="149">
        <v>600080145</v>
      </c>
      <c r="D61" s="126">
        <v>72741601</v>
      </c>
      <c r="E61" s="126" t="s">
        <v>762</v>
      </c>
      <c r="F61" s="150">
        <v>3143</v>
      </c>
      <c r="G61" s="126" t="s">
        <v>633</v>
      </c>
      <c r="H61" s="151" t="s">
        <v>281</v>
      </c>
      <c r="I61" s="110">
        <v>654808</v>
      </c>
      <c r="J61" s="28">
        <v>482185</v>
      </c>
      <c r="K61" s="28">
        <v>0</v>
      </c>
      <c r="L61" s="111">
        <v>162979</v>
      </c>
      <c r="M61" s="111">
        <v>9644</v>
      </c>
      <c r="N61" s="344">
        <v>0</v>
      </c>
      <c r="O61" s="288">
        <v>0.92859999999999998</v>
      </c>
      <c r="P61" s="21">
        <v>0.92859999999999998</v>
      </c>
      <c r="Q61" s="911">
        <v>0</v>
      </c>
      <c r="R61" s="351"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7"/>
        <v>0</v>
      </c>
      <c r="X61" s="113">
        <v>0</v>
      </c>
      <c r="Y61" s="113">
        <v>0</v>
      </c>
      <c r="Z61" s="113">
        <v>0</v>
      </c>
      <c r="AA61" s="113">
        <f t="shared" si="8"/>
        <v>0</v>
      </c>
      <c r="AB61" s="113">
        <f t="shared" si="9"/>
        <v>0</v>
      </c>
      <c r="AC61" s="114">
        <f t="shared" si="10"/>
        <v>0</v>
      </c>
      <c r="AD61" s="114">
        <f t="shared" si="11"/>
        <v>0</v>
      </c>
      <c r="AE61" s="113">
        <v>0</v>
      </c>
      <c r="AF61" s="113">
        <v>0</v>
      </c>
      <c r="AG61" s="113">
        <f t="shared" si="12"/>
        <v>0</v>
      </c>
      <c r="AH61" s="113">
        <f t="shared" si="13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14"/>
        <v>0</v>
      </c>
      <c r="AR61" s="115">
        <f t="shared" si="15"/>
        <v>0</v>
      </c>
      <c r="AS61" s="377">
        <f t="shared" si="16"/>
        <v>0</v>
      </c>
      <c r="AT61" s="112">
        <f t="shared" si="17"/>
        <v>654808</v>
      </c>
      <c r="AU61" s="113">
        <f t="shared" si="18"/>
        <v>482185</v>
      </c>
      <c r="AV61" s="113">
        <f t="shared" si="19"/>
        <v>0</v>
      </c>
      <c r="AW61" s="113">
        <f t="shared" si="20"/>
        <v>162979</v>
      </c>
      <c r="AX61" s="113">
        <f t="shared" si="21"/>
        <v>9644</v>
      </c>
      <c r="AY61" s="113">
        <f t="shared" si="22"/>
        <v>0</v>
      </c>
      <c r="AZ61" s="115">
        <f t="shared" si="23"/>
        <v>0.92859999999999998</v>
      </c>
      <c r="BA61" s="115">
        <f t="shared" si="24"/>
        <v>0.92859999999999998</v>
      </c>
      <c r="BB61" s="116">
        <f t="shared" si="25"/>
        <v>0</v>
      </c>
    </row>
    <row r="62" spans="1:54" s="152" customFormat="1" ht="14.1" customHeight="1" x14ac:dyDescent="0.2">
      <c r="A62" s="188">
        <v>8</v>
      </c>
      <c r="B62" s="126">
        <v>2455</v>
      </c>
      <c r="C62" s="149">
        <v>600080145</v>
      </c>
      <c r="D62" s="126">
        <v>72741601</v>
      </c>
      <c r="E62" s="126" t="s">
        <v>762</v>
      </c>
      <c r="F62" s="150">
        <v>3143</v>
      </c>
      <c r="G62" s="126" t="s">
        <v>634</v>
      </c>
      <c r="H62" s="151" t="s">
        <v>282</v>
      </c>
      <c r="I62" s="110">
        <v>21066</v>
      </c>
      <c r="J62" s="445">
        <v>14850</v>
      </c>
      <c r="K62" s="445">
        <v>0</v>
      </c>
      <c r="L62" s="111">
        <v>5019</v>
      </c>
      <c r="M62" s="111">
        <v>297</v>
      </c>
      <c r="N62" s="445">
        <v>900</v>
      </c>
      <c r="O62" s="288">
        <v>0.06</v>
      </c>
      <c r="P62" s="444">
        <v>0</v>
      </c>
      <c r="Q62" s="912">
        <v>0.06</v>
      </c>
      <c r="R62" s="351"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7"/>
        <v>0</v>
      </c>
      <c r="X62" s="113">
        <v>0</v>
      </c>
      <c r="Y62" s="113">
        <v>0</v>
      </c>
      <c r="Z62" s="113">
        <v>0</v>
      </c>
      <c r="AA62" s="113">
        <f t="shared" si="8"/>
        <v>0</v>
      </c>
      <c r="AB62" s="113">
        <f t="shared" si="9"/>
        <v>0</v>
      </c>
      <c r="AC62" s="114">
        <f t="shared" si="10"/>
        <v>0</v>
      </c>
      <c r="AD62" s="114">
        <f t="shared" si="11"/>
        <v>0</v>
      </c>
      <c r="AE62" s="113">
        <v>0</v>
      </c>
      <c r="AF62" s="113">
        <v>0</v>
      </c>
      <c r="AG62" s="113">
        <f t="shared" si="12"/>
        <v>0</v>
      </c>
      <c r="AH62" s="113">
        <f t="shared" si="13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14"/>
        <v>0</v>
      </c>
      <c r="AR62" s="115">
        <f t="shared" si="15"/>
        <v>0</v>
      </c>
      <c r="AS62" s="377">
        <f t="shared" si="16"/>
        <v>0</v>
      </c>
      <c r="AT62" s="112">
        <f t="shared" si="17"/>
        <v>21066</v>
      </c>
      <c r="AU62" s="113">
        <f t="shared" si="18"/>
        <v>14850</v>
      </c>
      <c r="AV62" s="113">
        <f t="shared" si="19"/>
        <v>0</v>
      </c>
      <c r="AW62" s="113">
        <f t="shared" si="20"/>
        <v>5019</v>
      </c>
      <c r="AX62" s="113">
        <f t="shared" si="21"/>
        <v>297</v>
      </c>
      <c r="AY62" s="113">
        <f t="shared" si="22"/>
        <v>900</v>
      </c>
      <c r="AZ62" s="115">
        <f t="shared" si="23"/>
        <v>0.06</v>
      </c>
      <c r="BA62" s="115">
        <f t="shared" si="24"/>
        <v>0</v>
      </c>
      <c r="BB62" s="116">
        <f t="shared" si="25"/>
        <v>0.06</v>
      </c>
    </row>
    <row r="63" spans="1:54" s="152" customFormat="1" ht="14.1" customHeight="1" x14ac:dyDescent="0.2">
      <c r="A63" s="189">
        <v>8</v>
      </c>
      <c r="B63" s="154">
        <v>2455</v>
      </c>
      <c r="C63" s="155">
        <v>600080145</v>
      </c>
      <c r="D63" s="154">
        <v>72741601</v>
      </c>
      <c r="E63" s="154" t="s">
        <v>763</v>
      </c>
      <c r="F63" s="165"/>
      <c r="G63" s="157"/>
      <c r="H63" s="158"/>
      <c r="I63" s="153">
        <v>6555510</v>
      </c>
      <c r="J63" s="280">
        <v>4730360</v>
      </c>
      <c r="K63" s="280">
        <v>0</v>
      </c>
      <c r="L63" s="280">
        <v>1598861</v>
      </c>
      <c r="M63" s="280">
        <v>94606</v>
      </c>
      <c r="N63" s="280">
        <v>131683</v>
      </c>
      <c r="O63" s="450">
        <v>10.472799999999999</v>
      </c>
      <c r="P63" s="450">
        <v>6.7768000000000006</v>
      </c>
      <c r="Q63" s="908">
        <v>3.6960000000000002</v>
      </c>
      <c r="R63" s="280">
        <f t="shared" ref="R63:BB63" si="51">SUM(R57:R62)</f>
        <v>0</v>
      </c>
      <c r="S63" s="160">
        <f t="shared" si="51"/>
        <v>0</v>
      </c>
      <c r="T63" s="160">
        <f t="shared" si="51"/>
        <v>-10654</v>
      </c>
      <c r="U63" s="160">
        <f t="shared" si="51"/>
        <v>0</v>
      </c>
      <c r="V63" s="160">
        <f t="shared" si="51"/>
        <v>0</v>
      </c>
      <c r="W63" s="160">
        <f t="shared" si="51"/>
        <v>-10654</v>
      </c>
      <c r="X63" s="160">
        <f t="shared" si="51"/>
        <v>0</v>
      </c>
      <c r="Y63" s="160">
        <f t="shared" si="51"/>
        <v>0</v>
      </c>
      <c r="Z63" s="160">
        <f t="shared" si="51"/>
        <v>0</v>
      </c>
      <c r="AA63" s="160">
        <f t="shared" si="51"/>
        <v>0</v>
      </c>
      <c r="AB63" s="160">
        <f t="shared" si="51"/>
        <v>-10654</v>
      </c>
      <c r="AC63" s="160">
        <f t="shared" si="51"/>
        <v>-3601</v>
      </c>
      <c r="AD63" s="160">
        <f t="shared" si="51"/>
        <v>-213</v>
      </c>
      <c r="AE63" s="160">
        <f t="shared" si="51"/>
        <v>0</v>
      </c>
      <c r="AF63" s="160">
        <f t="shared" si="51"/>
        <v>0</v>
      </c>
      <c r="AG63" s="160">
        <f t="shared" si="51"/>
        <v>0</v>
      </c>
      <c r="AH63" s="160">
        <f t="shared" si="51"/>
        <v>-14468</v>
      </c>
      <c r="AI63" s="161">
        <f t="shared" si="51"/>
        <v>0</v>
      </c>
      <c r="AJ63" s="161">
        <f t="shared" si="51"/>
        <v>0</v>
      </c>
      <c r="AK63" s="161">
        <f t="shared" si="51"/>
        <v>0</v>
      </c>
      <c r="AL63" s="161">
        <f t="shared" si="51"/>
        <v>0</v>
      </c>
      <c r="AM63" s="161">
        <f t="shared" si="51"/>
        <v>-0.04</v>
      </c>
      <c r="AN63" s="161">
        <f t="shared" si="51"/>
        <v>0</v>
      </c>
      <c r="AO63" s="161">
        <f t="shared" si="51"/>
        <v>0</v>
      </c>
      <c r="AP63" s="161">
        <f t="shared" si="51"/>
        <v>0</v>
      </c>
      <c r="AQ63" s="161">
        <f t="shared" si="51"/>
        <v>0</v>
      </c>
      <c r="AR63" s="161">
        <f t="shared" si="51"/>
        <v>-0.04</v>
      </c>
      <c r="AS63" s="905">
        <f t="shared" si="51"/>
        <v>-0.04</v>
      </c>
      <c r="AT63" s="153">
        <f t="shared" si="51"/>
        <v>6541042</v>
      </c>
      <c r="AU63" s="160">
        <f t="shared" si="51"/>
        <v>4719706</v>
      </c>
      <c r="AV63" s="160">
        <f t="shared" si="51"/>
        <v>0</v>
      </c>
      <c r="AW63" s="160">
        <f t="shared" si="51"/>
        <v>1595260</v>
      </c>
      <c r="AX63" s="160">
        <f t="shared" si="51"/>
        <v>94393</v>
      </c>
      <c r="AY63" s="160">
        <f t="shared" si="51"/>
        <v>131683</v>
      </c>
      <c r="AZ63" s="161">
        <f t="shared" si="51"/>
        <v>10.432799999999999</v>
      </c>
      <c r="BA63" s="161">
        <f t="shared" si="51"/>
        <v>6.7768000000000006</v>
      </c>
      <c r="BB63" s="162">
        <f t="shared" si="51"/>
        <v>3.6560000000000001</v>
      </c>
    </row>
    <row r="64" spans="1:54" s="152" customFormat="1" ht="14.1" customHeight="1" x14ac:dyDescent="0.2">
      <c r="A64" s="188">
        <v>9</v>
      </c>
      <c r="B64" s="159">
        <v>2456</v>
      </c>
      <c r="C64" s="149">
        <v>600079732</v>
      </c>
      <c r="D64" s="126">
        <v>70695911</v>
      </c>
      <c r="E64" s="126" t="s">
        <v>764</v>
      </c>
      <c r="F64" s="150">
        <v>3111</v>
      </c>
      <c r="G64" s="126" t="s">
        <v>315</v>
      </c>
      <c r="H64" s="151" t="s">
        <v>281</v>
      </c>
      <c r="I64" s="110">
        <v>7614814</v>
      </c>
      <c r="J64" s="111">
        <v>5561733</v>
      </c>
      <c r="K64" s="111">
        <v>10000</v>
      </c>
      <c r="L64" s="111">
        <v>1883246</v>
      </c>
      <c r="M64" s="111">
        <v>111235</v>
      </c>
      <c r="N64" s="111">
        <v>48600</v>
      </c>
      <c r="O64" s="288">
        <v>12.537800000000001</v>
      </c>
      <c r="P64" s="288">
        <v>9.9832000000000001</v>
      </c>
      <c r="Q64" s="913">
        <v>2.5546000000000002</v>
      </c>
      <c r="R64" s="351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7"/>
        <v>0</v>
      </c>
      <c r="X64" s="113">
        <v>0</v>
      </c>
      <c r="Y64" s="113">
        <v>0</v>
      </c>
      <c r="Z64" s="113">
        <v>0</v>
      </c>
      <c r="AA64" s="113">
        <f t="shared" si="8"/>
        <v>0</v>
      </c>
      <c r="AB64" s="113">
        <f t="shared" si="9"/>
        <v>0</v>
      </c>
      <c r="AC64" s="114">
        <f t="shared" si="10"/>
        <v>0</v>
      </c>
      <c r="AD64" s="114">
        <f t="shared" si="11"/>
        <v>0</v>
      </c>
      <c r="AE64" s="113">
        <v>0</v>
      </c>
      <c r="AF64" s="113">
        <v>0</v>
      </c>
      <c r="AG64" s="113">
        <f t="shared" si="12"/>
        <v>0</v>
      </c>
      <c r="AH64" s="113">
        <f t="shared" si="13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14"/>
        <v>0</v>
      </c>
      <c r="AR64" s="115">
        <f t="shared" si="15"/>
        <v>0</v>
      </c>
      <c r="AS64" s="377">
        <f t="shared" si="16"/>
        <v>0</v>
      </c>
      <c r="AT64" s="112">
        <f t="shared" si="17"/>
        <v>7614814</v>
      </c>
      <c r="AU64" s="113">
        <f t="shared" si="18"/>
        <v>5561733</v>
      </c>
      <c r="AV64" s="113">
        <f t="shared" si="19"/>
        <v>10000</v>
      </c>
      <c r="AW64" s="113">
        <f t="shared" si="20"/>
        <v>1883246</v>
      </c>
      <c r="AX64" s="113">
        <f t="shared" si="21"/>
        <v>111235</v>
      </c>
      <c r="AY64" s="113">
        <f t="shared" si="22"/>
        <v>48600</v>
      </c>
      <c r="AZ64" s="115">
        <f t="shared" si="23"/>
        <v>12.537800000000001</v>
      </c>
      <c r="BA64" s="115">
        <f t="shared" si="24"/>
        <v>9.9832000000000001</v>
      </c>
      <c r="BB64" s="116">
        <f t="shared" si="25"/>
        <v>2.5546000000000002</v>
      </c>
    </row>
    <row r="65" spans="1:54" s="152" customFormat="1" ht="14.1" customHeight="1" x14ac:dyDescent="0.2">
      <c r="A65" s="188">
        <v>9</v>
      </c>
      <c r="B65" s="126">
        <v>2456</v>
      </c>
      <c r="C65" s="149">
        <v>600079732</v>
      </c>
      <c r="D65" s="126">
        <v>70695911</v>
      </c>
      <c r="E65" s="126" t="s">
        <v>764</v>
      </c>
      <c r="F65" s="150">
        <v>3113</v>
      </c>
      <c r="G65" s="126" t="s">
        <v>318</v>
      </c>
      <c r="H65" s="151" t="s">
        <v>281</v>
      </c>
      <c r="I65" s="110">
        <v>22967450</v>
      </c>
      <c r="J65" s="111">
        <v>16295082</v>
      </c>
      <c r="K65" s="111">
        <v>110000</v>
      </c>
      <c r="L65" s="111">
        <v>5544918</v>
      </c>
      <c r="M65" s="111">
        <v>325900</v>
      </c>
      <c r="N65" s="111">
        <v>691550</v>
      </c>
      <c r="O65" s="288">
        <v>31.582800000000002</v>
      </c>
      <c r="P65" s="288">
        <v>23.01</v>
      </c>
      <c r="Q65" s="913">
        <v>8.5728000000000009</v>
      </c>
      <c r="R65" s="351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7"/>
        <v>0</v>
      </c>
      <c r="X65" s="113">
        <v>0</v>
      </c>
      <c r="Y65" s="113">
        <v>0</v>
      </c>
      <c r="Z65" s="113">
        <v>0</v>
      </c>
      <c r="AA65" s="113">
        <f t="shared" si="8"/>
        <v>0</v>
      </c>
      <c r="AB65" s="113">
        <f t="shared" si="9"/>
        <v>0</v>
      </c>
      <c r="AC65" s="114">
        <f t="shared" si="10"/>
        <v>0</v>
      </c>
      <c r="AD65" s="114">
        <f t="shared" si="11"/>
        <v>0</v>
      </c>
      <c r="AE65" s="113">
        <v>0</v>
      </c>
      <c r="AF65" s="113">
        <v>0</v>
      </c>
      <c r="AG65" s="113">
        <f t="shared" si="12"/>
        <v>0</v>
      </c>
      <c r="AH65" s="113">
        <f t="shared" si="13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4"/>
        <v>0</v>
      </c>
      <c r="AR65" s="115">
        <f t="shared" si="15"/>
        <v>0</v>
      </c>
      <c r="AS65" s="377">
        <f t="shared" si="16"/>
        <v>0</v>
      </c>
      <c r="AT65" s="112">
        <f t="shared" si="17"/>
        <v>22967450</v>
      </c>
      <c r="AU65" s="113">
        <f t="shared" si="18"/>
        <v>16295082</v>
      </c>
      <c r="AV65" s="113">
        <f t="shared" si="19"/>
        <v>110000</v>
      </c>
      <c r="AW65" s="113">
        <f t="shared" si="20"/>
        <v>5544918</v>
      </c>
      <c r="AX65" s="113">
        <f t="shared" si="21"/>
        <v>325900</v>
      </c>
      <c r="AY65" s="113">
        <f t="shared" si="22"/>
        <v>691550</v>
      </c>
      <c r="AZ65" s="115">
        <f t="shared" si="23"/>
        <v>31.582800000000002</v>
      </c>
      <c r="BA65" s="115">
        <f t="shared" si="24"/>
        <v>23.01</v>
      </c>
      <c r="BB65" s="116">
        <f t="shared" si="25"/>
        <v>8.5728000000000009</v>
      </c>
    </row>
    <row r="66" spans="1:54" s="152" customFormat="1" ht="14.1" customHeight="1" x14ac:dyDescent="0.2">
      <c r="A66" s="188">
        <v>9</v>
      </c>
      <c r="B66" s="159">
        <v>2456</v>
      </c>
      <c r="C66" s="149">
        <v>600079732</v>
      </c>
      <c r="D66" s="126">
        <v>70695911</v>
      </c>
      <c r="E66" s="159" t="s">
        <v>764</v>
      </c>
      <c r="F66" s="150">
        <v>3113</v>
      </c>
      <c r="G66" s="126" t="s">
        <v>316</v>
      </c>
      <c r="H66" s="151" t="s">
        <v>282</v>
      </c>
      <c r="I66" s="110">
        <v>2520479</v>
      </c>
      <c r="J66" s="28">
        <v>1849763</v>
      </c>
      <c r="K66" s="28">
        <v>0</v>
      </c>
      <c r="L66" s="111">
        <v>625220</v>
      </c>
      <c r="M66" s="111">
        <v>36996</v>
      </c>
      <c r="N66" s="28">
        <v>8500</v>
      </c>
      <c r="O66" s="288">
        <v>5.59</v>
      </c>
      <c r="P66" s="275">
        <v>5.59</v>
      </c>
      <c r="Q66" s="911">
        <v>0</v>
      </c>
      <c r="R66" s="351">
        <v>0</v>
      </c>
      <c r="S66" s="113">
        <v>99761</v>
      </c>
      <c r="T66" s="113">
        <v>0</v>
      </c>
      <c r="U66" s="113">
        <v>0</v>
      </c>
      <c r="V66" s="113">
        <v>0</v>
      </c>
      <c r="W66" s="113">
        <f t="shared" si="7"/>
        <v>99761</v>
      </c>
      <c r="X66" s="113">
        <v>0</v>
      </c>
      <c r="Y66" s="113">
        <v>0</v>
      </c>
      <c r="Z66" s="113">
        <v>0</v>
      </c>
      <c r="AA66" s="113">
        <f t="shared" si="8"/>
        <v>0</v>
      </c>
      <c r="AB66" s="113">
        <f t="shared" si="9"/>
        <v>99761</v>
      </c>
      <c r="AC66" s="114">
        <f t="shared" si="10"/>
        <v>33719</v>
      </c>
      <c r="AD66" s="114">
        <f t="shared" si="11"/>
        <v>1995</v>
      </c>
      <c r="AE66" s="113">
        <v>0</v>
      </c>
      <c r="AF66" s="113">
        <v>0</v>
      </c>
      <c r="AG66" s="113">
        <f t="shared" si="12"/>
        <v>0</v>
      </c>
      <c r="AH66" s="113">
        <f t="shared" si="13"/>
        <v>135475</v>
      </c>
      <c r="AI66" s="115">
        <v>0</v>
      </c>
      <c r="AJ66" s="115">
        <v>0</v>
      </c>
      <c r="AK66" s="115">
        <v>0.35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14"/>
        <v>0.35</v>
      </c>
      <c r="AR66" s="115">
        <f t="shared" si="15"/>
        <v>0</v>
      </c>
      <c r="AS66" s="377">
        <f t="shared" si="16"/>
        <v>0.35</v>
      </c>
      <c r="AT66" s="112">
        <f t="shared" si="17"/>
        <v>2655954</v>
      </c>
      <c r="AU66" s="113">
        <f t="shared" si="18"/>
        <v>1949524</v>
      </c>
      <c r="AV66" s="113">
        <f t="shared" si="19"/>
        <v>0</v>
      </c>
      <c r="AW66" s="113">
        <f t="shared" si="20"/>
        <v>658939</v>
      </c>
      <c r="AX66" s="113">
        <f t="shared" si="21"/>
        <v>38991</v>
      </c>
      <c r="AY66" s="113">
        <f t="shared" si="22"/>
        <v>8500</v>
      </c>
      <c r="AZ66" s="115">
        <f t="shared" si="23"/>
        <v>5.9399999999999995</v>
      </c>
      <c r="BA66" s="115">
        <f t="shared" si="24"/>
        <v>5.9399999999999995</v>
      </c>
      <c r="BB66" s="116">
        <f t="shared" si="25"/>
        <v>0</v>
      </c>
    </row>
    <row r="67" spans="1:54" s="152" customFormat="1" ht="14.1" customHeight="1" x14ac:dyDescent="0.2">
      <c r="A67" s="188">
        <v>9</v>
      </c>
      <c r="B67" s="126">
        <v>2456</v>
      </c>
      <c r="C67" s="149">
        <v>600079732</v>
      </c>
      <c r="D67" s="126">
        <v>70695911</v>
      </c>
      <c r="E67" s="126" t="s">
        <v>764</v>
      </c>
      <c r="F67" s="150">
        <v>3141</v>
      </c>
      <c r="G67" s="126" t="s">
        <v>319</v>
      </c>
      <c r="H67" s="151" t="s">
        <v>282</v>
      </c>
      <c r="I67" s="110">
        <v>3318502</v>
      </c>
      <c r="J67" s="30">
        <v>2415451</v>
      </c>
      <c r="K67" s="30">
        <v>10000</v>
      </c>
      <c r="L67" s="111">
        <v>819802</v>
      </c>
      <c r="M67" s="111">
        <v>48309</v>
      </c>
      <c r="N67" s="30">
        <v>24940</v>
      </c>
      <c r="O67" s="288">
        <v>8.2399999999999984</v>
      </c>
      <c r="P67" s="447">
        <v>0</v>
      </c>
      <c r="Q67" s="898">
        <v>8.2399999999999984</v>
      </c>
      <c r="R67" s="351">
        <v>0</v>
      </c>
      <c r="S67" s="113">
        <v>0</v>
      </c>
      <c r="T67" s="113">
        <v>-43329</v>
      </c>
      <c r="U67" s="113">
        <v>0</v>
      </c>
      <c r="V67" s="113">
        <v>0</v>
      </c>
      <c r="W67" s="113">
        <f t="shared" si="7"/>
        <v>-43329</v>
      </c>
      <c r="X67" s="113">
        <v>0</v>
      </c>
      <c r="Y67" s="113">
        <v>0</v>
      </c>
      <c r="Z67" s="113">
        <v>0</v>
      </c>
      <c r="AA67" s="113">
        <f t="shared" si="8"/>
        <v>0</v>
      </c>
      <c r="AB67" s="113">
        <f t="shared" si="9"/>
        <v>-43329</v>
      </c>
      <c r="AC67" s="114">
        <f t="shared" si="10"/>
        <v>-14645</v>
      </c>
      <c r="AD67" s="114">
        <f t="shared" si="11"/>
        <v>-867</v>
      </c>
      <c r="AE67" s="113">
        <v>0</v>
      </c>
      <c r="AF67" s="113">
        <v>0</v>
      </c>
      <c r="AG67" s="113">
        <f t="shared" si="12"/>
        <v>0</v>
      </c>
      <c r="AH67" s="113">
        <f t="shared" si="13"/>
        <v>-58841</v>
      </c>
      <c r="AI67" s="115">
        <v>0</v>
      </c>
      <c r="AJ67" s="115">
        <v>0</v>
      </c>
      <c r="AK67" s="115">
        <v>0</v>
      </c>
      <c r="AL67" s="115">
        <v>0</v>
      </c>
      <c r="AM67" s="115">
        <v>-0.14000000000000001</v>
      </c>
      <c r="AN67" s="115">
        <v>0</v>
      </c>
      <c r="AO67" s="115">
        <v>0</v>
      </c>
      <c r="AP67" s="115">
        <v>0</v>
      </c>
      <c r="AQ67" s="115">
        <f t="shared" si="14"/>
        <v>0</v>
      </c>
      <c r="AR67" s="115">
        <f t="shared" si="15"/>
        <v>-0.14000000000000001</v>
      </c>
      <c r="AS67" s="377">
        <f t="shared" si="16"/>
        <v>-0.14000000000000001</v>
      </c>
      <c r="AT67" s="112">
        <f t="shared" si="17"/>
        <v>3259661</v>
      </c>
      <c r="AU67" s="113">
        <f t="shared" si="18"/>
        <v>2372122</v>
      </c>
      <c r="AV67" s="113">
        <f t="shared" si="19"/>
        <v>10000</v>
      </c>
      <c r="AW67" s="113">
        <f t="shared" si="20"/>
        <v>805157</v>
      </c>
      <c r="AX67" s="113">
        <f t="shared" si="21"/>
        <v>47442</v>
      </c>
      <c r="AY67" s="113">
        <f t="shared" si="22"/>
        <v>24940</v>
      </c>
      <c r="AZ67" s="115">
        <f t="shared" si="23"/>
        <v>8.0999999999999979</v>
      </c>
      <c r="BA67" s="115">
        <f t="shared" si="24"/>
        <v>0</v>
      </c>
      <c r="BB67" s="116">
        <f t="shared" si="25"/>
        <v>8.0999999999999979</v>
      </c>
    </row>
    <row r="68" spans="1:54" s="152" customFormat="1" ht="14.1" customHeight="1" x14ac:dyDescent="0.2">
      <c r="A68" s="188">
        <v>9</v>
      </c>
      <c r="B68" s="126">
        <v>2456</v>
      </c>
      <c r="C68" s="149">
        <v>600079732</v>
      </c>
      <c r="D68" s="126">
        <v>70695911</v>
      </c>
      <c r="E68" s="126" t="s">
        <v>764</v>
      </c>
      <c r="F68" s="150">
        <v>3143</v>
      </c>
      <c r="G68" s="126" t="s">
        <v>633</v>
      </c>
      <c r="H68" s="151" t="s">
        <v>281</v>
      </c>
      <c r="I68" s="110">
        <v>1905313</v>
      </c>
      <c r="J68" s="28">
        <v>1393176</v>
      </c>
      <c r="K68" s="28">
        <v>10000</v>
      </c>
      <c r="L68" s="111">
        <v>474273</v>
      </c>
      <c r="M68" s="111">
        <v>27864</v>
      </c>
      <c r="N68" s="344">
        <v>0</v>
      </c>
      <c r="O68" s="288">
        <v>2.7273000000000001</v>
      </c>
      <c r="P68" s="21">
        <v>2.7273000000000001</v>
      </c>
      <c r="Q68" s="911">
        <v>0</v>
      </c>
      <c r="R68" s="351"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7"/>
        <v>0</v>
      </c>
      <c r="X68" s="113">
        <v>0</v>
      </c>
      <c r="Y68" s="113">
        <v>0</v>
      </c>
      <c r="Z68" s="113">
        <v>0</v>
      </c>
      <c r="AA68" s="113">
        <f t="shared" si="8"/>
        <v>0</v>
      </c>
      <c r="AB68" s="113">
        <f t="shared" si="9"/>
        <v>0</v>
      </c>
      <c r="AC68" s="114">
        <f t="shared" si="10"/>
        <v>0</v>
      </c>
      <c r="AD68" s="114">
        <f t="shared" si="11"/>
        <v>0</v>
      </c>
      <c r="AE68" s="113">
        <v>0</v>
      </c>
      <c r="AF68" s="113">
        <v>0</v>
      </c>
      <c r="AG68" s="113">
        <f t="shared" si="12"/>
        <v>0</v>
      </c>
      <c r="AH68" s="113">
        <f t="shared" si="13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4"/>
        <v>0</v>
      </c>
      <c r="AR68" s="115">
        <f t="shared" si="15"/>
        <v>0</v>
      </c>
      <c r="AS68" s="377">
        <f t="shared" si="16"/>
        <v>0</v>
      </c>
      <c r="AT68" s="112">
        <f t="shared" si="17"/>
        <v>1905313</v>
      </c>
      <c r="AU68" s="113">
        <f t="shared" si="18"/>
        <v>1393176</v>
      </c>
      <c r="AV68" s="113">
        <f t="shared" si="19"/>
        <v>10000</v>
      </c>
      <c r="AW68" s="113">
        <f t="shared" si="20"/>
        <v>474273</v>
      </c>
      <c r="AX68" s="113">
        <f t="shared" si="21"/>
        <v>27864</v>
      </c>
      <c r="AY68" s="113">
        <f t="shared" si="22"/>
        <v>0</v>
      </c>
      <c r="AZ68" s="115">
        <f t="shared" si="23"/>
        <v>2.7273000000000001</v>
      </c>
      <c r="BA68" s="115">
        <f t="shared" si="24"/>
        <v>2.7273000000000001</v>
      </c>
      <c r="BB68" s="116">
        <f t="shared" si="25"/>
        <v>0</v>
      </c>
    </row>
    <row r="69" spans="1:54" s="152" customFormat="1" ht="14.1" customHeight="1" x14ac:dyDescent="0.2">
      <c r="A69" s="188">
        <v>9</v>
      </c>
      <c r="B69" s="126">
        <v>2456</v>
      </c>
      <c r="C69" s="149">
        <v>600079732</v>
      </c>
      <c r="D69" s="126">
        <v>70695911</v>
      </c>
      <c r="E69" s="126" t="s">
        <v>764</v>
      </c>
      <c r="F69" s="150">
        <v>3143</v>
      </c>
      <c r="G69" s="126" t="s">
        <v>634</v>
      </c>
      <c r="H69" s="151" t="s">
        <v>282</v>
      </c>
      <c r="I69" s="110">
        <v>69519</v>
      </c>
      <c r="J69" s="445">
        <v>49005</v>
      </c>
      <c r="K69" s="445">
        <v>0</v>
      </c>
      <c r="L69" s="111">
        <v>16564</v>
      </c>
      <c r="M69" s="111">
        <v>980</v>
      </c>
      <c r="N69" s="445">
        <v>2970</v>
      </c>
      <c r="O69" s="288">
        <v>0.21</v>
      </c>
      <c r="P69" s="444">
        <v>0</v>
      </c>
      <c r="Q69" s="912">
        <v>0.21</v>
      </c>
      <c r="R69" s="351"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7"/>
        <v>0</v>
      </c>
      <c r="X69" s="113">
        <v>0</v>
      </c>
      <c r="Y69" s="113">
        <v>0</v>
      </c>
      <c r="Z69" s="113">
        <v>0</v>
      </c>
      <c r="AA69" s="113">
        <f t="shared" si="8"/>
        <v>0</v>
      </c>
      <c r="AB69" s="113">
        <f t="shared" si="9"/>
        <v>0</v>
      </c>
      <c r="AC69" s="114">
        <f t="shared" si="10"/>
        <v>0</v>
      </c>
      <c r="AD69" s="114">
        <f t="shared" si="11"/>
        <v>0</v>
      </c>
      <c r="AE69" s="113">
        <v>0</v>
      </c>
      <c r="AF69" s="113">
        <v>0</v>
      </c>
      <c r="AG69" s="113">
        <f t="shared" si="12"/>
        <v>0</v>
      </c>
      <c r="AH69" s="113">
        <f t="shared" si="13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14"/>
        <v>0</v>
      </c>
      <c r="AR69" s="115">
        <f t="shared" si="15"/>
        <v>0</v>
      </c>
      <c r="AS69" s="377">
        <f t="shared" si="16"/>
        <v>0</v>
      </c>
      <c r="AT69" s="112">
        <f t="shared" si="17"/>
        <v>69519</v>
      </c>
      <c r="AU69" s="113">
        <f t="shared" si="18"/>
        <v>49005</v>
      </c>
      <c r="AV69" s="113">
        <f t="shared" si="19"/>
        <v>0</v>
      </c>
      <c r="AW69" s="113">
        <f t="shared" si="20"/>
        <v>16564</v>
      </c>
      <c r="AX69" s="113">
        <f t="shared" si="21"/>
        <v>980</v>
      </c>
      <c r="AY69" s="113">
        <f t="shared" si="22"/>
        <v>2970</v>
      </c>
      <c r="AZ69" s="115">
        <f t="shared" si="23"/>
        <v>0.21</v>
      </c>
      <c r="BA69" s="115">
        <f t="shared" si="24"/>
        <v>0</v>
      </c>
      <c r="BB69" s="116">
        <f t="shared" si="25"/>
        <v>0.21</v>
      </c>
    </row>
    <row r="70" spans="1:54" s="152" customFormat="1" ht="14.1" customHeight="1" x14ac:dyDescent="0.2">
      <c r="A70" s="189">
        <v>9</v>
      </c>
      <c r="B70" s="154">
        <v>2456</v>
      </c>
      <c r="C70" s="155">
        <v>600079732</v>
      </c>
      <c r="D70" s="154">
        <v>70695911</v>
      </c>
      <c r="E70" s="154" t="s">
        <v>765</v>
      </c>
      <c r="F70" s="156"/>
      <c r="G70" s="157"/>
      <c r="H70" s="158"/>
      <c r="I70" s="153">
        <v>38396077</v>
      </c>
      <c r="J70" s="280">
        <v>27564210</v>
      </c>
      <c r="K70" s="280">
        <v>140000</v>
      </c>
      <c r="L70" s="280">
        <v>9364023</v>
      </c>
      <c r="M70" s="280">
        <v>551284</v>
      </c>
      <c r="N70" s="280">
        <v>776560</v>
      </c>
      <c r="O70" s="450">
        <v>60.887899999999995</v>
      </c>
      <c r="P70" s="450">
        <v>41.310500000000005</v>
      </c>
      <c r="Q70" s="908">
        <v>19.577400000000001</v>
      </c>
      <c r="R70" s="280">
        <f t="shared" ref="R70:BB70" si="52">SUM(R64:R69)</f>
        <v>0</v>
      </c>
      <c r="S70" s="160">
        <f t="shared" si="52"/>
        <v>99761</v>
      </c>
      <c r="T70" s="160">
        <f t="shared" si="52"/>
        <v>-43329</v>
      </c>
      <c r="U70" s="160">
        <f t="shared" si="52"/>
        <v>0</v>
      </c>
      <c r="V70" s="160">
        <f t="shared" si="52"/>
        <v>0</v>
      </c>
      <c r="W70" s="160">
        <f t="shared" si="52"/>
        <v>56432</v>
      </c>
      <c r="X70" s="160">
        <f t="shared" si="52"/>
        <v>0</v>
      </c>
      <c r="Y70" s="160">
        <f t="shared" si="52"/>
        <v>0</v>
      </c>
      <c r="Z70" s="160">
        <f t="shared" si="52"/>
        <v>0</v>
      </c>
      <c r="AA70" s="160">
        <f t="shared" si="52"/>
        <v>0</v>
      </c>
      <c r="AB70" s="160">
        <f t="shared" si="52"/>
        <v>56432</v>
      </c>
      <c r="AC70" s="160">
        <f t="shared" si="52"/>
        <v>19074</v>
      </c>
      <c r="AD70" s="160">
        <f t="shared" si="52"/>
        <v>1128</v>
      </c>
      <c r="AE70" s="160">
        <f t="shared" si="52"/>
        <v>0</v>
      </c>
      <c r="AF70" s="160">
        <f t="shared" si="52"/>
        <v>0</v>
      </c>
      <c r="AG70" s="160">
        <f t="shared" si="52"/>
        <v>0</v>
      </c>
      <c r="AH70" s="160">
        <f t="shared" si="52"/>
        <v>76634</v>
      </c>
      <c r="AI70" s="161">
        <f t="shared" si="52"/>
        <v>0</v>
      </c>
      <c r="AJ70" s="161">
        <f t="shared" si="52"/>
        <v>0</v>
      </c>
      <c r="AK70" s="161">
        <f t="shared" si="52"/>
        <v>0.35</v>
      </c>
      <c r="AL70" s="161">
        <f t="shared" si="52"/>
        <v>0</v>
      </c>
      <c r="AM70" s="161">
        <f t="shared" si="52"/>
        <v>-0.14000000000000001</v>
      </c>
      <c r="AN70" s="161">
        <f t="shared" si="52"/>
        <v>0</v>
      </c>
      <c r="AO70" s="161">
        <f t="shared" si="52"/>
        <v>0</v>
      </c>
      <c r="AP70" s="161">
        <f t="shared" si="52"/>
        <v>0</v>
      </c>
      <c r="AQ70" s="161">
        <f t="shared" si="52"/>
        <v>0.35</v>
      </c>
      <c r="AR70" s="161">
        <f t="shared" si="52"/>
        <v>-0.14000000000000001</v>
      </c>
      <c r="AS70" s="905">
        <f t="shared" si="52"/>
        <v>0.20999999999999996</v>
      </c>
      <c r="AT70" s="153">
        <f t="shared" si="52"/>
        <v>38472711</v>
      </c>
      <c r="AU70" s="160">
        <f t="shared" si="52"/>
        <v>27620642</v>
      </c>
      <c r="AV70" s="160">
        <f t="shared" si="52"/>
        <v>140000</v>
      </c>
      <c r="AW70" s="160">
        <f t="shared" si="52"/>
        <v>9383097</v>
      </c>
      <c r="AX70" s="160">
        <f t="shared" si="52"/>
        <v>552412</v>
      </c>
      <c r="AY70" s="160">
        <f t="shared" si="52"/>
        <v>776560</v>
      </c>
      <c r="AZ70" s="161">
        <f t="shared" si="52"/>
        <v>61.097900000000003</v>
      </c>
      <c r="BA70" s="161">
        <f t="shared" si="52"/>
        <v>41.660499999999999</v>
      </c>
      <c r="BB70" s="162">
        <f t="shared" si="52"/>
        <v>19.4374</v>
      </c>
    </row>
    <row r="71" spans="1:54" s="152" customFormat="1" ht="14.1" customHeight="1" x14ac:dyDescent="0.2">
      <c r="A71" s="188">
        <v>10</v>
      </c>
      <c r="B71" s="159">
        <v>2462</v>
      </c>
      <c r="C71" s="149">
        <v>600079813</v>
      </c>
      <c r="D71" s="126">
        <v>72744600</v>
      </c>
      <c r="E71" s="126" t="s">
        <v>766</v>
      </c>
      <c r="F71" s="150">
        <v>3111</v>
      </c>
      <c r="G71" s="126" t="s">
        <v>315</v>
      </c>
      <c r="H71" s="151" t="s">
        <v>281</v>
      </c>
      <c r="I71" s="110">
        <v>1591628</v>
      </c>
      <c r="J71" s="111">
        <v>1163754</v>
      </c>
      <c r="K71" s="111">
        <v>0</v>
      </c>
      <c r="L71" s="111">
        <v>393349</v>
      </c>
      <c r="M71" s="111">
        <v>23275</v>
      </c>
      <c r="N71" s="111">
        <v>11250</v>
      </c>
      <c r="O71" s="288">
        <v>2.5108999999999999</v>
      </c>
      <c r="P71" s="288">
        <v>2</v>
      </c>
      <c r="Q71" s="913">
        <v>0.51090000000000002</v>
      </c>
      <c r="R71" s="351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7"/>
        <v>0</v>
      </c>
      <c r="X71" s="113">
        <v>0</v>
      </c>
      <c r="Y71" s="113">
        <v>0</v>
      </c>
      <c r="Z71" s="113">
        <v>0</v>
      </c>
      <c r="AA71" s="113">
        <f t="shared" si="8"/>
        <v>0</v>
      </c>
      <c r="AB71" s="113">
        <f t="shared" si="9"/>
        <v>0</v>
      </c>
      <c r="AC71" s="114">
        <f t="shared" si="10"/>
        <v>0</v>
      </c>
      <c r="AD71" s="114">
        <f t="shared" si="11"/>
        <v>0</v>
      </c>
      <c r="AE71" s="113">
        <v>0</v>
      </c>
      <c r="AF71" s="113">
        <v>0</v>
      </c>
      <c r="AG71" s="113">
        <f t="shared" si="12"/>
        <v>0</v>
      </c>
      <c r="AH71" s="113">
        <f t="shared" si="13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14"/>
        <v>0</v>
      </c>
      <c r="AR71" s="115">
        <f t="shared" si="15"/>
        <v>0</v>
      </c>
      <c r="AS71" s="377">
        <f t="shared" si="16"/>
        <v>0</v>
      </c>
      <c r="AT71" s="112">
        <f t="shared" si="17"/>
        <v>1591628</v>
      </c>
      <c r="AU71" s="113">
        <f t="shared" si="18"/>
        <v>1163754</v>
      </c>
      <c r="AV71" s="113">
        <f t="shared" si="19"/>
        <v>0</v>
      </c>
      <c r="AW71" s="113">
        <f t="shared" si="20"/>
        <v>393349</v>
      </c>
      <c r="AX71" s="113">
        <f t="shared" si="21"/>
        <v>23275</v>
      </c>
      <c r="AY71" s="113">
        <f t="shared" si="22"/>
        <v>11250</v>
      </c>
      <c r="AZ71" s="115">
        <f t="shared" si="23"/>
        <v>2.5108999999999999</v>
      </c>
      <c r="BA71" s="115">
        <f t="shared" si="24"/>
        <v>2</v>
      </c>
      <c r="BB71" s="116">
        <f t="shared" si="25"/>
        <v>0.51090000000000002</v>
      </c>
    </row>
    <row r="72" spans="1:54" s="152" customFormat="1" ht="14.1" customHeight="1" x14ac:dyDescent="0.2">
      <c r="A72" s="188">
        <v>10</v>
      </c>
      <c r="B72" s="163">
        <v>2462</v>
      </c>
      <c r="C72" s="149">
        <v>600079813</v>
      </c>
      <c r="D72" s="126">
        <v>72744600</v>
      </c>
      <c r="E72" s="163" t="s">
        <v>766</v>
      </c>
      <c r="F72" s="164">
        <v>3117</v>
      </c>
      <c r="G72" s="163" t="s">
        <v>333</v>
      </c>
      <c r="H72" s="151" t="s">
        <v>281</v>
      </c>
      <c r="I72" s="110">
        <v>3109081</v>
      </c>
      <c r="J72" s="111">
        <v>2130707</v>
      </c>
      <c r="K72" s="111">
        <v>110000</v>
      </c>
      <c r="L72" s="111">
        <v>757359</v>
      </c>
      <c r="M72" s="111">
        <v>42615</v>
      </c>
      <c r="N72" s="111">
        <v>68400</v>
      </c>
      <c r="O72" s="288">
        <v>4.0748000000000006</v>
      </c>
      <c r="P72" s="288">
        <v>3.1008000000000004</v>
      </c>
      <c r="Q72" s="913">
        <v>0.97399999999999998</v>
      </c>
      <c r="R72" s="351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7"/>
        <v>0</v>
      </c>
      <c r="X72" s="113">
        <v>0</v>
      </c>
      <c r="Y72" s="113">
        <v>0</v>
      </c>
      <c r="Z72" s="113">
        <v>0</v>
      </c>
      <c r="AA72" s="113">
        <f t="shared" si="8"/>
        <v>0</v>
      </c>
      <c r="AB72" s="113">
        <f t="shared" si="9"/>
        <v>0</v>
      </c>
      <c r="AC72" s="114">
        <f t="shared" si="10"/>
        <v>0</v>
      </c>
      <c r="AD72" s="114">
        <f t="shared" si="11"/>
        <v>0</v>
      </c>
      <c r="AE72" s="113">
        <v>0</v>
      </c>
      <c r="AF72" s="113">
        <v>0</v>
      </c>
      <c r="AG72" s="113">
        <f t="shared" si="12"/>
        <v>0</v>
      </c>
      <c r="AH72" s="113">
        <f t="shared" si="13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4"/>
        <v>0</v>
      </c>
      <c r="AR72" s="115">
        <f t="shared" si="15"/>
        <v>0</v>
      </c>
      <c r="AS72" s="377">
        <f t="shared" si="16"/>
        <v>0</v>
      </c>
      <c r="AT72" s="112">
        <f t="shared" si="17"/>
        <v>3109081</v>
      </c>
      <c r="AU72" s="113">
        <f t="shared" si="18"/>
        <v>2130707</v>
      </c>
      <c r="AV72" s="113">
        <f t="shared" si="19"/>
        <v>110000</v>
      </c>
      <c r="AW72" s="113">
        <f t="shared" si="20"/>
        <v>757359</v>
      </c>
      <c r="AX72" s="113">
        <f t="shared" si="21"/>
        <v>42615</v>
      </c>
      <c r="AY72" s="113">
        <f t="shared" si="22"/>
        <v>68400</v>
      </c>
      <c r="AZ72" s="115">
        <f t="shared" si="23"/>
        <v>4.0748000000000006</v>
      </c>
      <c r="BA72" s="115">
        <f t="shared" si="24"/>
        <v>3.1008000000000004</v>
      </c>
      <c r="BB72" s="116">
        <f t="shared" si="25"/>
        <v>0.97399999999999998</v>
      </c>
    </row>
    <row r="73" spans="1:54" s="152" customFormat="1" ht="14.1" customHeight="1" x14ac:dyDescent="0.2">
      <c r="A73" s="188">
        <v>10</v>
      </c>
      <c r="B73" s="159">
        <v>2462</v>
      </c>
      <c r="C73" s="149">
        <v>600079813</v>
      </c>
      <c r="D73" s="126">
        <v>72744600</v>
      </c>
      <c r="E73" s="159" t="s">
        <v>766</v>
      </c>
      <c r="F73" s="150">
        <v>3117</v>
      </c>
      <c r="G73" s="126" t="s">
        <v>316</v>
      </c>
      <c r="H73" s="151" t="s">
        <v>282</v>
      </c>
      <c r="I73" s="110">
        <v>1524173</v>
      </c>
      <c r="J73" s="28">
        <v>1120562</v>
      </c>
      <c r="K73" s="28">
        <v>0</v>
      </c>
      <c r="L73" s="111">
        <v>378750</v>
      </c>
      <c r="M73" s="111">
        <v>22411</v>
      </c>
      <c r="N73" s="28">
        <v>2450</v>
      </c>
      <c r="O73" s="288">
        <v>3.13</v>
      </c>
      <c r="P73" s="275">
        <v>3.13</v>
      </c>
      <c r="Q73" s="911">
        <v>0</v>
      </c>
      <c r="R73" s="351">
        <v>0</v>
      </c>
      <c r="S73" s="113">
        <v>5784</v>
      </c>
      <c r="T73" s="113">
        <v>0</v>
      </c>
      <c r="U73" s="113">
        <v>0</v>
      </c>
      <c r="V73" s="113">
        <v>0</v>
      </c>
      <c r="W73" s="113">
        <f t="shared" si="7"/>
        <v>5784</v>
      </c>
      <c r="X73" s="113">
        <v>0</v>
      </c>
      <c r="Y73" s="113">
        <v>0</v>
      </c>
      <c r="Z73" s="113">
        <v>0</v>
      </c>
      <c r="AA73" s="113">
        <f t="shared" si="8"/>
        <v>0</v>
      </c>
      <c r="AB73" s="113">
        <f t="shared" si="9"/>
        <v>5784</v>
      </c>
      <c r="AC73" s="114">
        <f t="shared" si="10"/>
        <v>1955</v>
      </c>
      <c r="AD73" s="114">
        <f t="shared" si="11"/>
        <v>116</v>
      </c>
      <c r="AE73" s="113">
        <v>20450</v>
      </c>
      <c r="AF73" s="113">
        <v>0</v>
      </c>
      <c r="AG73" s="113">
        <f t="shared" si="12"/>
        <v>20450</v>
      </c>
      <c r="AH73" s="113">
        <f t="shared" si="13"/>
        <v>28305</v>
      </c>
      <c r="AI73" s="115">
        <v>0</v>
      </c>
      <c r="AJ73" s="115">
        <v>0</v>
      </c>
      <c r="AK73" s="115">
        <v>0.01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14"/>
        <v>0.01</v>
      </c>
      <c r="AR73" s="115">
        <f t="shared" si="15"/>
        <v>0</v>
      </c>
      <c r="AS73" s="377">
        <f t="shared" si="16"/>
        <v>0.01</v>
      </c>
      <c r="AT73" s="112">
        <f t="shared" si="17"/>
        <v>1552478</v>
      </c>
      <c r="AU73" s="113">
        <f t="shared" si="18"/>
        <v>1126346</v>
      </c>
      <c r="AV73" s="113">
        <f t="shared" si="19"/>
        <v>0</v>
      </c>
      <c r="AW73" s="113">
        <f t="shared" si="20"/>
        <v>380705</v>
      </c>
      <c r="AX73" s="113">
        <f t="shared" si="21"/>
        <v>22527</v>
      </c>
      <c r="AY73" s="113">
        <f t="shared" si="22"/>
        <v>22900</v>
      </c>
      <c r="AZ73" s="115">
        <f t="shared" si="23"/>
        <v>3.1399999999999997</v>
      </c>
      <c r="BA73" s="115">
        <f t="shared" si="24"/>
        <v>3.1399999999999997</v>
      </c>
      <c r="BB73" s="116">
        <f t="shared" si="25"/>
        <v>0</v>
      </c>
    </row>
    <row r="74" spans="1:54" s="152" customFormat="1" ht="14.1" customHeight="1" x14ac:dyDescent="0.2">
      <c r="A74" s="188">
        <v>10</v>
      </c>
      <c r="B74" s="126">
        <v>2462</v>
      </c>
      <c r="C74" s="149">
        <v>600079813</v>
      </c>
      <c r="D74" s="126">
        <v>72744600</v>
      </c>
      <c r="E74" s="126" t="s">
        <v>766</v>
      </c>
      <c r="F74" s="150">
        <v>3141</v>
      </c>
      <c r="G74" s="126" t="s">
        <v>319</v>
      </c>
      <c r="H74" s="151" t="s">
        <v>282</v>
      </c>
      <c r="I74" s="110">
        <v>622307</v>
      </c>
      <c r="J74" s="30">
        <v>456288</v>
      </c>
      <c r="K74" s="30">
        <v>0</v>
      </c>
      <c r="L74" s="111">
        <v>154225</v>
      </c>
      <c r="M74" s="111">
        <v>9126</v>
      </c>
      <c r="N74" s="30">
        <v>2668</v>
      </c>
      <c r="O74" s="288">
        <v>1.55</v>
      </c>
      <c r="P74" s="33">
        <v>0</v>
      </c>
      <c r="Q74" s="914">
        <v>1.55</v>
      </c>
      <c r="R74" s="351">
        <v>0</v>
      </c>
      <c r="S74" s="113">
        <v>0</v>
      </c>
      <c r="T74" s="113">
        <v>-3402</v>
      </c>
      <c r="U74" s="113">
        <v>0</v>
      </c>
      <c r="V74" s="113">
        <v>0</v>
      </c>
      <c r="W74" s="113">
        <f t="shared" si="7"/>
        <v>-3402</v>
      </c>
      <c r="X74" s="113">
        <v>0</v>
      </c>
      <c r="Y74" s="113">
        <v>0</v>
      </c>
      <c r="Z74" s="113">
        <v>0</v>
      </c>
      <c r="AA74" s="113">
        <f t="shared" si="8"/>
        <v>0</v>
      </c>
      <c r="AB74" s="113">
        <f t="shared" si="9"/>
        <v>-3402</v>
      </c>
      <c r="AC74" s="114">
        <f t="shared" si="10"/>
        <v>-1150</v>
      </c>
      <c r="AD74" s="114">
        <f t="shared" si="11"/>
        <v>-68</v>
      </c>
      <c r="AE74" s="113">
        <v>0</v>
      </c>
      <c r="AF74" s="113">
        <v>0</v>
      </c>
      <c r="AG74" s="113">
        <f t="shared" si="12"/>
        <v>0</v>
      </c>
      <c r="AH74" s="113">
        <f t="shared" si="13"/>
        <v>-4620</v>
      </c>
      <c r="AI74" s="115">
        <v>0</v>
      </c>
      <c r="AJ74" s="115">
        <v>0</v>
      </c>
      <c r="AK74" s="115">
        <v>0</v>
      </c>
      <c r="AL74" s="115">
        <v>0</v>
      </c>
      <c r="AM74" s="115">
        <v>-0.01</v>
      </c>
      <c r="AN74" s="115">
        <v>0</v>
      </c>
      <c r="AO74" s="115">
        <v>0</v>
      </c>
      <c r="AP74" s="115">
        <v>0</v>
      </c>
      <c r="AQ74" s="115">
        <f t="shared" si="14"/>
        <v>0</v>
      </c>
      <c r="AR74" s="115">
        <f t="shared" si="15"/>
        <v>-0.01</v>
      </c>
      <c r="AS74" s="377">
        <f t="shared" si="16"/>
        <v>-0.01</v>
      </c>
      <c r="AT74" s="112">
        <f t="shared" si="17"/>
        <v>617687</v>
      </c>
      <c r="AU74" s="113">
        <f t="shared" si="18"/>
        <v>452886</v>
      </c>
      <c r="AV74" s="113">
        <f t="shared" si="19"/>
        <v>0</v>
      </c>
      <c r="AW74" s="113">
        <f t="shared" si="20"/>
        <v>153075</v>
      </c>
      <c r="AX74" s="113">
        <f t="shared" si="21"/>
        <v>9058</v>
      </c>
      <c r="AY74" s="113">
        <f t="shared" si="22"/>
        <v>2668</v>
      </c>
      <c r="AZ74" s="115">
        <f t="shared" si="23"/>
        <v>1.54</v>
      </c>
      <c r="BA74" s="115">
        <f t="shared" si="24"/>
        <v>0</v>
      </c>
      <c r="BB74" s="116">
        <f t="shared" si="25"/>
        <v>1.54</v>
      </c>
    </row>
    <row r="75" spans="1:54" s="152" customFormat="1" ht="14.1" customHeight="1" x14ac:dyDescent="0.2">
      <c r="A75" s="188">
        <v>10</v>
      </c>
      <c r="B75" s="126">
        <v>2462</v>
      </c>
      <c r="C75" s="149">
        <v>600079813</v>
      </c>
      <c r="D75" s="126">
        <v>72744600</v>
      </c>
      <c r="E75" s="126" t="s">
        <v>766</v>
      </c>
      <c r="F75" s="150">
        <v>3143</v>
      </c>
      <c r="G75" s="126" t="s">
        <v>633</v>
      </c>
      <c r="H75" s="151" t="s">
        <v>281</v>
      </c>
      <c r="I75" s="110">
        <v>529210</v>
      </c>
      <c r="J75" s="28">
        <v>384772</v>
      </c>
      <c r="K75" s="28">
        <v>5000</v>
      </c>
      <c r="L75" s="111">
        <v>131743</v>
      </c>
      <c r="M75" s="111">
        <v>7695</v>
      </c>
      <c r="N75" s="344">
        <v>0</v>
      </c>
      <c r="O75" s="288">
        <v>0.90549999999999997</v>
      </c>
      <c r="P75" s="21">
        <v>0.90549999999999997</v>
      </c>
      <c r="Q75" s="911">
        <v>0</v>
      </c>
      <c r="R75" s="351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7"/>
        <v>0</v>
      </c>
      <c r="X75" s="113">
        <v>0</v>
      </c>
      <c r="Y75" s="113">
        <v>0</v>
      </c>
      <c r="Z75" s="113">
        <v>0</v>
      </c>
      <c r="AA75" s="113">
        <f t="shared" si="8"/>
        <v>0</v>
      </c>
      <c r="AB75" s="113">
        <f t="shared" si="9"/>
        <v>0</v>
      </c>
      <c r="AC75" s="114">
        <f t="shared" si="10"/>
        <v>0</v>
      </c>
      <c r="AD75" s="114">
        <f t="shared" si="11"/>
        <v>0</v>
      </c>
      <c r="AE75" s="113">
        <v>0</v>
      </c>
      <c r="AF75" s="113">
        <v>0</v>
      </c>
      <c r="AG75" s="113">
        <f t="shared" si="12"/>
        <v>0</v>
      </c>
      <c r="AH75" s="113">
        <f t="shared" si="13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14"/>
        <v>0</v>
      </c>
      <c r="AR75" s="115">
        <f t="shared" si="15"/>
        <v>0</v>
      </c>
      <c r="AS75" s="377">
        <f t="shared" si="16"/>
        <v>0</v>
      </c>
      <c r="AT75" s="112">
        <f t="shared" si="17"/>
        <v>529210</v>
      </c>
      <c r="AU75" s="113">
        <f t="shared" si="18"/>
        <v>384772</v>
      </c>
      <c r="AV75" s="113">
        <f t="shared" si="19"/>
        <v>5000</v>
      </c>
      <c r="AW75" s="113">
        <f t="shared" si="20"/>
        <v>131743</v>
      </c>
      <c r="AX75" s="113">
        <f t="shared" si="21"/>
        <v>7695</v>
      </c>
      <c r="AY75" s="113">
        <f t="shared" si="22"/>
        <v>0</v>
      </c>
      <c r="AZ75" s="115">
        <f t="shared" si="23"/>
        <v>0.90549999999999997</v>
      </c>
      <c r="BA75" s="115">
        <f t="shared" si="24"/>
        <v>0.90549999999999997</v>
      </c>
      <c r="BB75" s="116">
        <f t="shared" si="25"/>
        <v>0</v>
      </c>
    </row>
    <row r="76" spans="1:54" s="152" customFormat="1" ht="14.1" customHeight="1" x14ac:dyDescent="0.2">
      <c r="A76" s="188">
        <v>10</v>
      </c>
      <c r="B76" s="126">
        <v>2462</v>
      </c>
      <c r="C76" s="149">
        <v>600079813</v>
      </c>
      <c r="D76" s="126">
        <v>72744600</v>
      </c>
      <c r="E76" s="126" t="s">
        <v>766</v>
      </c>
      <c r="F76" s="150">
        <v>3143</v>
      </c>
      <c r="G76" s="126" t="s">
        <v>634</v>
      </c>
      <c r="H76" s="151" t="s">
        <v>282</v>
      </c>
      <c r="I76" s="110">
        <v>12640</v>
      </c>
      <c r="J76" s="445">
        <v>8910</v>
      </c>
      <c r="K76" s="445">
        <v>0</v>
      </c>
      <c r="L76" s="111">
        <v>3012</v>
      </c>
      <c r="M76" s="111">
        <v>178</v>
      </c>
      <c r="N76" s="445">
        <v>540</v>
      </c>
      <c r="O76" s="288">
        <v>0.04</v>
      </c>
      <c r="P76" s="444">
        <v>0</v>
      </c>
      <c r="Q76" s="912">
        <v>0.04</v>
      </c>
      <c r="R76" s="351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7"/>
        <v>0</v>
      </c>
      <c r="X76" s="113">
        <v>0</v>
      </c>
      <c r="Y76" s="113">
        <v>0</v>
      </c>
      <c r="Z76" s="113">
        <v>0</v>
      </c>
      <c r="AA76" s="113">
        <f t="shared" si="8"/>
        <v>0</v>
      </c>
      <c r="AB76" s="113">
        <f t="shared" si="9"/>
        <v>0</v>
      </c>
      <c r="AC76" s="114">
        <f t="shared" si="10"/>
        <v>0</v>
      </c>
      <c r="AD76" s="114">
        <f t="shared" si="11"/>
        <v>0</v>
      </c>
      <c r="AE76" s="113">
        <v>0</v>
      </c>
      <c r="AF76" s="113">
        <v>0</v>
      </c>
      <c r="AG76" s="113">
        <f t="shared" si="12"/>
        <v>0</v>
      </c>
      <c r="AH76" s="113">
        <f t="shared" si="13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14"/>
        <v>0</v>
      </c>
      <c r="AR76" s="115">
        <f t="shared" si="15"/>
        <v>0</v>
      </c>
      <c r="AS76" s="377">
        <f t="shared" si="16"/>
        <v>0</v>
      </c>
      <c r="AT76" s="112">
        <f t="shared" si="17"/>
        <v>12640</v>
      </c>
      <c r="AU76" s="113">
        <f t="shared" si="18"/>
        <v>8910</v>
      </c>
      <c r="AV76" s="113">
        <f t="shared" si="19"/>
        <v>0</v>
      </c>
      <c r="AW76" s="113">
        <f t="shared" si="20"/>
        <v>3012</v>
      </c>
      <c r="AX76" s="113">
        <f t="shared" si="21"/>
        <v>178</v>
      </c>
      <c r="AY76" s="113">
        <f t="shared" si="22"/>
        <v>540</v>
      </c>
      <c r="AZ76" s="115">
        <f t="shared" si="23"/>
        <v>0.04</v>
      </c>
      <c r="BA76" s="115">
        <f t="shared" si="24"/>
        <v>0</v>
      </c>
      <c r="BB76" s="116">
        <f t="shared" si="25"/>
        <v>0.04</v>
      </c>
    </row>
    <row r="77" spans="1:54" s="152" customFormat="1" ht="14.1" customHeight="1" x14ac:dyDescent="0.2">
      <c r="A77" s="189">
        <v>10</v>
      </c>
      <c r="B77" s="154">
        <v>2462</v>
      </c>
      <c r="C77" s="155">
        <v>600079813</v>
      </c>
      <c r="D77" s="154">
        <v>72744600</v>
      </c>
      <c r="E77" s="154" t="s">
        <v>767</v>
      </c>
      <c r="F77" s="165"/>
      <c r="G77" s="157"/>
      <c r="H77" s="158"/>
      <c r="I77" s="153">
        <v>7389039</v>
      </c>
      <c r="J77" s="280">
        <v>5264993</v>
      </c>
      <c r="K77" s="280">
        <v>115000</v>
      </c>
      <c r="L77" s="280">
        <v>1818438</v>
      </c>
      <c r="M77" s="280">
        <v>105300</v>
      </c>
      <c r="N77" s="280">
        <v>85308</v>
      </c>
      <c r="O77" s="450">
        <v>12.211200000000002</v>
      </c>
      <c r="P77" s="450">
        <v>9.1363000000000003</v>
      </c>
      <c r="Q77" s="908">
        <v>3.0749000000000004</v>
      </c>
      <c r="R77" s="280">
        <f t="shared" ref="R77:BB77" si="53">SUM(R71:R76)</f>
        <v>0</v>
      </c>
      <c r="S77" s="160">
        <f t="shared" si="53"/>
        <v>5784</v>
      </c>
      <c r="T77" s="160">
        <f t="shared" si="53"/>
        <v>-3402</v>
      </c>
      <c r="U77" s="160">
        <f t="shared" si="53"/>
        <v>0</v>
      </c>
      <c r="V77" s="160">
        <f t="shared" si="53"/>
        <v>0</v>
      </c>
      <c r="W77" s="160">
        <f t="shared" si="53"/>
        <v>2382</v>
      </c>
      <c r="X77" s="160">
        <f t="shared" si="53"/>
        <v>0</v>
      </c>
      <c r="Y77" s="160">
        <f t="shared" si="53"/>
        <v>0</v>
      </c>
      <c r="Z77" s="160">
        <f t="shared" si="53"/>
        <v>0</v>
      </c>
      <c r="AA77" s="160">
        <f t="shared" si="53"/>
        <v>0</v>
      </c>
      <c r="AB77" s="160">
        <f t="shared" si="53"/>
        <v>2382</v>
      </c>
      <c r="AC77" s="160">
        <f t="shared" si="53"/>
        <v>805</v>
      </c>
      <c r="AD77" s="160">
        <f t="shared" si="53"/>
        <v>48</v>
      </c>
      <c r="AE77" s="160">
        <f t="shared" si="53"/>
        <v>20450</v>
      </c>
      <c r="AF77" s="160">
        <f t="shared" si="53"/>
        <v>0</v>
      </c>
      <c r="AG77" s="160">
        <f t="shared" si="53"/>
        <v>20450</v>
      </c>
      <c r="AH77" s="160">
        <f t="shared" si="53"/>
        <v>23685</v>
      </c>
      <c r="AI77" s="161">
        <f t="shared" si="53"/>
        <v>0</v>
      </c>
      <c r="AJ77" s="161">
        <f t="shared" si="53"/>
        <v>0</v>
      </c>
      <c r="AK77" s="161">
        <f t="shared" si="53"/>
        <v>0.01</v>
      </c>
      <c r="AL77" s="161">
        <f t="shared" si="53"/>
        <v>0</v>
      </c>
      <c r="AM77" s="161">
        <f t="shared" si="53"/>
        <v>-0.01</v>
      </c>
      <c r="AN77" s="161">
        <f t="shared" si="53"/>
        <v>0</v>
      </c>
      <c r="AO77" s="161">
        <f t="shared" si="53"/>
        <v>0</v>
      </c>
      <c r="AP77" s="161">
        <f t="shared" si="53"/>
        <v>0</v>
      </c>
      <c r="AQ77" s="161">
        <f t="shared" si="53"/>
        <v>0.01</v>
      </c>
      <c r="AR77" s="161">
        <f t="shared" si="53"/>
        <v>-0.01</v>
      </c>
      <c r="AS77" s="905">
        <f t="shared" si="53"/>
        <v>0</v>
      </c>
      <c r="AT77" s="153">
        <f t="shared" si="53"/>
        <v>7412724</v>
      </c>
      <c r="AU77" s="160">
        <f t="shared" si="53"/>
        <v>5267375</v>
      </c>
      <c r="AV77" s="160">
        <f t="shared" si="53"/>
        <v>115000</v>
      </c>
      <c r="AW77" s="160">
        <f t="shared" si="53"/>
        <v>1819243</v>
      </c>
      <c r="AX77" s="160">
        <f t="shared" si="53"/>
        <v>105348</v>
      </c>
      <c r="AY77" s="160">
        <f t="shared" si="53"/>
        <v>105758</v>
      </c>
      <c r="AZ77" s="161">
        <f t="shared" si="53"/>
        <v>12.211199999999998</v>
      </c>
      <c r="BA77" s="161">
        <f t="shared" si="53"/>
        <v>9.1463000000000001</v>
      </c>
      <c r="BB77" s="162">
        <f t="shared" si="53"/>
        <v>3.0649000000000002</v>
      </c>
    </row>
    <row r="78" spans="1:54" s="152" customFormat="1" ht="14.1" customHeight="1" x14ac:dyDescent="0.2">
      <c r="A78" s="188">
        <v>11</v>
      </c>
      <c r="B78" s="159">
        <v>2464</v>
      </c>
      <c r="C78" s="149">
        <v>600080081</v>
      </c>
      <c r="D78" s="126">
        <v>72753846</v>
      </c>
      <c r="E78" s="126" t="s">
        <v>768</v>
      </c>
      <c r="F78" s="150">
        <v>3111</v>
      </c>
      <c r="G78" s="126" t="s">
        <v>315</v>
      </c>
      <c r="H78" s="151" t="s">
        <v>281</v>
      </c>
      <c r="I78" s="110">
        <v>1514425</v>
      </c>
      <c r="J78" s="111">
        <v>1111543</v>
      </c>
      <c r="K78" s="111">
        <v>0</v>
      </c>
      <c r="L78" s="111">
        <v>375701</v>
      </c>
      <c r="M78" s="111">
        <v>22231</v>
      </c>
      <c r="N78" s="111">
        <v>4950</v>
      </c>
      <c r="O78" s="288">
        <v>2.5011999999999999</v>
      </c>
      <c r="P78" s="288">
        <v>2.0411999999999999</v>
      </c>
      <c r="Q78" s="913">
        <v>0.46</v>
      </c>
      <c r="R78" s="351"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ref="W78:W129" si="54">SUM(R78:V78)</f>
        <v>0</v>
      </c>
      <c r="X78" s="113">
        <v>0</v>
      </c>
      <c r="Y78" s="113">
        <v>0</v>
      </c>
      <c r="Z78" s="113">
        <v>0</v>
      </c>
      <c r="AA78" s="113">
        <f t="shared" ref="AA78:AA129" si="55">SUM(X78:Z78)</f>
        <v>0</v>
      </c>
      <c r="AB78" s="113">
        <f t="shared" ref="AB78:AB129" si="56">W78+AA78</f>
        <v>0</v>
      </c>
      <c r="AC78" s="114">
        <f t="shared" ref="AC78:AC129" si="57">ROUND((W78+X78+Y78)*33.8%,0)</f>
        <v>0</v>
      </c>
      <c r="AD78" s="114">
        <f t="shared" ref="AD78:AD129" si="58">ROUND(W78*2%,0)</f>
        <v>0</v>
      </c>
      <c r="AE78" s="113">
        <v>0</v>
      </c>
      <c r="AF78" s="113">
        <v>0</v>
      </c>
      <c r="AG78" s="113">
        <f t="shared" ref="AG78:AG129" si="59">SUM(AE78:AF78)</f>
        <v>0</v>
      </c>
      <c r="AH78" s="113">
        <f t="shared" ref="AH78:AH129" si="60">AB78+AC78+AD78+AG78</f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ref="AQ78:AQ129" si="61">AI78+AK78+AL78+AN78+AO78</f>
        <v>0</v>
      </c>
      <c r="AR78" s="115">
        <f t="shared" ref="AR78:AR129" si="62">AJ78+AM78+AP78</f>
        <v>0</v>
      </c>
      <c r="AS78" s="377">
        <f t="shared" ref="AS78:AS129" si="63">SUM(AQ78:AR78)</f>
        <v>0</v>
      </c>
      <c r="AT78" s="112">
        <f t="shared" ref="AT78:AT129" si="64">I78+AH78</f>
        <v>1514425</v>
      </c>
      <c r="AU78" s="113">
        <f t="shared" ref="AU78:AU129" si="65">J78+W78</f>
        <v>1111543</v>
      </c>
      <c r="AV78" s="113">
        <f t="shared" ref="AV78:AV129" si="66">K78+AA78</f>
        <v>0</v>
      </c>
      <c r="AW78" s="113">
        <f t="shared" ref="AW78:AW129" si="67">L78+AC78</f>
        <v>375701</v>
      </c>
      <c r="AX78" s="113">
        <f t="shared" ref="AX78:AX129" si="68">M78+AD78</f>
        <v>22231</v>
      </c>
      <c r="AY78" s="113">
        <f t="shared" ref="AY78:AY129" si="69">N78+AG78</f>
        <v>4950</v>
      </c>
      <c r="AZ78" s="115">
        <f t="shared" ref="AZ78:AZ129" si="70">O78+AS78</f>
        <v>2.5011999999999999</v>
      </c>
      <c r="BA78" s="115">
        <f t="shared" ref="BA78:BA129" si="71">P78+AQ78</f>
        <v>2.0411999999999999</v>
      </c>
      <c r="BB78" s="116">
        <f t="shared" ref="BB78:BB129" si="72">Q78+AR78</f>
        <v>0.46</v>
      </c>
    </row>
    <row r="79" spans="1:54" s="152" customFormat="1" ht="14.1" customHeight="1" x14ac:dyDescent="0.2">
      <c r="A79" s="188">
        <v>11</v>
      </c>
      <c r="B79" s="163">
        <v>2464</v>
      </c>
      <c r="C79" s="149">
        <v>600080081</v>
      </c>
      <c r="D79" s="126">
        <v>72753846</v>
      </c>
      <c r="E79" s="163" t="s">
        <v>768</v>
      </c>
      <c r="F79" s="164">
        <v>3117</v>
      </c>
      <c r="G79" s="163" t="s">
        <v>333</v>
      </c>
      <c r="H79" s="151" t="s">
        <v>281</v>
      </c>
      <c r="I79" s="110">
        <v>1534465</v>
      </c>
      <c r="J79" s="111">
        <v>1083503</v>
      </c>
      <c r="K79" s="111">
        <v>21000</v>
      </c>
      <c r="L79" s="111">
        <v>373321</v>
      </c>
      <c r="M79" s="111">
        <v>21670</v>
      </c>
      <c r="N79" s="111">
        <v>34971</v>
      </c>
      <c r="O79" s="288">
        <v>2.0409999999999999</v>
      </c>
      <c r="P79" s="288">
        <v>1.4071</v>
      </c>
      <c r="Q79" s="913">
        <v>0.63390000000000002</v>
      </c>
      <c r="R79" s="351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54"/>
        <v>0</v>
      </c>
      <c r="X79" s="113">
        <v>0</v>
      </c>
      <c r="Y79" s="113">
        <v>0</v>
      </c>
      <c r="Z79" s="113">
        <v>0</v>
      </c>
      <c r="AA79" s="113">
        <f t="shared" si="55"/>
        <v>0</v>
      </c>
      <c r="AB79" s="113">
        <f t="shared" si="56"/>
        <v>0</v>
      </c>
      <c r="AC79" s="114">
        <f t="shared" si="57"/>
        <v>0</v>
      </c>
      <c r="AD79" s="114">
        <f t="shared" si="58"/>
        <v>0</v>
      </c>
      <c r="AE79" s="113">
        <v>0</v>
      </c>
      <c r="AF79" s="113">
        <v>0</v>
      </c>
      <c r="AG79" s="113">
        <f t="shared" si="59"/>
        <v>0</v>
      </c>
      <c r="AH79" s="113">
        <f t="shared" si="60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61"/>
        <v>0</v>
      </c>
      <c r="AR79" s="115">
        <f t="shared" si="62"/>
        <v>0</v>
      </c>
      <c r="AS79" s="377">
        <f t="shared" si="63"/>
        <v>0</v>
      </c>
      <c r="AT79" s="112">
        <f t="shared" si="64"/>
        <v>1534465</v>
      </c>
      <c r="AU79" s="113">
        <f t="shared" si="65"/>
        <v>1083503</v>
      </c>
      <c r="AV79" s="113">
        <f t="shared" si="66"/>
        <v>21000</v>
      </c>
      <c r="AW79" s="113">
        <f t="shared" si="67"/>
        <v>373321</v>
      </c>
      <c r="AX79" s="113">
        <f t="shared" si="68"/>
        <v>21670</v>
      </c>
      <c r="AY79" s="113">
        <f t="shared" si="69"/>
        <v>34971</v>
      </c>
      <c r="AZ79" s="115">
        <f t="shared" si="70"/>
        <v>2.0409999999999999</v>
      </c>
      <c r="BA79" s="115">
        <f t="shared" si="71"/>
        <v>1.4071</v>
      </c>
      <c r="BB79" s="116">
        <f t="shared" si="72"/>
        <v>0.63390000000000002</v>
      </c>
    </row>
    <row r="80" spans="1:54" s="152" customFormat="1" ht="14.1" customHeight="1" x14ac:dyDescent="0.2">
      <c r="A80" s="188">
        <v>11</v>
      </c>
      <c r="B80" s="159">
        <v>2464</v>
      </c>
      <c r="C80" s="149">
        <v>600080081</v>
      </c>
      <c r="D80" s="126">
        <v>72753846</v>
      </c>
      <c r="E80" s="159" t="s">
        <v>768</v>
      </c>
      <c r="F80" s="150">
        <v>3117</v>
      </c>
      <c r="G80" s="126" t="s">
        <v>316</v>
      </c>
      <c r="H80" s="151" t="s">
        <v>282</v>
      </c>
      <c r="I80" s="110">
        <v>516219</v>
      </c>
      <c r="J80" s="28">
        <v>379211</v>
      </c>
      <c r="K80" s="28">
        <v>0</v>
      </c>
      <c r="L80" s="111">
        <v>128174</v>
      </c>
      <c r="M80" s="111">
        <v>7584</v>
      </c>
      <c r="N80" s="28">
        <v>1250</v>
      </c>
      <c r="O80" s="288">
        <v>1.21</v>
      </c>
      <c r="P80" s="275">
        <v>1.21</v>
      </c>
      <c r="Q80" s="911">
        <v>0</v>
      </c>
      <c r="R80" s="351">
        <v>0</v>
      </c>
      <c r="S80" s="113">
        <v>43306</v>
      </c>
      <c r="T80" s="113">
        <v>0</v>
      </c>
      <c r="U80" s="113">
        <v>0</v>
      </c>
      <c r="V80" s="113">
        <v>0</v>
      </c>
      <c r="W80" s="113">
        <f t="shared" si="54"/>
        <v>43306</v>
      </c>
      <c r="X80" s="113">
        <v>0</v>
      </c>
      <c r="Y80" s="113">
        <v>0</v>
      </c>
      <c r="Z80" s="113">
        <v>0</v>
      </c>
      <c r="AA80" s="113">
        <f t="shared" si="55"/>
        <v>0</v>
      </c>
      <c r="AB80" s="113">
        <f t="shared" si="56"/>
        <v>43306</v>
      </c>
      <c r="AC80" s="114">
        <f t="shared" si="57"/>
        <v>14637</v>
      </c>
      <c r="AD80" s="114">
        <f t="shared" si="58"/>
        <v>866</v>
      </c>
      <c r="AE80" s="113">
        <v>1250</v>
      </c>
      <c r="AF80" s="113">
        <v>0</v>
      </c>
      <c r="AG80" s="113">
        <f t="shared" si="59"/>
        <v>1250</v>
      </c>
      <c r="AH80" s="113">
        <f t="shared" si="60"/>
        <v>60059</v>
      </c>
      <c r="AI80" s="115">
        <v>0</v>
      </c>
      <c r="AJ80" s="115">
        <v>0</v>
      </c>
      <c r="AK80" s="115">
        <v>0.13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1"/>
        <v>0.13</v>
      </c>
      <c r="AR80" s="115">
        <f t="shared" si="62"/>
        <v>0</v>
      </c>
      <c r="AS80" s="377">
        <f t="shared" si="63"/>
        <v>0.13</v>
      </c>
      <c r="AT80" s="112">
        <f t="shared" si="64"/>
        <v>576278</v>
      </c>
      <c r="AU80" s="113">
        <f t="shared" si="65"/>
        <v>422517</v>
      </c>
      <c r="AV80" s="113">
        <f t="shared" si="66"/>
        <v>0</v>
      </c>
      <c r="AW80" s="113">
        <f t="shared" si="67"/>
        <v>142811</v>
      </c>
      <c r="AX80" s="113">
        <f t="shared" si="68"/>
        <v>8450</v>
      </c>
      <c r="AY80" s="113">
        <f t="shared" si="69"/>
        <v>2500</v>
      </c>
      <c r="AZ80" s="115">
        <f t="shared" si="70"/>
        <v>1.3399999999999999</v>
      </c>
      <c r="BA80" s="115">
        <f t="shared" si="71"/>
        <v>1.3399999999999999</v>
      </c>
      <c r="BB80" s="116">
        <f t="shared" si="72"/>
        <v>0</v>
      </c>
    </row>
    <row r="81" spans="1:54" s="152" customFormat="1" ht="14.1" customHeight="1" x14ac:dyDescent="0.2">
      <c r="A81" s="188">
        <v>11</v>
      </c>
      <c r="B81" s="126">
        <v>2464</v>
      </c>
      <c r="C81" s="149">
        <v>600080081</v>
      </c>
      <c r="D81" s="126">
        <v>72753846</v>
      </c>
      <c r="E81" s="126" t="s">
        <v>768</v>
      </c>
      <c r="F81" s="150">
        <v>3141</v>
      </c>
      <c r="G81" s="126" t="s">
        <v>319</v>
      </c>
      <c r="H81" s="151" t="s">
        <v>282</v>
      </c>
      <c r="I81" s="110">
        <v>335858</v>
      </c>
      <c r="J81" s="30">
        <v>246378</v>
      </c>
      <c r="K81" s="30">
        <v>0</v>
      </c>
      <c r="L81" s="111">
        <v>83276</v>
      </c>
      <c r="M81" s="111">
        <v>4928</v>
      </c>
      <c r="N81" s="30">
        <v>1276</v>
      </c>
      <c r="O81" s="288">
        <v>0.84</v>
      </c>
      <c r="P81" s="33">
        <v>0</v>
      </c>
      <c r="Q81" s="914">
        <v>0.84</v>
      </c>
      <c r="R81" s="351">
        <v>0</v>
      </c>
      <c r="S81" s="113">
        <v>0</v>
      </c>
      <c r="T81" s="113">
        <v>4656</v>
      </c>
      <c r="U81" s="113">
        <v>0</v>
      </c>
      <c r="V81" s="113">
        <v>0</v>
      </c>
      <c r="W81" s="113">
        <f t="shared" si="54"/>
        <v>4656</v>
      </c>
      <c r="X81" s="113">
        <v>0</v>
      </c>
      <c r="Y81" s="113">
        <v>0</v>
      </c>
      <c r="Z81" s="113">
        <v>0</v>
      </c>
      <c r="AA81" s="113">
        <f t="shared" si="55"/>
        <v>0</v>
      </c>
      <c r="AB81" s="113">
        <f t="shared" si="56"/>
        <v>4656</v>
      </c>
      <c r="AC81" s="114">
        <f t="shared" si="57"/>
        <v>1574</v>
      </c>
      <c r="AD81" s="114">
        <f t="shared" si="58"/>
        <v>93</v>
      </c>
      <c r="AE81" s="113">
        <v>0</v>
      </c>
      <c r="AF81" s="113">
        <v>0</v>
      </c>
      <c r="AG81" s="113">
        <f t="shared" si="59"/>
        <v>0</v>
      </c>
      <c r="AH81" s="113">
        <f t="shared" si="60"/>
        <v>6323</v>
      </c>
      <c r="AI81" s="115">
        <v>0</v>
      </c>
      <c r="AJ81" s="115">
        <v>0</v>
      </c>
      <c r="AK81" s="115">
        <v>0</v>
      </c>
      <c r="AL81" s="115">
        <v>0</v>
      </c>
      <c r="AM81" s="115">
        <v>0.02</v>
      </c>
      <c r="AN81" s="115">
        <v>0</v>
      </c>
      <c r="AO81" s="115">
        <v>0</v>
      </c>
      <c r="AP81" s="115">
        <v>0</v>
      </c>
      <c r="AQ81" s="115">
        <f t="shared" si="61"/>
        <v>0</v>
      </c>
      <c r="AR81" s="115">
        <f t="shared" si="62"/>
        <v>0.02</v>
      </c>
      <c r="AS81" s="377">
        <f t="shared" si="63"/>
        <v>0.02</v>
      </c>
      <c r="AT81" s="112">
        <f t="shared" si="64"/>
        <v>342181</v>
      </c>
      <c r="AU81" s="113">
        <f t="shared" si="65"/>
        <v>251034</v>
      </c>
      <c r="AV81" s="113">
        <f t="shared" si="66"/>
        <v>0</v>
      </c>
      <c r="AW81" s="113">
        <f t="shared" si="67"/>
        <v>84850</v>
      </c>
      <c r="AX81" s="113">
        <f t="shared" si="68"/>
        <v>5021</v>
      </c>
      <c r="AY81" s="113">
        <f t="shared" si="69"/>
        <v>1276</v>
      </c>
      <c r="AZ81" s="115">
        <f t="shared" si="70"/>
        <v>0.86</v>
      </c>
      <c r="BA81" s="115">
        <f t="shared" si="71"/>
        <v>0</v>
      </c>
      <c r="BB81" s="116">
        <f t="shared" si="72"/>
        <v>0.86</v>
      </c>
    </row>
    <row r="82" spans="1:54" s="152" customFormat="1" ht="14.1" customHeight="1" x14ac:dyDescent="0.2">
      <c r="A82" s="188">
        <v>11</v>
      </c>
      <c r="B82" s="126">
        <v>2464</v>
      </c>
      <c r="C82" s="149">
        <v>600080081</v>
      </c>
      <c r="D82" s="126">
        <v>72753846</v>
      </c>
      <c r="E82" s="126" t="s">
        <v>768</v>
      </c>
      <c r="F82" s="150">
        <v>3143</v>
      </c>
      <c r="G82" s="126" t="s">
        <v>633</v>
      </c>
      <c r="H82" s="151" t="s">
        <v>281</v>
      </c>
      <c r="I82" s="110">
        <v>497116</v>
      </c>
      <c r="J82" s="28">
        <v>366065</v>
      </c>
      <c r="K82" s="28">
        <v>0</v>
      </c>
      <c r="L82" s="111">
        <v>123730</v>
      </c>
      <c r="M82" s="111">
        <v>7321</v>
      </c>
      <c r="N82" s="344">
        <v>0</v>
      </c>
      <c r="O82" s="288">
        <v>0.98</v>
      </c>
      <c r="P82" s="21">
        <v>0.98</v>
      </c>
      <c r="Q82" s="911">
        <v>0</v>
      </c>
      <c r="R82" s="351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4"/>
        <v>0</v>
      </c>
      <c r="X82" s="113">
        <v>0</v>
      </c>
      <c r="Y82" s="113">
        <v>0</v>
      </c>
      <c r="Z82" s="113">
        <v>0</v>
      </c>
      <c r="AA82" s="113">
        <f t="shared" si="55"/>
        <v>0</v>
      </c>
      <c r="AB82" s="113">
        <f t="shared" si="56"/>
        <v>0</v>
      </c>
      <c r="AC82" s="114">
        <f t="shared" si="57"/>
        <v>0</v>
      </c>
      <c r="AD82" s="114">
        <f t="shared" si="58"/>
        <v>0</v>
      </c>
      <c r="AE82" s="113">
        <v>0</v>
      </c>
      <c r="AF82" s="113">
        <v>0</v>
      </c>
      <c r="AG82" s="113">
        <f t="shared" si="59"/>
        <v>0</v>
      </c>
      <c r="AH82" s="113">
        <f t="shared" si="60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1"/>
        <v>0</v>
      </c>
      <c r="AR82" s="115">
        <f t="shared" si="62"/>
        <v>0</v>
      </c>
      <c r="AS82" s="377">
        <f t="shared" si="63"/>
        <v>0</v>
      </c>
      <c r="AT82" s="112">
        <f t="shared" si="64"/>
        <v>497116</v>
      </c>
      <c r="AU82" s="113">
        <f t="shared" si="65"/>
        <v>366065</v>
      </c>
      <c r="AV82" s="113">
        <f t="shared" si="66"/>
        <v>0</v>
      </c>
      <c r="AW82" s="113">
        <f t="shared" si="67"/>
        <v>123730</v>
      </c>
      <c r="AX82" s="113">
        <f t="shared" si="68"/>
        <v>7321</v>
      </c>
      <c r="AY82" s="113">
        <f t="shared" si="69"/>
        <v>0</v>
      </c>
      <c r="AZ82" s="115">
        <f t="shared" si="70"/>
        <v>0.98</v>
      </c>
      <c r="BA82" s="115">
        <f t="shared" si="71"/>
        <v>0.98</v>
      </c>
      <c r="BB82" s="116">
        <f t="shared" si="72"/>
        <v>0</v>
      </c>
    </row>
    <row r="83" spans="1:54" s="152" customFormat="1" ht="14.1" customHeight="1" x14ac:dyDescent="0.2">
      <c r="A83" s="188">
        <v>11</v>
      </c>
      <c r="B83" s="126">
        <v>2464</v>
      </c>
      <c r="C83" s="149">
        <v>600080081</v>
      </c>
      <c r="D83" s="126">
        <v>72753846</v>
      </c>
      <c r="E83" s="126" t="s">
        <v>768</v>
      </c>
      <c r="F83" s="150">
        <v>3143</v>
      </c>
      <c r="G83" s="126" t="s">
        <v>634</v>
      </c>
      <c r="H83" s="151" t="s">
        <v>282</v>
      </c>
      <c r="I83" s="110">
        <v>4915</v>
      </c>
      <c r="J83" s="445">
        <v>3465</v>
      </c>
      <c r="K83" s="445">
        <v>0</v>
      </c>
      <c r="L83" s="111">
        <v>1171</v>
      </c>
      <c r="M83" s="111">
        <v>69</v>
      </c>
      <c r="N83" s="445">
        <v>210</v>
      </c>
      <c r="O83" s="288">
        <v>0.01</v>
      </c>
      <c r="P83" s="444">
        <v>0</v>
      </c>
      <c r="Q83" s="912">
        <v>0.01</v>
      </c>
      <c r="R83" s="351"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54"/>
        <v>0</v>
      </c>
      <c r="X83" s="113">
        <v>0</v>
      </c>
      <c r="Y83" s="113">
        <v>0</v>
      </c>
      <c r="Z83" s="113">
        <v>0</v>
      </c>
      <c r="AA83" s="113">
        <f t="shared" si="55"/>
        <v>0</v>
      </c>
      <c r="AB83" s="113">
        <f t="shared" si="56"/>
        <v>0</v>
      </c>
      <c r="AC83" s="114">
        <f t="shared" si="57"/>
        <v>0</v>
      </c>
      <c r="AD83" s="114">
        <f t="shared" si="58"/>
        <v>0</v>
      </c>
      <c r="AE83" s="113">
        <v>0</v>
      </c>
      <c r="AF83" s="113">
        <v>0</v>
      </c>
      <c r="AG83" s="113">
        <f t="shared" si="59"/>
        <v>0</v>
      </c>
      <c r="AH83" s="113">
        <f t="shared" si="60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61"/>
        <v>0</v>
      </c>
      <c r="AR83" s="115">
        <f t="shared" si="62"/>
        <v>0</v>
      </c>
      <c r="AS83" s="377">
        <f t="shared" si="63"/>
        <v>0</v>
      </c>
      <c r="AT83" s="112">
        <f t="shared" si="64"/>
        <v>4915</v>
      </c>
      <c r="AU83" s="113">
        <f t="shared" si="65"/>
        <v>3465</v>
      </c>
      <c r="AV83" s="113">
        <f t="shared" si="66"/>
        <v>0</v>
      </c>
      <c r="AW83" s="113">
        <f t="shared" si="67"/>
        <v>1171</v>
      </c>
      <c r="AX83" s="113">
        <f t="shared" si="68"/>
        <v>69</v>
      </c>
      <c r="AY83" s="113">
        <f t="shared" si="69"/>
        <v>210</v>
      </c>
      <c r="AZ83" s="115">
        <f t="shared" si="70"/>
        <v>0.01</v>
      </c>
      <c r="BA83" s="115">
        <f t="shared" si="71"/>
        <v>0</v>
      </c>
      <c r="BB83" s="116">
        <f t="shared" si="72"/>
        <v>0.01</v>
      </c>
    </row>
    <row r="84" spans="1:54" s="152" customFormat="1" ht="14.1" customHeight="1" x14ac:dyDescent="0.2">
      <c r="A84" s="189">
        <v>11</v>
      </c>
      <c r="B84" s="154">
        <v>2464</v>
      </c>
      <c r="C84" s="155">
        <v>600080081</v>
      </c>
      <c r="D84" s="154">
        <v>72753846</v>
      </c>
      <c r="E84" s="154" t="s">
        <v>769</v>
      </c>
      <c r="F84" s="165"/>
      <c r="G84" s="157"/>
      <c r="H84" s="158"/>
      <c r="I84" s="153">
        <v>4402998</v>
      </c>
      <c r="J84" s="280">
        <v>3190165</v>
      </c>
      <c r="K84" s="280">
        <v>21000</v>
      </c>
      <c r="L84" s="280">
        <v>1085373</v>
      </c>
      <c r="M84" s="280">
        <v>63803</v>
      </c>
      <c r="N84" s="280">
        <v>42657</v>
      </c>
      <c r="O84" s="450">
        <v>7.5821999999999985</v>
      </c>
      <c r="P84" s="450">
        <v>5.6382999999999992</v>
      </c>
      <c r="Q84" s="908">
        <v>1.9439</v>
      </c>
      <c r="R84" s="280">
        <f t="shared" ref="R84:BB84" si="73">SUM(R78:R83)</f>
        <v>0</v>
      </c>
      <c r="S84" s="160">
        <f t="shared" si="73"/>
        <v>43306</v>
      </c>
      <c r="T84" s="160">
        <f t="shared" si="73"/>
        <v>4656</v>
      </c>
      <c r="U84" s="160">
        <f t="shared" si="73"/>
        <v>0</v>
      </c>
      <c r="V84" s="160">
        <f t="shared" si="73"/>
        <v>0</v>
      </c>
      <c r="W84" s="160">
        <f t="shared" si="73"/>
        <v>47962</v>
      </c>
      <c r="X84" s="160">
        <f t="shared" si="73"/>
        <v>0</v>
      </c>
      <c r="Y84" s="160">
        <f t="shared" si="73"/>
        <v>0</v>
      </c>
      <c r="Z84" s="160">
        <f t="shared" si="73"/>
        <v>0</v>
      </c>
      <c r="AA84" s="160">
        <f t="shared" si="73"/>
        <v>0</v>
      </c>
      <c r="AB84" s="160">
        <f t="shared" si="73"/>
        <v>47962</v>
      </c>
      <c r="AC84" s="160">
        <f t="shared" si="73"/>
        <v>16211</v>
      </c>
      <c r="AD84" s="160">
        <f t="shared" si="73"/>
        <v>959</v>
      </c>
      <c r="AE84" s="160">
        <f t="shared" si="73"/>
        <v>1250</v>
      </c>
      <c r="AF84" s="160">
        <f t="shared" si="73"/>
        <v>0</v>
      </c>
      <c r="AG84" s="160">
        <f t="shared" si="73"/>
        <v>1250</v>
      </c>
      <c r="AH84" s="160">
        <f t="shared" si="73"/>
        <v>66382</v>
      </c>
      <c r="AI84" s="161">
        <f t="shared" si="73"/>
        <v>0</v>
      </c>
      <c r="AJ84" s="161">
        <f t="shared" si="73"/>
        <v>0</v>
      </c>
      <c r="AK84" s="161">
        <f t="shared" si="73"/>
        <v>0.13</v>
      </c>
      <c r="AL84" s="161">
        <f t="shared" si="73"/>
        <v>0</v>
      </c>
      <c r="AM84" s="161">
        <f t="shared" si="73"/>
        <v>0.02</v>
      </c>
      <c r="AN84" s="161">
        <f t="shared" si="73"/>
        <v>0</v>
      </c>
      <c r="AO84" s="161">
        <f t="shared" si="73"/>
        <v>0</v>
      </c>
      <c r="AP84" s="161">
        <f t="shared" si="73"/>
        <v>0</v>
      </c>
      <c r="AQ84" s="161">
        <f t="shared" si="73"/>
        <v>0.13</v>
      </c>
      <c r="AR84" s="161">
        <f t="shared" si="73"/>
        <v>0.02</v>
      </c>
      <c r="AS84" s="905">
        <f t="shared" si="73"/>
        <v>0.15</v>
      </c>
      <c r="AT84" s="153">
        <f t="shared" si="73"/>
        <v>4469380</v>
      </c>
      <c r="AU84" s="160">
        <f t="shared" si="73"/>
        <v>3238127</v>
      </c>
      <c r="AV84" s="160">
        <f t="shared" si="73"/>
        <v>21000</v>
      </c>
      <c r="AW84" s="160">
        <f t="shared" si="73"/>
        <v>1101584</v>
      </c>
      <c r="AX84" s="160">
        <f t="shared" si="73"/>
        <v>64762</v>
      </c>
      <c r="AY84" s="160">
        <f t="shared" si="73"/>
        <v>43907</v>
      </c>
      <c r="AZ84" s="161">
        <f t="shared" si="73"/>
        <v>7.7321999999999989</v>
      </c>
      <c r="BA84" s="161">
        <f t="shared" si="73"/>
        <v>5.7683</v>
      </c>
      <c r="BB84" s="162">
        <f t="shared" si="73"/>
        <v>1.9639</v>
      </c>
    </row>
    <row r="85" spans="1:54" s="152" customFormat="1" ht="14.1" customHeight="1" x14ac:dyDescent="0.2">
      <c r="A85" s="188">
        <v>12</v>
      </c>
      <c r="B85" s="159">
        <v>2467</v>
      </c>
      <c r="C85" s="149">
        <v>600079708</v>
      </c>
      <c r="D85" s="126">
        <v>71012303</v>
      </c>
      <c r="E85" s="126" t="s">
        <v>770</v>
      </c>
      <c r="F85" s="150">
        <v>3111</v>
      </c>
      <c r="G85" s="126" t="s">
        <v>315</v>
      </c>
      <c r="H85" s="151" t="s">
        <v>281</v>
      </c>
      <c r="I85" s="110">
        <v>1589021</v>
      </c>
      <c r="J85" s="111">
        <v>1162166</v>
      </c>
      <c r="K85" s="111">
        <v>0</v>
      </c>
      <c r="L85" s="111">
        <v>392812</v>
      </c>
      <c r="M85" s="111">
        <v>23243</v>
      </c>
      <c r="N85" s="111">
        <v>10800</v>
      </c>
      <c r="O85" s="288">
        <v>2.5108999999999999</v>
      </c>
      <c r="P85" s="288">
        <v>2</v>
      </c>
      <c r="Q85" s="913">
        <v>0.51090000000000002</v>
      </c>
      <c r="R85" s="351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54"/>
        <v>0</v>
      </c>
      <c r="X85" s="113">
        <v>0</v>
      </c>
      <c r="Y85" s="113">
        <v>0</v>
      </c>
      <c r="Z85" s="113">
        <v>0</v>
      </c>
      <c r="AA85" s="113">
        <f t="shared" si="55"/>
        <v>0</v>
      </c>
      <c r="AB85" s="113">
        <f t="shared" si="56"/>
        <v>0</v>
      </c>
      <c r="AC85" s="114">
        <f t="shared" si="57"/>
        <v>0</v>
      </c>
      <c r="AD85" s="114">
        <f t="shared" si="58"/>
        <v>0</v>
      </c>
      <c r="AE85" s="113">
        <v>0</v>
      </c>
      <c r="AF85" s="113">
        <v>0</v>
      </c>
      <c r="AG85" s="113">
        <f t="shared" si="59"/>
        <v>0</v>
      </c>
      <c r="AH85" s="113">
        <f t="shared" si="60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61"/>
        <v>0</v>
      </c>
      <c r="AR85" s="115">
        <f t="shared" si="62"/>
        <v>0</v>
      </c>
      <c r="AS85" s="377">
        <f t="shared" si="63"/>
        <v>0</v>
      </c>
      <c r="AT85" s="112">
        <f t="shared" si="64"/>
        <v>1589021</v>
      </c>
      <c r="AU85" s="113">
        <f t="shared" si="65"/>
        <v>1162166</v>
      </c>
      <c r="AV85" s="113">
        <f t="shared" si="66"/>
        <v>0</v>
      </c>
      <c r="AW85" s="113">
        <f t="shared" si="67"/>
        <v>392812</v>
      </c>
      <c r="AX85" s="113">
        <f t="shared" si="68"/>
        <v>23243</v>
      </c>
      <c r="AY85" s="113">
        <f t="shared" si="69"/>
        <v>10800</v>
      </c>
      <c r="AZ85" s="115">
        <f t="shared" si="70"/>
        <v>2.5108999999999999</v>
      </c>
      <c r="BA85" s="115">
        <f t="shared" si="71"/>
        <v>2</v>
      </c>
      <c r="BB85" s="116">
        <f t="shared" si="72"/>
        <v>0.51090000000000002</v>
      </c>
    </row>
    <row r="86" spans="1:54" s="152" customFormat="1" ht="14.1" customHeight="1" x14ac:dyDescent="0.2">
      <c r="A86" s="188">
        <v>12</v>
      </c>
      <c r="B86" s="163">
        <v>2467</v>
      </c>
      <c r="C86" s="149">
        <v>600079708</v>
      </c>
      <c r="D86" s="126">
        <v>71012303</v>
      </c>
      <c r="E86" s="163" t="s">
        <v>770</v>
      </c>
      <c r="F86" s="164">
        <v>3117</v>
      </c>
      <c r="G86" s="163" t="s">
        <v>333</v>
      </c>
      <c r="H86" s="151" t="s">
        <v>281</v>
      </c>
      <c r="I86" s="110">
        <v>1626042</v>
      </c>
      <c r="J86" s="111">
        <v>1183529</v>
      </c>
      <c r="K86" s="111">
        <v>0</v>
      </c>
      <c r="L86" s="111">
        <v>400033</v>
      </c>
      <c r="M86" s="111">
        <v>23670</v>
      </c>
      <c r="N86" s="111">
        <v>18810</v>
      </c>
      <c r="O86" s="288">
        <v>2.8534999999999999</v>
      </c>
      <c r="P86" s="288">
        <v>1.4503999999999999</v>
      </c>
      <c r="Q86" s="913">
        <v>1.4031</v>
      </c>
      <c r="R86" s="351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54"/>
        <v>0</v>
      </c>
      <c r="X86" s="113">
        <v>0</v>
      </c>
      <c r="Y86" s="113">
        <v>0</v>
      </c>
      <c r="Z86" s="113">
        <v>0</v>
      </c>
      <c r="AA86" s="113">
        <f t="shared" si="55"/>
        <v>0</v>
      </c>
      <c r="AB86" s="113">
        <f t="shared" si="56"/>
        <v>0</v>
      </c>
      <c r="AC86" s="114">
        <f t="shared" si="57"/>
        <v>0</v>
      </c>
      <c r="AD86" s="114">
        <f t="shared" si="58"/>
        <v>0</v>
      </c>
      <c r="AE86" s="113">
        <v>0</v>
      </c>
      <c r="AF86" s="113">
        <v>0</v>
      </c>
      <c r="AG86" s="113">
        <f t="shared" si="59"/>
        <v>0</v>
      </c>
      <c r="AH86" s="113">
        <f t="shared" si="60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61"/>
        <v>0</v>
      </c>
      <c r="AR86" s="115">
        <f t="shared" si="62"/>
        <v>0</v>
      </c>
      <c r="AS86" s="377">
        <f t="shared" si="63"/>
        <v>0</v>
      </c>
      <c r="AT86" s="112">
        <f t="shared" si="64"/>
        <v>1626042</v>
      </c>
      <c r="AU86" s="113">
        <f t="shared" si="65"/>
        <v>1183529</v>
      </c>
      <c r="AV86" s="113">
        <f t="shared" si="66"/>
        <v>0</v>
      </c>
      <c r="AW86" s="113">
        <f t="shared" si="67"/>
        <v>400033</v>
      </c>
      <c r="AX86" s="113">
        <f t="shared" si="68"/>
        <v>23670</v>
      </c>
      <c r="AY86" s="113">
        <f t="shared" si="69"/>
        <v>18810</v>
      </c>
      <c r="AZ86" s="115">
        <f t="shared" si="70"/>
        <v>2.8534999999999999</v>
      </c>
      <c r="BA86" s="115">
        <f t="shared" si="71"/>
        <v>1.4503999999999999</v>
      </c>
      <c r="BB86" s="116">
        <f t="shared" si="72"/>
        <v>1.4031</v>
      </c>
    </row>
    <row r="87" spans="1:54" s="152" customFormat="1" ht="14.1" customHeight="1" x14ac:dyDescent="0.2">
      <c r="A87" s="188">
        <v>12</v>
      </c>
      <c r="B87" s="159">
        <v>2467</v>
      </c>
      <c r="C87" s="149">
        <v>600079708</v>
      </c>
      <c r="D87" s="126">
        <v>71012303</v>
      </c>
      <c r="E87" s="159" t="s">
        <v>770</v>
      </c>
      <c r="F87" s="150">
        <v>3117</v>
      </c>
      <c r="G87" s="126" t="s">
        <v>316</v>
      </c>
      <c r="H87" s="151" t="s">
        <v>282</v>
      </c>
      <c r="I87" s="110">
        <v>0</v>
      </c>
      <c r="J87" s="28">
        <v>0</v>
      </c>
      <c r="K87" s="28">
        <v>0</v>
      </c>
      <c r="L87" s="111">
        <v>0</v>
      </c>
      <c r="M87" s="111">
        <v>0</v>
      </c>
      <c r="N87" s="28">
        <v>0</v>
      </c>
      <c r="O87" s="288">
        <v>0</v>
      </c>
      <c r="P87" s="275">
        <v>0</v>
      </c>
      <c r="Q87" s="911">
        <v>0</v>
      </c>
      <c r="R87" s="351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4"/>
        <v>0</v>
      </c>
      <c r="X87" s="113">
        <v>0</v>
      </c>
      <c r="Y87" s="113">
        <v>0</v>
      </c>
      <c r="Z87" s="113">
        <v>0</v>
      </c>
      <c r="AA87" s="113">
        <f t="shared" si="55"/>
        <v>0</v>
      </c>
      <c r="AB87" s="113">
        <f t="shared" si="56"/>
        <v>0</v>
      </c>
      <c r="AC87" s="114">
        <f t="shared" si="57"/>
        <v>0</v>
      </c>
      <c r="AD87" s="114">
        <f t="shared" si="58"/>
        <v>0</v>
      </c>
      <c r="AE87" s="113">
        <v>0</v>
      </c>
      <c r="AF87" s="113">
        <v>0</v>
      </c>
      <c r="AG87" s="113">
        <f t="shared" si="59"/>
        <v>0</v>
      </c>
      <c r="AH87" s="113">
        <f t="shared" si="60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1"/>
        <v>0</v>
      </c>
      <c r="AR87" s="115">
        <f t="shared" si="62"/>
        <v>0</v>
      </c>
      <c r="AS87" s="377">
        <f t="shared" si="63"/>
        <v>0</v>
      </c>
      <c r="AT87" s="112">
        <f t="shared" si="64"/>
        <v>0</v>
      </c>
      <c r="AU87" s="113">
        <f t="shared" si="65"/>
        <v>0</v>
      </c>
      <c r="AV87" s="113">
        <f t="shared" si="66"/>
        <v>0</v>
      </c>
      <c r="AW87" s="113">
        <f t="shared" si="67"/>
        <v>0</v>
      </c>
      <c r="AX87" s="113">
        <f t="shared" si="68"/>
        <v>0</v>
      </c>
      <c r="AY87" s="113">
        <f t="shared" si="69"/>
        <v>0</v>
      </c>
      <c r="AZ87" s="115">
        <f t="shared" si="70"/>
        <v>0</v>
      </c>
      <c r="BA87" s="115">
        <f t="shared" si="71"/>
        <v>0</v>
      </c>
      <c r="BB87" s="116">
        <f t="shared" si="72"/>
        <v>0</v>
      </c>
    </row>
    <row r="88" spans="1:54" s="152" customFormat="1" ht="14.1" customHeight="1" x14ac:dyDescent="0.2">
      <c r="A88" s="188">
        <v>12</v>
      </c>
      <c r="B88" s="126">
        <v>2467</v>
      </c>
      <c r="C88" s="149">
        <v>600079708</v>
      </c>
      <c r="D88" s="126">
        <v>71012303</v>
      </c>
      <c r="E88" s="126" t="s">
        <v>770</v>
      </c>
      <c r="F88" s="150">
        <v>3141</v>
      </c>
      <c r="G88" s="126" t="s">
        <v>319</v>
      </c>
      <c r="H88" s="151" t="s">
        <v>282</v>
      </c>
      <c r="I88" s="110">
        <v>487030</v>
      </c>
      <c r="J88" s="30">
        <v>357185</v>
      </c>
      <c r="K88" s="30">
        <v>0</v>
      </c>
      <c r="L88" s="111">
        <v>120729</v>
      </c>
      <c r="M88" s="111">
        <v>7144</v>
      </c>
      <c r="N88" s="30">
        <v>1972</v>
      </c>
      <c r="O88" s="288">
        <v>1.21</v>
      </c>
      <c r="P88" s="33">
        <v>0</v>
      </c>
      <c r="Q88" s="914">
        <v>1.21</v>
      </c>
      <c r="R88" s="351">
        <v>0</v>
      </c>
      <c r="S88" s="113">
        <v>0</v>
      </c>
      <c r="T88" s="113">
        <v>8216</v>
      </c>
      <c r="U88" s="113">
        <v>0</v>
      </c>
      <c r="V88" s="113">
        <v>0</v>
      </c>
      <c r="W88" s="113">
        <f t="shared" si="54"/>
        <v>8216</v>
      </c>
      <c r="X88" s="113">
        <v>0</v>
      </c>
      <c r="Y88" s="113">
        <v>0</v>
      </c>
      <c r="Z88" s="113">
        <v>0</v>
      </c>
      <c r="AA88" s="113">
        <f t="shared" si="55"/>
        <v>0</v>
      </c>
      <c r="AB88" s="113">
        <f t="shared" si="56"/>
        <v>8216</v>
      </c>
      <c r="AC88" s="114">
        <f t="shared" si="57"/>
        <v>2777</v>
      </c>
      <c r="AD88" s="114">
        <f t="shared" si="58"/>
        <v>164</v>
      </c>
      <c r="AE88" s="113">
        <v>0</v>
      </c>
      <c r="AF88" s="113">
        <v>0</v>
      </c>
      <c r="AG88" s="113">
        <f t="shared" si="59"/>
        <v>0</v>
      </c>
      <c r="AH88" s="113">
        <f t="shared" si="60"/>
        <v>11157</v>
      </c>
      <c r="AI88" s="115">
        <v>0</v>
      </c>
      <c r="AJ88" s="115">
        <v>0</v>
      </c>
      <c r="AK88" s="115">
        <v>0</v>
      </c>
      <c r="AL88" s="115">
        <v>0</v>
      </c>
      <c r="AM88" s="115">
        <v>0.03</v>
      </c>
      <c r="AN88" s="115">
        <v>0</v>
      </c>
      <c r="AO88" s="115">
        <v>0</v>
      </c>
      <c r="AP88" s="115">
        <v>0</v>
      </c>
      <c r="AQ88" s="115">
        <f t="shared" si="61"/>
        <v>0</v>
      </c>
      <c r="AR88" s="115">
        <f t="shared" si="62"/>
        <v>0.03</v>
      </c>
      <c r="AS88" s="377">
        <f t="shared" si="63"/>
        <v>0.03</v>
      </c>
      <c r="AT88" s="112">
        <f t="shared" si="64"/>
        <v>498187</v>
      </c>
      <c r="AU88" s="113">
        <f t="shared" si="65"/>
        <v>365401</v>
      </c>
      <c r="AV88" s="113">
        <f t="shared" si="66"/>
        <v>0</v>
      </c>
      <c r="AW88" s="113">
        <f t="shared" si="67"/>
        <v>123506</v>
      </c>
      <c r="AX88" s="113">
        <f t="shared" si="68"/>
        <v>7308</v>
      </c>
      <c r="AY88" s="113">
        <f t="shared" si="69"/>
        <v>1972</v>
      </c>
      <c r="AZ88" s="115">
        <f t="shared" si="70"/>
        <v>1.24</v>
      </c>
      <c r="BA88" s="115">
        <f t="shared" si="71"/>
        <v>0</v>
      </c>
      <c r="BB88" s="116">
        <f t="shared" si="72"/>
        <v>1.24</v>
      </c>
    </row>
    <row r="89" spans="1:54" s="152" customFormat="1" ht="14.1" customHeight="1" x14ac:dyDescent="0.2">
      <c r="A89" s="188">
        <v>12</v>
      </c>
      <c r="B89" s="126">
        <v>2467</v>
      </c>
      <c r="C89" s="149">
        <v>600079708</v>
      </c>
      <c r="D89" s="126">
        <v>71012303</v>
      </c>
      <c r="E89" s="126" t="s">
        <v>770</v>
      </c>
      <c r="F89" s="150">
        <v>3143</v>
      </c>
      <c r="G89" s="126" t="s">
        <v>633</v>
      </c>
      <c r="H89" s="151" t="s">
        <v>281</v>
      </c>
      <c r="I89" s="110">
        <v>343747</v>
      </c>
      <c r="J89" s="28">
        <v>253127</v>
      </c>
      <c r="K89" s="28">
        <v>0</v>
      </c>
      <c r="L89" s="111">
        <v>85557</v>
      </c>
      <c r="M89" s="111">
        <v>5063</v>
      </c>
      <c r="N89" s="344">
        <v>0</v>
      </c>
      <c r="O89" s="288">
        <v>0.6</v>
      </c>
      <c r="P89" s="21">
        <v>0.6</v>
      </c>
      <c r="Q89" s="911">
        <v>0</v>
      </c>
      <c r="R89" s="351"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f t="shared" si="54"/>
        <v>0</v>
      </c>
      <c r="X89" s="113">
        <v>0</v>
      </c>
      <c r="Y89" s="113">
        <v>0</v>
      </c>
      <c r="Z89" s="113">
        <v>0</v>
      </c>
      <c r="AA89" s="113">
        <f t="shared" si="55"/>
        <v>0</v>
      </c>
      <c r="AB89" s="113">
        <f t="shared" si="56"/>
        <v>0</v>
      </c>
      <c r="AC89" s="114">
        <f t="shared" si="57"/>
        <v>0</v>
      </c>
      <c r="AD89" s="114">
        <f t="shared" si="58"/>
        <v>0</v>
      </c>
      <c r="AE89" s="113">
        <v>0</v>
      </c>
      <c r="AF89" s="113">
        <v>0</v>
      </c>
      <c r="AG89" s="113">
        <f t="shared" si="59"/>
        <v>0</v>
      </c>
      <c r="AH89" s="113">
        <f t="shared" si="60"/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61"/>
        <v>0</v>
      </c>
      <c r="AR89" s="115">
        <f t="shared" si="62"/>
        <v>0</v>
      </c>
      <c r="AS89" s="377">
        <f t="shared" si="63"/>
        <v>0</v>
      </c>
      <c r="AT89" s="112">
        <f t="shared" si="64"/>
        <v>343747</v>
      </c>
      <c r="AU89" s="113">
        <f t="shared" si="65"/>
        <v>253127</v>
      </c>
      <c r="AV89" s="113">
        <f t="shared" si="66"/>
        <v>0</v>
      </c>
      <c r="AW89" s="113">
        <f t="shared" si="67"/>
        <v>85557</v>
      </c>
      <c r="AX89" s="113">
        <f t="shared" si="68"/>
        <v>5063</v>
      </c>
      <c r="AY89" s="113">
        <f t="shared" si="69"/>
        <v>0</v>
      </c>
      <c r="AZ89" s="115">
        <f t="shared" si="70"/>
        <v>0.6</v>
      </c>
      <c r="BA89" s="115">
        <f t="shared" si="71"/>
        <v>0.6</v>
      </c>
      <c r="BB89" s="116">
        <f t="shared" si="72"/>
        <v>0</v>
      </c>
    </row>
    <row r="90" spans="1:54" s="152" customFormat="1" ht="14.1" customHeight="1" x14ac:dyDescent="0.2">
      <c r="A90" s="188">
        <v>12</v>
      </c>
      <c r="B90" s="126">
        <v>2467</v>
      </c>
      <c r="C90" s="149">
        <v>600079708</v>
      </c>
      <c r="D90" s="126">
        <v>71012303</v>
      </c>
      <c r="E90" s="126" t="s">
        <v>770</v>
      </c>
      <c r="F90" s="150">
        <v>3143</v>
      </c>
      <c r="G90" s="126" t="s">
        <v>634</v>
      </c>
      <c r="H90" s="151" t="s">
        <v>282</v>
      </c>
      <c r="I90" s="110">
        <v>7022</v>
      </c>
      <c r="J90" s="445">
        <v>4950</v>
      </c>
      <c r="K90" s="445">
        <v>0</v>
      </c>
      <c r="L90" s="111">
        <v>1673</v>
      </c>
      <c r="M90" s="111">
        <v>99</v>
      </c>
      <c r="N90" s="445">
        <v>300</v>
      </c>
      <c r="O90" s="288">
        <v>0.02</v>
      </c>
      <c r="P90" s="444">
        <v>0</v>
      </c>
      <c r="Q90" s="912">
        <v>0.02</v>
      </c>
      <c r="R90" s="351"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54"/>
        <v>0</v>
      </c>
      <c r="X90" s="113">
        <v>0</v>
      </c>
      <c r="Y90" s="113">
        <v>0</v>
      </c>
      <c r="Z90" s="113">
        <v>0</v>
      </c>
      <c r="AA90" s="113">
        <f t="shared" si="55"/>
        <v>0</v>
      </c>
      <c r="AB90" s="113">
        <f t="shared" si="56"/>
        <v>0</v>
      </c>
      <c r="AC90" s="114">
        <f t="shared" si="57"/>
        <v>0</v>
      </c>
      <c r="AD90" s="114">
        <f t="shared" si="58"/>
        <v>0</v>
      </c>
      <c r="AE90" s="113">
        <v>0</v>
      </c>
      <c r="AF90" s="113">
        <v>0</v>
      </c>
      <c r="AG90" s="113">
        <f t="shared" si="59"/>
        <v>0</v>
      </c>
      <c r="AH90" s="113">
        <f t="shared" si="60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61"/>
        <v>0</v>
      </c>
      <c r="AR90" s="115">
        <f t="shared" si="62"/>
        <v>0</v>
      </c>
      <c r="AS90" s="377">
        <f t="shared" si="63"/>
        <v>0</v>
      </c>
      <c r="AT90" s="112">
        <f t="shared" si="64"/>
        <v>7022</v>
      </c>
      <c r="AU90" s="113">
        <f t="shared" si="65"/>
        <v>4950</v>
      </c>
      <c r="AV90" s="113">
        <f t="shared" si="66"/>
        <v>0</v>
      </c>
      <c r="AW90" s="113">
        <f t="shared" si="67"/>
        <v>1673</v>
      </c>
      <c r="AX90" s="113">
        <f t="shared" si="68"/>
        <v>99</v>
      </c>
      <c r="AY90" s="113">
        <f t="shared" si="69"/>
        <v>300</v>
      </c>
      <c r="AZ90" s="115">
        <f t="shared" si="70"/>
        <v>0.02</v>
      </c>
      <c r="BA90" s="115">
        <f t="shared" si="71"/>
        <v>0</v>
      </c>
      <c r="BB90" s="116">
        <f t="shared" si="72"/>
        <v>0.02</v>
      </c>
    </row>
    <row r="91" spans="1:54" s="152" customFormat="1" ht="14.1" customHeight="1" x14ac:dyDescent="0.2">
      <c r="A91" s="189">
        <v>12</v>
      </c>
      <c r="B91" s="154">
        <v>2467</v>
      </c>
      <c r="C91" s="155">
        <v>600079708</v>
      </c>
      <c r="D91" s="154">
        <v>71012303</v>
      </c>
      <c r="E91" s="154" t="s">
        <v>771</v>
      </c>
      <c r="F91" s="165"/>
      <c r="G91" s="157"/>
      <c r="H91" s="158"/>
      <c r="I91" s="153">
        <v>4052862</v>
      </c>
      <c r="J91" s="280">
        <v>2960957</v>
      </c>
      <c r="K91" s="280">
        <v>0</v>
      </c>
      <c r="L91" s="280">
        <v>1000804</v>
      </c>
      <c r="M91" s="280">
        <v>59219</v>
      </c>
      <c r="N91" s="280">
        <v>31882</v>
      </c>
      <c r="O91" s="450">
        <v>7.194399999999999</v>
      </c>
      <c r="P91" s="450">
        <v>4.0503999999999998</v>
      </c>
      <c r="Q91" s="908">
        <v>3.1440000000000001</v>
      </c>
      <c r="R91" s="280">
        <f t="shared" ref="R91:BB91" si="74">SUM(R85:R90)</f>
        <v>0</v>
      </c>
      <c r="S91" s="160">
        <f t="shared" si="74"/>
        <v>0</v>
      </c>
      <c r="T91" s="160">
        <f t="shared" si="74"/>
        <v>8216</v>
      </c>
      <c r="U91" s="160">
        <f t="shared" si="74"/>
        <v>0</v>
      </c>
      <c r="V91" s="160">
        <f t="shared" si="74"/>
        <v>0</v>
      </c>
      <c r="W91" s="160">
        <f t="shared" si="74"/>
        <v>8216</v>
      </c>
      <c r="X91" s="160">
        <f t="shared" si="74"/>
        <v>0</v>
      </c>
      <c r="Y91" s="160">
        <f t="shared" si="74"/>
        <v>0</v>
      </c>
      <c r="Z91" s="160">
        <f t="shared" si="74"/>
        <v>0</v>
      </c>
      <c r="AA91" s="160">
        <f t="shared" si="74"/>
        <v>0</v>
      </c>
      <c r="AB91" s="160">
        <f t="shared" si="74"/>
        <v>8216</v>
      </c>
      <c r="AC91" s="160">
        <f t="shared" si="74"/>
        <v>2777</v>
      </c>
      <c r="AD91" s="160">
        <f t="shared" si="74"/>
        <v>164</v>
      </c>
      <c r="AE91" s="160">
        <f t="shared" si="74"/>
        <v>0</v>
      </c>
      <c r="AF91" s="160">
        <f t="shared" si="74"/>
        <v>0</v>
      </c>
      <c r="AG91" s="160">
        <f t="shared" si="74"/>
        <v>0</v>
      </c>
      <c r="AH91" s="160">
        <f t="shared" si="74"/>
        <v>11157</v>
      </c>
      <c r="AI91" s="161">
        <f t="shared" si="74"/>
        <v>0</v>
      </c>
      <c r="AJ91" s="161">
        <f t="shared" si="74"/>
        <v>0</v>
      </c>
      <c r="AK91" s="161">
        <f t="shared" si="74"/>
        <v>0</v>
      </c>
      <c r="AL91" s="161">
        <f t="shared" si="74"/>
        <v>0</v>
      </c>
      <c r="AM91" s="161">
        <f t="shared" si="74"/>
        <v>0.03</v>
      </c>
      <c r="AN91" s="161">
        <f t="shared" si="74"/>
        <v>0</v>
      </c>
      <c r="AO91" s="161">
        <f t="shared" si="74"/>
        <v>0</v>
      </c>
      <c r="AP91" s="161">
        <f t="shared" si="74"/>
        <v>0</v>
      </c>
      <c r="AQ91" s="161">
        <f t="shared" si="74"/>
        <v>0</v>
      </c>
      <c r="AR91" s="161">
        <f t="shared" si="74"/>
        <v>0.03</v>
      </c>
      <c r="AS91" s="905">
        <f t="shared" si="74"/>
        <v>0.03</v>
      </c>
      <c r="AT91" s="153">
        <f t="shared" si="74"/>
        <v>4064019</v>
      </c>
      <c r="AU91" s="160">
        <f t="shared" si="74"/>
        <v>2969173</v>
      </c>
      <c r="AV91" s="160">
        <f t="shared" si="74"/>
        <v>0</v>
      </c>
      <c r="AW91" s="160">
        <f t="shared" si="74"/>
        <v>1003581</v>
      </c>
      <c r="AX91" s="160">
        <f t="shared" si="74"/>
        <v>59383</v>
      </c>
      <c r="AY91" s="160">
        <f t="shared" si="74"/>
        <v>31882</v>
      </c>
      <c r="AZ91" s="161">
        <f t="shared" si="74"/>
        <v>7.2243999999999993</v>
      </c>
      <c r="BA91" s="161">
        <f t="shared" si="74"/>
        <v>4.0503999999999998</v>
      </c>
      <c r="BB91" s="162">
        <f t="shared" si="74"/>
        <v>3.1739999999999999</v>
      </c>
    </row>
    <row r="92" spans="1:54" s="152" customFormat="1" ht="14.1" customHeight="1" x14ac:dyDescent="0.2">
      <c r="A92" s="188">
        <v>13</v>
      </c>
      <c r="B92" s="159">
        <v>2408</v>
      </c>
      <c r="C92" s="149">
        <v>600079058</v>
      </c>
      <c r="D92" s="126">
        <v>72741511</v>
      </c>
      <c r="E92" s="126" t="s">
        <v>772</v>
      </c>
      <c r="F92" s="150">
        <v>3111</v>
      </c>
      <c r="G92" s="126" t="s">
        <v>315</v>
      </c>
      <c r="H92" s="151" t="s">
        <v>281</v>
      </c>
      <c r="I92" s="110">
        <v>2064936</v>
      </c>
      <c r="J92" s="432">
        <v>1513944</v>
      </c>
      <c r="K92" s="432">
        <v>0</v>
      </c>
      <c r="L92" s="111">
        <v>511713</v>
      </c>
      <c r="M92" s="111">
        <v>30279</v>
      </c>
      <c r="N92" s="432">
        <v>9000</v>
      </c>
      <c r="O92" s="288">
        <v>3.1558999999999999</v>
      </c>
      <c r="P92" s="435">
        <v>2.371</v>
      </c>
      <c r="Q92" s="909">
        <v>0.78489999999999993</v>
      </c>
      <c r="R92" s="351"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54"/>
        <v>0</v>
      </c>
      <c r="X92" s="113">
        <v>0</v>
      </c>
      <c r="Y92" s="113">
        <v>0</v>
      </c>
      <c r="Z92" s="113">
        <v>0</v>
      </c>
      <c r="AA92" s="113">
        <f t="shared" si="55"/>
        <v>0</v>
      </c>
      <c r="AB92" s="113">
        <f t="shared" si="56"/>
        <v>0</v>
      </c>
      <c r="AC92" s="114">
        <f t="shared" si="57"/>
        <v>0</v>
      </c>
      <c r="AD92" s="114">
        <f t="shared" si="58"/>
        <v>0</v>
      </c>
      <c r="AE92" s="113">
        <v>0</v>
      </c>
      <c r="AF92" s="113">
        <v>0</v>
      </c>
      <c r="AG92" s="113">
        <f t="shared" si="59"/>
        <v>0</v>
      </c>
      <c r="AH92" s="113">
        <f t="shared" si="60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61"/>
        <v>0</v>
      </c>
      <c r="AR92" s="115">
        <f t="shared" si="62"/>
        <v>0</v>
      </c>
      <c r="AS92" s="377">
        <f t="shared" si="63"/>
        <v>0</v>
      </c>
      <c r="AT92" s="112">
        <f t="shared" si="64"/>
        <v>2064936</v>
      </c>
      <c r="AU92" s="113">
        <f t="shared" si="65"/>
        <v>1513944</v>
      </c>
      <c r="AV92" s="113">
        <f t="shared" si="66"/>
        <v>0</v>
      </c>
      <c r="AW92" s="113">
        <f t="shared" si="67"/>
        <v>511713</v>
      </c>
      <c r="AX92" s="113">
        <f t="shared" si="68"/>
        <v>30279</v>
      </c>
      <c r="AY92" s="113">
        <f t="shared" si="69"/>
        <v>9000</v>
      </c>
      <c r="AZ92" s="115">
        <f t="shared" si="70"/>
        <v>3.1558999999999999</v>
      </c>
      <c r="BA92" s="115">
        <f t="shared" si="71"/>
        <v>2.371</v>
      </c>
      <c r="BB92" s="116">
        <f t="shared" si="72"/>
        <v>0.78489999999999993</v>
      </c>
    </row>
    <row r="93" spans="1:54" s="152" customFormat="1" ht="14.1" customHeight="1" x14ac:dyDescent="0.2">
      <c r="A93" s="188">
        <v>13</v>
      </c>
      <c r="B93" s="126">
        <v>2408</v>
      </c>
      <c r="C93" s="149">
        <v>600079058</v>
      </c>
      <c r="D93" s="126">
        <v>72741511</v>
      </c>
      <c r="E93" s="126" t="s">
        <v>772</v>
      </c>
      <c r="F93" s="150">
        <v>3111</v>
      </c>
      <c r="G93" s="126" t="s">
        <v>316</v>
      </c>
      <c r="H93" s="151" t="s">
        <v>282</v>
      </c>
      <c r="I93" s="110">
        <v>470470</v>
      </c>
      <c r="J93" s="28">
        <v>346443</v>
      </c>
      <c r="K93" s="28">
        <v>0</v>
      </c>
      <c r="L93" s="111">
        <v>117098</v>
      </c>
      <c r="M93" s="111">
        <v>6929</v>
      </c>
      <c r="N93" s="28">
        <v>0</v>
      </c>
      <c r="O93" s="288">
        <v>1</v>
      </c>
      <c r="P93" s="275">
        <v>1</v>
      </c>
      <c r="Q93" s="911">
        <v>0</v>
      </c>
      <c r="R93" s="351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54"/>
        <v>0</v>
      </c>
      <c r="X93" s="113">
        <v>0</v>
      </c>
      <c r="Y93" s="113">
        <v>0</v>
      </c>
      <c r="Z93" s="113">
        <v>0</v>
      </c>
      <c r="AA93" s="113">
        <f t="shared" si="55"/>
        <v>0</v>
      </c>
      <c r="AB93" s="113">
        <f t="shared" si="56"/>
        <v>0</v>
      </c>
      <c r="AC93" s="114">
        <f t="shared" si="57"/>
        <v>0</v>
      </c>
      <c r="AD93" s="114">
        <f t="shared" si="58"/>
        <v>0</v>
      </c>
      <c r="AE93" s="113">
        <v>0</v>
      </c>
      <c r="AF93" s="113">
        <v>0</v>
      </c>
      <c r="AG93" s="113">
        <f t="shared" si="59"/>
        <v>0</v>
      </c>
      <c r="AH93" s="113">
        <f t="shared" si="60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61"/>
        <v>0</v>
      </c>
      <c r="AR93" s="115">
        <f t="shared" si="62"/>
        <v>0</v>
      </c>
      <c r="AS93" s="377">
        <f t="shared" si="63"/>
        <v>0</v>
      </c>
      <c r="AT93" s="112">
        <f t="shared" si="64"/>
        <v>470470</v>
      </c>
      <c r="AU93" s="113">
        <f t="shared" si="65"/>
        <v>346443</v>
      </c>
      <c r="AV93" s="113">
        <f t="shared" si="66"/>
        <v>0</v>
      </c>
      <c r="AW93" s="113">
        <f t="shared" si="67"/>
        <v>117098</v>
      </c>
      <c r="AX93" s="113">
        <f t="shared" si="68"/>
        <v>6929</v>
      </c>
      <c r="AY93" s="113">
        <f t="shared" si="69"/>
        <v>0</v>
      </c>
      <c r="AZ93" s="115">
        <f t="shared" si="70"/>
        <v>1</v>
      </c>
      <c r="BA93" s="115">
        <f t="shared" si="71"/>
        <v>1</v>
      </c>
      <c r="BB93" s="116">
        <f t="shared" si="72"/>
        <v>0</v>
      </c>
    </row>
    <row r="94" spans="1:54" s="152" customFormat="1" ht="14.1" customHeight="1" x14ac:dyDescent="0.2">
      <c r="A94" s="188">
        <v>13</v>
      </c>
      <c r="B94" s="126">
        <v>2408</v>
      </c>
      <c r="C94" s="149">
        <v>600079058</v>
      </c>
      <c r="D94" s="126">
        <v>72741511</v>
      </c>
      <c r="E94" s="126" t="s">
        <v>772</v>
      </c>
      <c r="F94" s="150">
        <v>3141</v>
      </c>
      <c r="G94" s="126" t="s">
        <v>319</v>
      </c>
      <c r="H94" s="151" t="s">
        <v>282</v>
      </c>
      <c r="I94" s="110">
        <v>538197</v>
      </c>
      <c r="J94" s="30">
        <v>394650</v>
      </c>
      <c r="K94" s="30">
        <v>0</v>
      </c>
      <c r="L94" s="111">
        <v>133392</v>
      </c>
      <c r="M94" s="111">
        <v>7893</v>
      </c>
      <c r="N94" s="30">
        <v>2262</v>
      </c>
      <c r="O94" s="288">
        <v>1.34</v>
      </c>
      <c r="P94" s="33">
        <v>0</v>
      </c>
      <c r="Q94" s="914">
        <v>1.34</v>
      </c>
      <c r="R94" s="351">
        <v>0</v>
      </c>
      <c r="S94" s="113">
        <v>0</v>
      </c>
      <c r="T94" s="113">
        <v>-10243</v>
      </c>
      <c r="U94" s="113">
        <v>0</v>
      </c>
      <c r="V94" s="113">
        <v>0</v>
      </c>
      <c r="W94" s="113">
        <f t="shared" si="54"/>
        <v>-10243</v>
      </c>
      <c r="X94" s="113">
        <v>0</v>
      </c>
      <c r="Y94" s="113">
        <v>0</v>
      </c>
      <c r="Z94" s="113">
        <v>0</v>
      </c>
      <c r="AA94" s="113">
        <f t="shared" si="55"/>
        <v>0</v>
      </c>
      <c r="AB94" s="113">
        <f t="shared" si="56"/>
        <v>-10243</v>
      </c>
      <c r="AC94" s="114">
        <f t="shared" si="57"/>
        <v>-3462</v>
      </c>
      <c r="AD94" s="114">
        <f t="shared" si="58"/>
        <v>-205</v>
      </c>
      <c r="AE94" s="113">
        <v>0</v>
      </c>
      <c r="AF94" s="113">
        <v>0</v>
      </c>
      <c r="AG94" s="113">
        <f t="shared" si="59"/>
        <v>0</v>
      </c>
      <c r="AH94" s="113">
        <f t="shared" si="60"/>
        <v>-13910</v>
      </c>
      <c r="AI94" s="115">
        <v>0</v>
      </c>
      <c r="AJ94" s="115">
        <v>0</v>
      </c>
      <c r="AK94" s="115">
        <v>0</v>
      </c>
      <c r="AL94" s="115">
        <v>0</v>
      </c>
      <c r="AM94" s="115">
        <v>-0.04</v>
      </c>
      <c r="AN94" s="115">
        <v>0</v>
      </c>
      <c r="AO94" s="115">
        <v>0</v>
      </c>
      <c r="AP94" s="115">
        <v>0</v>
      </c>
      <c r="AQ94" s="115">
        <f t="shared" si="61"/>
        <v>0</v>
      </c>
      <c r="AR94" s="115">
        <f t="shared" si="62"/>
        <v>-0.04</v>
      </c>
      <c r="AS94" s="377">
        <f t="shared" si="63"/>
        <v>-0.04</v>
      </c>
      <c r="AT94" s="112">
        <f t="shared" si="64"/>
        <v>524287</v>
      </c>
      <c r="AU94" s="113">
        <f t="shared" si="65"/>
        <v>384407</v>
      </c>
      <c r="AV94" s="113">
        <f t="shared" si="66"/>
        <v>0</v>
      </c>
      <c r="AW94" s="113">
        <f t="shared" si="67"/>
        <v>129930</v>
      </c>
      <c r="AX94" s="113">
        <f t="shared" si="68"/>
        <v>7688</v>
      </c>
      <c r="AY94" s="113">
        <f t="shared" si="69"/>
        <v>2262</v>
      </c>
      <c r="AZ94" s="115">
        <f t="shared" si="70"/>
        <v>1.3</v>
      </c>
      <c r="BA94" s="115">
        <f t="shared" si="71"/>
        <v>0</v>
      </c>
      <c r="BB94" s="116">
        <f t="shared" si="72"/>
        <v>1.3</v>
      </c>
    </row>
    <row r="95" spans="1:54" s="152" customFormat="1" ht="14.1" customHeight="1" x14ac:dyDescent="0.2">
      <c r="A95" s="189">
        <v>13</v>
      </c>
      <c r="B95" s="154">
        <v>2408</v>
      </c>
      <c r="C95" s="155">
        <v>600079058</v>
      </c>
      <c r="D95" s="154">
        <v>72741511</v>
      </c>
      <c r="E95" s="154" t="s">
        <v>773</v>
      </c>
      <c r="F95" s="156"/>
      <c r="G95" s="157"/>
      <c r="H95" s="158"/>
      <c r="I95" s="153">
        <v>3073603</v>
      </c>
      <c r="J95" s="280">
        <v>2255037</v>
      </c>
      <c r="K95" s="280">
        <v>0</v>
      </c>
      <c r="L95" s="280">
        <v>762203</v>
      </c>
      <c r="M95" s="280">
        <v>45101</v>
      </c>
      <c r="N95" s="280">
        <v>11262</v>
      </c>
      <c r="O95" s="450">
        <v>5.4958999999999998</v>
      </c>
      <c r="P95" s="450">
        <v>3.371</v>
      </c>
      <c r="Q95" s="908">
        <v>2.1249000000000002</v>
      </c>
      <c r="R95" s="280">
        <f t="shared" ref="R95:BB95" si="75">SUM(R92:R94)</f>
        <v>0</v>
      </c>
      <c r="S95" s="160">
        <f t="shared" si="75"/>
        <v>0</v>
      </c>
      <c r="T95" s="160">
        <f t="shared" si="75"/>
        <v>-10243</v>
      </c>
      <c r="U95" s="160">
        <f t="shared" si="75"/>
        <v>0</v>
      </c>
      <c r="V95" s="160">
        <f t="shared" si="75"/>
        <v>0</v>
      </c>
      <c r="W95" s="160">
        <f t="shared" si="75"/>
        <v>-10243</v>
      </c>
      <c r="X95" s="160">
        <f t="shared" si="75"/>
        <v>0</v>
      </c>
      <c r="Y95" s="160">
        <f t="shared" si="75"/>
        <v>0</v>
      </c>
      <c r="Z95" s="160">
        <f t="shared" si="75"/>
        <v>0</v>
      </c>
      <c r="AA95" s="160">
        <f t="shared" si="75"/>
        <v>0</v>
      </c>
      <c r="AB95" s="160">
        <f t="shared" si="75"/>
        <v>-10243</v>
      </c>
      <c r="AC95" s="160">
        <f t="shared" si="75"/>
        <v>-3462</v>
      </c>
      <c r="AD95" s="160">
        <f t="shared" si="75"/>
        <v>-205</v>
      </c>
      <c r="AE95" s="160">
        <f t="shared" si="75"/>
        <v>0</v>
      </c>
      <c r="AF95" s="160">
        <f t="shared" si="75"/>
        <v>0</v>
      </c>
      <c r="AG95" s="160">
        <f t="shared" si="75"/>
        <v>0</v>
      </c>
      <c r="AH95" s="160">
        <f t="shared" si="75"/>
        <v>-13910</v>
      </c>
      <c r="AI95" s="161">
        <f t="shared" si="75"/>
        <v>0</v>
      </c>
      <c r="AJ95" s="161">
        <f t="shared" si="75"/>
        <v>0</v>
      </c>
      <c r="AK95" s="161">
        <f t="shared" si="75"/>
        <v>0</v>
      </c>
      <c r="AL95" s="161">
        <f t="shared" si="75"/>
        <v>0</v>
      </c>
      <c r="AM95" s="161">
        <f t="shared" si="75"/>
        <v>-0.04</v>
      </c>
      <c r="AN95" s="161">
        <f t="shared" si="75"/>
        <v>0</v>
      </c>
      <c r="AO95" s="161">
        <f t="shared" si="75"/>
        <v>0</v>
      </c>
      <c r="AP95" s="161">
        <f t="shared" si="75"/>
        <v>0</v>
      </c>
      <c r="AQ95" s="161">
        <f t="shared" si="75"/>
        <v>0</v>
      </c>
      <c r="AR95" s="161">
        <f t="shared" si="75"/>
        <v>-0.04</v>
      </c>
      <c r="AS95" s="905">
        <f t="shared" si="75"/>
        <v>-0.04</v>
      </c>
      <c r="AT95" s="153">
        <f t="shared" si="75"/>
        <v>3059693</v>
      </c>
      <c r="AU95" s="160">
        <f t="shared" si="75"/>
        <v>2244794</v>
      </c>
      <c r="AV95" s="160">
        <f t="shared" si="75"/>
        <v>0</v>
      </c>
      <c r="AW95" s="160">
        <f t="shared" si="75"/>
        <v>758741</v>
      </c>
      <c r="AX95" s="160">
        <f t="shared" si="75"/>
        <v>44896</v>
      </c>
      <c r="AY95" s="160">
        <f t="shared" si="75"/>
        <v>11262</v>
      </c>
      <c r="AZ95" s="161">
        <f t="shared" si="75"/>
        <v>5.4558999999999997</v>
      </c>
      <c r="BA95" s="161">
        <f t="shared" si="75"/>
        <v>3.371</v>
      </c>
      <c r="BB95" s="162">
        <f t="shared" si="75"/>
        <v>2.0849000000000002</v>
      </c>
    </row>
    <row r="96" spans="1:54" s="152" customFormat="1" ht="14.1" customHeight="1" x14ac:dyDescent="0.2">
      <c r="A96" s="188">
        <v>14</v>
      </c>
      <c r="B96" s="126">
        <v>2304</v>
      </c>
      <c r="C96" s="149">
        <v>600080382</v>
      </c>
      <c r="D96" s="126">
        <v>72743417</v>
      </c>
      <c r="E96" s="126" t="s">
        <v>774</v>
      </c>
      <c r="F96" s="150">
        <v>3113</v>
      </c>
      <c r="G96" s="126" t="s">
        <v>318</v>
      </c>
      <c r="H96" s="151" t="s">
        <v>281</v>
      </c>
      <c r="I96" s="110">
        <v>4559718</v>
      </c>
      <c r="J96" s="432">
        <v>3318901</v>
      </c>
      <c r="K96" s="432">
        <v>0</v>
      </c>
      <c r="L96" s="111">
        <v>1121789</v>
      </c>
      <c r="M96" s="111">
        <v>66378</v>
      </c>
      <c r="N96" s="432">
        <v>52650</v>
      </c>
      <c r="O96" s="288">
        <v>6.4918999999999993</v>
      </c>
      <c r="P96" s="435">
        <v>4.8635999999999999</v>
      </c>
      <c r="Q96" s="909">
        <v>1.6282999999999999</v>
      </c>
      <c r="R96" s="351"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54"/>
        <v>0</v>
      </c>
      <c r="X96" s="113">
        <v>0</v>
      </c>
      <c r="Y96" s="113">
        <v>0</v>
      </c>
      <c r="Z96" s="113">
        <v>0</v>
      </c>
      <c r="AA96" s="113">
        <f t="shared" si="55"/>
        <v>0</v>
      </c>
      <c r="AB96" s="113">
        <f t="shared" si="56"/>
        <v>0</v>
      </c>
      <c r="AC96" s="114">
        <f t="shared" si="57"/>
        <v>0</v>
      </c>
      <c r="AD96" s="114">
        <f t="shared" si="58"/>
        <v>0</v>
      </c>
      <c r="AE96" s="113">
        <v>0</v>
      </c>
      <c r="AF96" s="113">
        <v>0</v>
      </c>
      <c r="AG96" s="113">
        <f t="shared" si="59"/>
        <v>0</v>
      </c>
      <c r="AH96" s="113">
        <f t="shared" si="60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61"/>
        <v>0</v>
      </c>
      <c r="AR96" s="115">
        <f t="shared" si="62"/>
        <v>0</v>
      </c>
      <c r="AS96" s="377">
        <f t="shared" si="63"/>
        <v>0</v>
      </c>
      <c r="AT96" s="112">
        <f t="shared" si="64"/>
        <v>4559718</v>
      </c>
      <c r="AU96" s="113">
        <f t="shared" si="65"/>
        <v>3318901</v>
      </c>
      <c r="AV96" s="113">
        <f t="shared" si="66"/>
        <v>0</v>
      </c>
      <c r="AW96" s="113">
        <f t="shared" si="67"/>
        <v>1121789</v>
      </c>
      <c r="AX96" s="113">
        <f t="shared" si="68"/>
        <v>66378</v>
      </c>
      <c r="AY96" s="113">
        <f t="shared" si="69"/>
        <v>52650</v>
      </c>
      <c r="AZ96" s="115">
        <f t="shared" si="70"/>
        <v>6.4918999999999993</v>
      </c>
      <c r="BA96" s="115">
        <f t="shared" si="71"/>
        <v>4.8635999999999999</v>
      </c>
      <c r="BB96" s="116">
        <f t="shared" si="72"/>
        <v>1.6282999999999999</v>
      </c>
    </row>
    <row r="97" spans="1:54" s="152" customFormat="1" ht="14.1" customHeight="1" x14ac:dyDescent="0.2">
      <c r="A97" s="188">
        <v>14</v>
      </c>
      <c r="B97" s="126">
        <v>2304</v>
      </c>
      <c r="C97" s="149">
        <v>600080382</v>
      </c>
      <c r="D97" s="126">
        <v>72743417</v>
      </c>
      <c r="E97" s="126" t="s">
        <v>774</v>
      </c>
      <c r="F97" s="150">
        <v>3113</v>
      </c>
      <c r="G97" s="82" t="s">
        <v>317</v>
      </c>
      <c r="H97" s="151" t="s">
        <v>281</v>
      </c>
      <c r="I97" s="110">
        <v>849152</v>
      </c>
      <c r="J97" s="433">
        <v>625296</v>
      </c>
      <c r="K97" s="433">
        <v>0</v>
      </c>
      <c r="L97" s="111">
        <v>211350</v>
      </c>
      <c r="M97" s="111">
        <v>12506</v>
      </c>
      <c r="N97" s="344">
        <v>0</v>
      </c>
      <c r="O97" s="288">
        <v>1.7222</v>
      </c>
      <c r="P97" s="436">
        <v>1.7222</v>
      </c>
      <c r="Q97" s="910">
        <v>0</v>
      </c>
      <c r="R97" s="351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54"/>
        <v>0</v>
      </c>
      <c r="X97" s="113">
        <v>0</v>
      </c>
      <c r="Y97" s="113">
        <v>0</v>
      </c>
      <c r="Z97" s="113">
        <v>0</v>
      </c>
      <c r="AA97" s="113">
        <f t="shared" si="55"/>
        <v>0</v>
      </c>
      <c r="AB97" s="113">
        <f t="shared" si="56"/>
        <v>0</v>
      </c>
      <c r="AC97" s="114">
        <f t="shared" si="57"/>
        <v>0</v>
      </c>
      <c r="AD97" s="114">
        <f t="shared" si="58"/>
        <v>0</v>
      </c>
      <c r="AE97" s="113">
        <v>0</v>
      </c>
      <c r="AF97" s="113">
        <v>0</v>
      </c>
      <c r="AG97" s="113">
        <f t="shared" si="59"/>
        <v>0</v>
      </c>
      <c r="AH97" s="113">
        <f t="shared" si="60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61"/>
        <v>0</v>
      </c>
      <c r="AR97" s="115">
        <f t="shared" si="62"/>
        <v>0</v>
      </c>
      <c r="AS97" s="377">
        <f t="shared" si="63"/>
        <v>0</v>
      </c>
      <c r="AT97" s="112">
        <f t="shared" si="64"/>
        <v>849152</v>
      </c>
      <c r="AU97" s="113">
        <f t="shared" si="65"/>
        <v>625296</v>
      </c>
      <c r="AV97" s="113">
        <f t="shared" si="66"/>
        <v>0</v>
      </c>
      <c r="AW97" s="113">
        <f t="shared" si="67"/>
        <v>211350</v>
      </c>
      <c r="AX97" s="113">
        <f t="shared" si="68"/>
        <v>12506</v>
      </c>
      <c r="AY97" s="113">
        <f t="shared" si="69"/>
        <v>0</v>
      </c>
      <c r="AZ97" s="115">
        <f t="shared" si="70"/>
        <v>1.7222</v>
      </c>
      <c r="BA97" s="115">
        <f t="shared" si="71"/>
        <v>1.7222</v>
      </c>
      <c r="BB97" s="116">
        <f t="shared" si="72"/>
        <v>0</v>
      </c>
    </row>
    <row r="98" spans="1:54" s="152" customFormat="1" ht="14.1" customHeight="1" x14ac:dyDescent="0.2">
      <c r="A98" s="188">
        <v>14</v>
      </c>
      <c r="B98" s="126">
        <v>2304</v>
      </c>
      <c r="C98" s="149">
        <v>600080382</v>
      </c>
      <c r="D98" s="126">
        <v>72743417</v>
      </c>
      <c r="E98" s="126" t="s">
        <v>774</v>
      </c>
      <c r="F98" s="150">
        <v>3113</v>
      </c>
      <c r="G98" s="126" t="s">
        <v>316</v>
      </c>
      <c r="H98" s="151" t="s">
        <v>282</v>
      </c>
      <c r="I98" s="110">
        <v>951509</v>
      </c>
      <c r="J98" s="28">
        <v>700670</v>
      </c>
      <c r="K98" s="28">
        <v>0</v>
      </c>
      <c r="L98" s="111">
        <v>236826</v>
      </c>
      <c r="M98" s="111">
        <v>14013</v>
      </c>
      <c r="N98" s="28">
        <v>0</v>
      </c>
      <c r="O98" s="288">
        <v>1.99</v>
      </c>
      <c r="P98" s="275">
        <v>1.99</v>
      </c>
      <c r="Q98" s="911">
        <v>0</v>
      </c>
      <c r="R98" s="351"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54"/>
        <v>0</v>
      </c>
      <c r="X98" s="113">
        <v>0</v>
      </c>
      <c r="Y98" s="113">
        <v>0</v>
      </c>
      <c r="Z98" s="113">
        <v>0</v>
      </c>
      <c r="AA98" s="113">
        <f t="shared" si="55"/>
        <v>0</v>
      </c>
      <c r="AB98" s="113">
        <f t="shared" si="56"/>
        <v>0</v>
      </c>
      <c r="AC98" s="114">
        <f t="shared" si="57"/>
        <v>0</v>
      </c>
      <c r="AD98" s="114">
        <f t="shared" si="58"/>
        <v>0</v>
      </c>
      <c r="AE98" s="113">
        <v>0</v>
      </c>
      <c r="AF98" s="113">
        <v>0</v>
      </c>
      <c r="AG98" s="113">
        <f t="shared" si="59"/>
        <v>0</v>
      </c>
      <c r="AH98" s="113">
        <f t="shared" si="60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61"/>
        <v>0</v>
      </c>
      <c r="AR98" s="115">
        <f t="shared" si="62"/>
        <v>0</v>
      </c>
      <c r="AS98" s="377">
        <f t="shared" si="63"/>
        <v>0</v>
      </c>
      <c r="AT98" s="112">
        <f t="shared" si="64"/>
        <v>951509</v>
      </c>
      <c r="AU98" s="113">
        <f t="shared" si="65"/>
        <v>700670</v>
      </c>
      <c r="AV98" s="113">
        <f t="shared" si="66"/>
        <v>0</v>
      </c>
      <c r="AW98" s="113">
        <f t="shared" si="67"/>
        <v>236826</v>
      </c>
      <c r="AX98" s="113">
        <f t="shared" si="68"/>
        <v>14013</v>
      </c>
      <c r="AY98" s="113">
        <f t="shared" si="69"/>
        <v>0</v>
      </c>
      <c r="AZ98" s="115">
        <f t="shared" si="70"/>
        <v>1.99</v>
      </c>
      <c r="BA98" s="115">
        <f t="shared" si="71"/>
        <v>1.99</v>
      </c>
      <c r="BB98" s="116">
        <f t="shared" si="72"/>
        <v>0</v>
      </c>
    </row>
    <row r="99" spans="1:54" s="152" customFormat="1" ht="14.1" customHeight="1" x14ac:dyDescent="0.2">
      <c r="A99" s="188">
        <v>14</v>
      </c>
      <c r="B99" s="126">
        <v>2304</v>
      </c>
      <c r="C99" s="149">
        <v>600080382</v>
      </c>
      <c r="D99" s="126">
        <v>72743417</v>
      </c>
      <c r="E99" s="126" t="s">
        <v>774</v>
      </c>
      <c r="F99" s="150">
        <v>3143</v>
      </c>
      <c r="G99" s="126" t="s">
        <v>633</v>
      </c>
      <c r="H99" s="151" t="s">
        <v>281</v>
      </c>
      <c r="I99" s="110">
        <v>278030</v>
      </c>
      <c r="J99" s="28">
        <v>204735</v>
      </c>
      <c r="K99" s="28">
        <v>0</v>
      </c>
      <c r="L99" s="111">
        <v>69200</v>
      </c>
      <c r="M99" s="111">
        <v>4095</v>
      </c>
      <c r="N99" s="344">
        <v>0</v>
      </c>
      <c r="O99" s="288">
        <v>0.5</v>
      </c>
      <c r="P99" s="21">
        <v>0.5</v>
      </c>
      <c r="Q99" s="911">
        <v>0</v>
      </c>
      <c r="R99" s="351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54"/>
        <v>0</v>
      </c>
      <c r="X99" s="113">
        <v>0</v>
      </c>
      <c r="Y99" s="113">
        <v>0</v>
      </c>
      <c r="Z99" s="113">
        <v>0</v>
      </c>
      <c r="AA99" s="113">
        <f t="shared" si="55"/>
        <v>0</v>
      </c>
      <c r="AB99" s="113">
        <f t="shared" si="56"/>
        <v>0</v>
      </c>
      <c r="AC99" s="114">
        <f t="shared" si="57"/>
        <v>0</v>
      </c>
      <c r="AD99" s="114">
        <f t="shared" si="58"/>
        <v>0</v>
      </c>
      <c r="AE99" s="113">
        <v>0</v>
      </c>
      <c r="AF99" s="113">
        <v>0</v>
      </c>
      <c r="AG99" s="113">
        <f t="shared" si="59"/>
        <v>0</v>
      </c>
      <c r="AH99" s="113">
        <f t="shared" si="60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61"/>
        <v>0</v>
      </c>
      <c r="AR99" s="115">
        <f t="shared" si="62"/>
        <v>0</v>
      </c>
      <c r="AS99" s="377">
        <f t="shared" si="63"/>
        <v>0</v>
      </c>
      <c r="AT99" s="112">
        <f t="shared" si="64"/>
        <v>278030</v>
      </c>
      <c r="AU99" s="113">
        <f t="shared" si="65"/>
        <v>204735</v>
      </c>
      <c r="AV99" s="113">
        <f t="shared" si="66"/>
        <v>0</v>
      </c>
      <c r="AW99" s="113">
        <f t="shared" si="67"/>
        <v>69200</v>
      </c>
      <c r="AX99" s="113">
        <f t="shared" si="68"/>
        <v>4095</v>
      </c>
      <c r="AY99" s="113">
        <f t="shared" si="69"/>
        <v>0</v>
      </c>
      <c r="AZ99" s="115">
        <f t="shared" si="70"/>
        <v>0.5</v>
      </c>
      <c r="BA99" s="115">
        <f t="shared" si="71"/>
        <v>0.5</v>
      </c>
      <c r="BB99" s="116">
        <f t="shared" si="72"/>
        <v>0</v>
      </c>
    </row>
    <row r="100" spans="1:54" s="152" customFormat="1" ht="14.1" customHeight="1" x14ac:dyDescent="0.2">
      <c r="A100" s="188">
        <v>14</v>
      </c>
      <c r="B100" s="126">
        <v>2304</v>
      </c>
      <c r="C100" s="149">
        <v>600080382</v>
      </c>
      <c r="D100" s="126">
        <v>72743417</v>
      </c>
      <c r="E100" s="126" t="s">
        <v>774</v>
      </c>
      <c r="F100" s="150">
        <v>3143</v>
      </c>
      <c r="G100" s="126" t="s">
        <v>634</v>
      </c>
      <c r="H100" s="151" t="s">
        <v>282</v>
      </c>
      <c r="I100" s="110">
        <v>7022</v>
      </c>
      <c r="J100" s="445">
        <v>4950</v>
      </c>
      <c r="K100" s="445">
        <v>0</v>
      </c>
      <c r="L100" s="111">
        <v>1673</v>
      </c>
      <c r="M100" s="111">
        <v>99</v>
      </c>
      <c r="N100" s="445">
        <v>300</v>
      </c>
      <c r="O100" s="288">
        <v>0.02</v>
      </c>
      <c r="P100" s="444">
        <v>0</v>
      </c>
      <c r="Q100" s="912">
        <v>0.02</v>
      </c>
      <c r="R100" s="351"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54"/>
        <v>0</v>
      </c>
      <c r="X100" s="113">
        <v>0</v>
      </c>
      <c r="Y100" s="113">
        <v>0</v>
      </c>
      <c r="Z100" s="113">
        <v>0</v>
      </c>
      <c r="AA100" s="113">
        <f t="shared" si="55"/>
        <v>0</v>
      </c>
      <c r="AB100" s="113">
        <f t="shared" si="56"/>
        <v>0</v>
      </c>
      <c r="AC100" s="114">
        <f t="shared" si="57"/>
        <v>0</v>
      </c>
      <c r="AD100" s="114">
        <f t="shared" si="58"/>
        <v>0</v>
      </c>
      <c r="AE100" s="113">
        <v>0</v>
      </c>
      <c r="AF100" s="113">
        <v>0</v>
      </c>
      <c r="AG100" s="113">
        <f t="shared" si="59"/>
        <v>0</v>
      </c>
      <c r="AH100" s="113">
        <f t="shared" si="60"/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61"/>
        <v>0</v>
      </c>
      <c r="AR100" s="115">
        <f t="shared" si="62"/>
        <v>0</v>
      </c>
      <c r="AS100" s="377">
        <f t="shared" si="63"/>
        <v>0</v>
      </c>
      <c r="AT100" s="112">
        <f t="shared" si="64"/>
        <v>7022</v>
      </c>
      <c r="AU100" s="113">
        <f t="shared" si="65"/>
        <v>4950</v>
      </c>
      <c r="AV100" s="113">
        <f t="shared" si="66"/>
        <v>0</v>
      </c>
      <c r="AW100" s="113">
        <f t="shared" si="67"/>
        <v>1673</v>
      </c>
      <c r="AX100" s="113">
        <f t="shared" si="68"/>
        <v>99</v>
      </c>
      <c r="AY100" s="113">
        <f t="shared" si="69"/>
        <v>300</v>
      </c>
      <c r="AZ100" s="115">
        <f t="shared" si="70"/>
        <v>0.02</v>
      </c>
      <c r="BA100" s="115">
        <f t="shared" si="71"/>
        <v>0</v>
      </c>
      <c r="BB100" s="116">
        <f t="shared" si="72"/>
        <v>0.02</v>
      </c>
    </row>
    <row r="101" spans="1:54" s="152" customFormat="1" ht="14.1" customHeight="1" x14ac:dyDescent="0.2">
      <c r="A101" s="189">
        <v>14</v>
      </c>
      <c r="B101" s="154">
        <v>2304</v>
      </c>
      <c r="C101" s="155">
        <v>600080382</v>
      </c>
      <c r="D101" s="154">
        <v>72743417</v>
      </c>
      <c r="E101" s="154" t="s">
        <v>775</v>
      </c>
      <c r="F101" s="156"/>
      <c r="G101" s="157"/>
      <c r="H101" s="158"/>
      <c r="I101" s="153">
        <v>6645431</v>
      </c>
      <c r="J101" s="280">
        <v>4854552</v>
      </c>
      <c r="K101" s="280">
        <v>0</v>
      </c>
      <c r="L101" s="280">
        <v>1640838</v>
      </c>
      <c r="M101" s="280">
        <v>97091</v>
      </c>
      <c r="N101" s="280">
        <v>52950</v>
      </c>
      <c r="O101" s="450">
        <v>10.724099999999998</v>
      </c>
      <c r="P101" s="450">
        <v>9.0757999999999992</v>
      </c>
      <c r="Q101" s="908">
        <v>1.6482999999999999</v>
      </c>
      <c r="R101" s="280">
        <f t="shared" ref="R101:BB101" si="76">SUM(R96:R100)</f>
        <v>0</v>
      </c>
      <c r="S101" s="160">
        <f t="shared" si="76"/>
        <v>0</v>
      </c>
      <c r="T101" s="160">
        <f t="shared" si="76"/>
        <v>0</v>
      </c>
      <c r="U101" s="160">
        <f t="shared" si="76"/>
        <v>0</v>
      </c>
      <c r="V101" s="160">
        <f t="shared" si="76"/>
        <v>0</v>
      </c>
      <c r="W101" s="160">
        <f t="shared" si="76"/>
        <v>0</v>
      </c>
      <c r="X101" s="160">
        <f t="shared" si="76"/>
        <v>0</v>
      </c>
      <c r="Y101" s="160">
        <f t="shared" si="76"/>
        <v>0</v>
      </c>
      <c r="Z101" s="160">
        <f t="shared" si="76"/>
        <v>0</v>
      </c>
      <c r="AA101" s="160">
        <f t="shared" si="76"/>
        <v>0</v>
      </c>
      <c r="AB101" s="160">
        <f t="shared" si="76"/>
        <v>0</v>
      </c>
      <c r="AC101" s="160">
        <f t="shared" si="76"/>
        <v>0</v>
      </c>
      <c r="AD101" s="160">
        <f t="shared" si="76"/>
        <v>0</v>
      </c>
      <c r="AE101" s="160">
        <f t="shared" si="76"/>
        <v>0</v>
      </c>
      <c r="AF101" s="160">
        <f t="shared" si="76"/>
        <v>0</v>
      </c>
      <c r="AG101" s="160">
        <f t="shared" si="76"/>
        <v>0</v>
      </c>
      <c r="AH101" s="160">
        <f t="shared" si="76"/>
        <v>0</v>
      </c>
      <c r="AI101" s="161">
        <f t="shared" si="76"/>
        <v>0</v>
      </c>
      <c r="AJ101" s="161">
        <f t="shared" si="76"/>
        <v>0</v>
      </c>
      <c r="AK101" s="161">
        <f t="shared" si="76"/>
        <v>0</v>
      </c>
      <c r="AL101" s="161">
        <f t="shared" si="76"/>
        <v>0</v>
      </c>
      <c r="AM101" s="161">
        <f t="shared" si="76"/>
        <v>0</v>
      </c>
      <c r="AN101" s="161">
        <f t="shared" si="76"/>
        <v>0</v>
      </c>
      <c r="AO101" s="161">
        <f t="shared" si="76"/>
        <v>0</v>
      </c>
      <c r="AP101" s="161">
        <f t="shared" si="76"/>
        <v>0</v>
      </c>
      <c r="AQ101" s="161">
        <f t="shared" si="76"/>
        <v>0</v>
      </c>
      <c r="AR101" s="161">
        <f t="shared" si="76"/>
        <v>0</v>
      </c>
      <c r="AS101" s="905">
        <f t="shared" si="76"/>
        <v>0</v>
      </c>
      <c r="AT101" s="153">
        <f t="shared" si="76"/>
        <v>6645431</v>
      </c>
      <c r="AU101" s="160">
        <f t="shared" si="76"/>
        <v>4854552</v>
      </c>
      <c r="AV101" s="160">
        <f t="shared" si="76"/>
        <v>0</v>
      </c>
      <c r="AW101" s="160">
        <f t="shared" si="76"/>
        <v>1640838</v>
      </c>
      <c r="AX101" s="160">
        <f t="shared" si="76"/>
        <v>97091</v>
      </c>
      <c r="AY101" s="160">
        <f t="shared" si="76"/>
        <v>52950</v>
      </c>
      <c r="AZ101" s="161">
        <f t="shared" si="76"/>
        <v>10.724099999999998</v>
      </c>
      <c r="BA101" s="161">
        <f t="shared" si="76"/>
        <v>9.0757999999999992</v>
      </c>
      <c r="BB101" s="162">
        <f t="shared" si="76"/>
        <v>1.6482999999999999</v>
      </c>
    </row>
    <row r="102" spans="1:54" s="152" customFormat="1" ht="14.1" customHeight="1" x14ac:dyDescent="0.2">
      <c r="A102" s="188">
        <v>15</v>
      </c>
      <c r="B102" s="159">
        <v>2438</v>
      </c>
      <c r="C102" s="149">
        <v>600079384</v>
      </c>
      <c r="D102" s="126">
        <v>72741911</v>
      </c>
      <c r="E102" s="126" t="s">
        <v>776</v>
      </c>
      <c r="F102" s="150">
        <v>3111</v>
      </c>
      <c r="G102" s="126" t="s">
        <v>315</v>
      </c>
      <c r="H102" s="151" t="s">
        <v>281</v>
      </c>
      <c r="I102" s="110">
        <v>8010579</v>
      </c>
      <c r="J102" s="432">
        <v>5718687</v>
      </c>
      <c r="K102" s="432">
        <v>43200</v>
      </c>
      <c r="L102" s="111">
        <v>1947518</v>
      </c>
      <c r="M102" s="111">
        <v>114374</v>
      </c>
      <c r="N102" s="432">
        <v>186800</v>
      </c>
      <c r="O102" s="288">
        <v>13.3948</v>
      </c>
      <c r="P102" s="435">
        <v>10.3226</v>
      </c>
      <c r="Q102" s="909">
        <v>3.0722</v>
      </c>
      <c r="R102" s="351"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54"/>
        <v>0</v>
      </c>
      <c r="X102" s="113">
        <v>0</v>
      </c>
      <c r="Y102" s="113">
        <v>0</v>
      </c>
      <c r="Z102" s="113">
        <v>0</v>
      </c>
      <c r="AA102" s="113">
        <f t="shared" si="55"/>
        <v>0</v>
      </c>
      <c r="AB102" s="113">
        <f t="shared" si="56"/>
        <v>0</v>
      </c>
      <c r="AC102" s="114">
        <f t="shared" si="57"/>
        <v>0</v>
      </c>
      <c r="AD102" s="114">
        <f t="shared" si="58"/>
        <v>0</v>
      </c>
      <c r="AE102" s="113">
        <v>0</v>
      </c>
      <c r="AF102" s="113">
        <v>0</v>
      </c>
      <c r="AG102" s="113">
        <f t="shared" si="59"/>
        <v>0</v>
      </c>
      <c r="AH102" s="113">
        <f t="shared" si="60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61"/>
        <v>0</v>
      </c>
      <c r="AR102" s="115">
        <f t="shared" si="62"/>
        <v>0</v>
      </c>
      <c r="AS102" s="377">
        <f t="shared" si="63"/>
        <v>0</v>
      </c>
      <c r="AT102" s="112">
        <f t="shared" si="64"/>
        <v>8010579</v>
      </c>
      <c r="AU102" s="113">
        <f t="shared" si="65"/>
        <v>5718687</v>
      </c>
      <c r="AV102" s="113">
        <f t="shared" si="66"/>
        <v>43200</v>
      </c>
      <c r="AW102" s="113">
        <f t="shared" si="67"/>
        <v>1947518</v>
      </c>
      <c r="AX102" s="113">
        <f t="shared" si="68"/>
        <v>114374</v>
      </c>
      <c r="AY102" s="113">
        <f t="shared" si="69"/>
        <v>186800</v>
      </c>
      <c r="AZ102" s="115">
        <f t="shared" si="70"/>
        <v>13.3948</v>
      </c>
      <c r="BA102" s="115">
        <f t="shared" si="71"/>
        <v>10.3226</v>
      </c>
      <c r="BB102" s="116">
        <f t="shared" si="72"/>
        <v>3.0722</v>
      </c>
    </row>
    <row r="103" spans="1:54" s="152" customFormat="1" ht="14.1" customHeight="1" x14ac:dyDescent="0.2">
      <c r="A103" s="188">
        <v>15</v>
      </c>
      <c r="B103" s="126">
        <v>2438</v>
      </c>
      <c r="C103" s="149">
        <v>600079384</v>
      </c>
      <c r="D103" s="126">
        <v>72741911</v>
      </c>
      <c r="E103" s="126" t="s">
        <v>776</v>
      </c>
      <c r="F103" s="150">
        <v>3111</v>
      </c>
      <c r="G103" s="126" t="s">
        <v>316</v>
      </c>
      <c r="H103" s="151" t="s">
        <v>282</v>
      </c>
      <c r="I103" s="110">
        <v>1706900</v>
      </c>
      <c r="J103" s="28">
        <v>1251031</v>
      </c>
      <c r="K103" s="28">
        <v>0</v>
      </c>
      <c r="L103" s="111">
        <v>422848</v>
      </c>
      <c r="M103" s="111">
        <v>25021</v>
      </c>
      <c r="N103" s="28">
        <v>8000</v>
      </c>
      <c r="O103" s="288">
        <v>3.83</v>
      </c>
      <c r="P103" s="275">
        <v>3.83</v>
      </c>
      <c r="Q103" s="911">
        <v>0</v>
      </c>
      <c r="R103" s="351"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4"/>
        <v>0</v>
      </c>
      <c r="X103" s="113">
        <v>0</v>
      </c>
      <c r="Y103" s="113">
        <v>0</v>
      </c>
      <c r="Z103" s="113">
        <v>0</v>
      </c>
      <c r="AA103" s="113">
        <f t="shared" si="55"/>
        <v>0</v>
      </c>
      <c r="AB103" s="113">
        <f t="shared" si="56"/>
        <v>0</v>
      </c>
      <c r="AC103" s="114">
        <f t="shared" si="57"/>
        <v>0</v>
      </c>
      <c r="AD103" s="114">
        <f t="shared" si="58"/>
        <v>0</v>
      </c>
      <c r="AE103" s="113">
        <v>0</v>
      </c>
      <c r="AF103" s="113">
        <v>0</v>
      </c>
      <c r="AG103" s="113">
        <f t="shared" si="59"/>
        <v>0</v>
      </c>
      <c r="AH103" s="113">
        <f t="shared" si="60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61"/>
        <v>0</v>
      </c>
      <c r="AR103" s="115">
        <f t="shared" si="62"/>
        <v>0</v>
      </c>
      <c r="AS103" s="377">
        <f t="shared" si="63"/>
        <v>0</v>
      </c>
      <c r="AT103" s="112">
        <f t="shared" si="64"/>
        <v>1706900</v>
      </c>
      <c r="AU103" s="113">
        <f t="shared" si="65"/>
        <v>1251031</v>
      </c>
      <c r="AV103" s="113">
        <f t="shared" si="66"/>
        <v>0</v>
      </c>
      <c r="AW103" s="113">
        <f t="shared" si="67"/>
        <v>422848</v>
      </c>
      <c r="AX103" s="113">
        <f t="shared" si="68"/>
        <v>25021</v>
      </c>
      <c r="AY103" s="113">
        <f t="shared" si="69"/>
        <v>8000</v>
      </c>
      <c r="AZ103" s="115">
        <f t="shared" si="70"/>
        <v>3.83</v>
      </c>
      <c r="BA103" s="115">
        <f t="shared" si="71"/>
        <v>3.83</v>
      </c>
      <c r="BB103" s="116">
        <f t="shared" si="72"/>
        <v>0</v>
      </c>
    </row>
    <row r="104" spans="1:54" s="152" customFormat="1" ht="14.1" customHeight="1" x14ac:dyDescent="0.2">
      <c r="A104" s="188">
        <v>15</v>
      </c>
      <c r="B104" s="126">
        <v>2438</v>
      </c>
      <c r="C104" s="149">
        <v>600079384</v>
      </c>
      <c r="D104" s="126">
        <v>72741911</v>
      </c>
      <c r="E104" s="126" t="s">
        <v>776</v>
      </c>
      <c r="F104" s="150">
        <v>3141</v>
      </c>
      <c r="G104" s="126" t="s">
        <v>319</v>
      </c>
      <c r="H104" s="151" t="s">
        <v>282</v>
      </c>
      <c r="I104" s="110">
        <v>2322977</v>
      </c>
      <c r="J104" s="30">
        <v>1698628</v>
      </c>
      <c r="K104" s="30">
        <v>0</v>
      </c>
      <c r="L104" s="111">
        <v>574136</v>
      </c>
      <c r="M104" s="111">
        <v>33973</v>
      </c>
      <c r="N104" s="30">
        <v>16240</v>
      </c>
      <c r="O104" s="288">
        <v>5.78</v>
      </c>
      <c r="P104" s="33">
        <v>0</v>
      </c>
      <c r="Q104" s="914">
        <v>5.78</v>
      </c>
      <c r="R104" s="351">
        <v>0</v>
      </c>
      <c r="S104" s="113">
        <v>0</v>
      </c>
      <c r="T104" s="113">
        <v>-21658</v>
      </c>
      <c r="U104" s="113">
        <v>0</v>
      </c>
      <c r="V104" s="113">
        <v>0</v>
      </c>
      <c r="W104" s="113">
        <f t="shared" si="54"/>
        <v>-21658</v>
      </c>
      <c r="X104" s="113">
        <v>0</v>
      </c>
      <c r="Y104" s="113">
        <v>0</v>
      </c>
      <c r="Z104" s="113">
        <v>0</v>
      </c>
      <c r="AA104" s="113">
        <f t="shared" si="55"/>
        <v>0</v>
      </c>
      <c r="AB104" s="113">
        <f t="shared" si="56"/>
        <v>-21658</v>
      </c>
      <c r="AC104" s="114">
        <f t="shared" si="57"/>
        <v>-7320</v>
      </c>
      <c r="AD104" s="114">
        <f t="shared" si="58"/>
        <v>-433</v>
      </c>
      <c r="AE104" s="113">
        <v>0</v>
      </c>
      <c r="AF104" s="113">
        <v>0</v>
      </c>
      <c r="AG104" s="113">
        <f t="shared" si="59"/>
        <v>0</v>
      </c>
      <c r="AH104" s="113">
        <f t="shared" si="60"/>
        <v>-29411</v>
      </c>
      <c r="AI104" s="115">
        <v>0</v>
      </c>
      <c r="AJ104" s="115">
        <v>0</v>
      </c>
      <c r="AK104" s="115">
        <v>0</v>
      </c>
      <c r="AL104" s="115">
        <v>0</v>
      </c>
      <c r="AM104" s="115">
        <v>-0.08</v>
      </c>
      <c r="AN104" s="115">
        <v>0</v>
      </c>
      <c r="AO104" s="115">
        <v>0</v>
      </c>
      <c r="AP104" s="115">
        <v>0</v>
      </c>
      <c r="AQ104" s="115">
        <f t="shared" si="61"/>
        <v>0</v>
      </c>
      <c r="AR104" s="115">
        <f t="shared" si="62"/>
        <v>-0.08</v>
      </c>
      <c r="AS104" s="377">
        <f t="shared" si="63"/>
        <v>-0.08</v>
      </c>
      <c r="AT104" s="112">
        <f t="shared" si="64"/>
        <v>2293566</v>
      </c>
      <c r="AU104" s="113">
        <f t="shared" si="65"/>
        <v>1676970</v>
      </c>
      <c r="AV104" s="113">
        <f t="shared" si="66"/>
        <v>0</v>
      </c>
      <c r="AW104" s="113">
        <f t="shared" si="67"/>
        <v>566816</v>
      </c>
      <c r="AX104" s="113">
        <f t="shared" si="68"/>
        <v>33540</v>
      </c>
      <c r="AY104" s="113">
        <f t="shared" si="69"/>
        <v>16240</v>
      </c>
      <c r="AZ104" s="115">
        <f t="shared" si="70"/>
        <v>5.7</v>
      </c>
      <c r="BA104" s="115">
        <f t="shared" si="71"/>
        <v>0</v>
      </c>
      <c r="BB104" s="116">
        <f t="shared" si="72"/>
        <v>5.7</v>
      </c>
    </row>
    <row r="105" spans="1:54" s="152" customFormat="1" ht="14.1" customHeight="1" x14ac:dyDescent="0.2">
      <c r="A105" s="189">
        <v>15</v>
      </c>
      <c r="B105" s="154">
        <v>2438</v>
      </c>
      <c r="C105" s="155">
        <v>600079384</v>
      </c>
      <c r="D105" s="154">
        <v>72741911</v>
      </c>
      <c r="E105" s="154" t="s">
        <v>777</v>
      </c>
      <c r="F105" s="156"/>
      <c r="G105" s="157"/>
      <c r="H105" s="158"/>
      <c r="I105" s="153">
        <v>12040456</v>
      </c>
      <c r="J105" s="280">
        <v>8668346</v>
      </c>
      <c r="K105" s="280">
        <v>43200</v>
      </c>
      <c r="L105" s="280">
        <v>2944502</v>
      </c>
      <c r="M105" s="280">
        <v>173368</v>
      </c>
      <c r="N105" s="280">
        <v>211040</v>
      </c>
      <c r="O105" s="450">
        <v>23.004800000000003</v>
      </c>
      <c r="P105" s="450">
        <v>14.1526</v>
      </c>
      <c r="Q105" s="908">
        <v>8.8521999999999998</v>
      </c>
      <c r="R105" s="280">
        <f t="shared" ref="R105:BB105" si="77">SUM(R102:R104)</f>
        <v>0</v>
      </c>
      <c r="S105" s="160">
        <f t="shared" si="77"/>
        <v>0</v>
      </c>
      <c r="T105" s="160">
        <f t="shared" si="77"/>
        <v>-21658</v>
      </c>
      <c r="U105" s="160">
        <f t="shared" si="77"/>
        <v>0</v>
      </c>
      <c r="V105" s="160">
        <f t="shared" si="77"/>
        <v>0</v>
      </c>
      <c r="W105" s="160">
        <f t="shared" si="77"/>
        <v>-21658</v>
      </c>
      <c r="X105" s="160">
        <f t="shared" si="77"/>
        <v>0</v>
      </c>
      <c r="Y105" s="160">
        <f t="shared" si="77"/>
        <v>0</v>
      </c>
      <c r="Z105" s="160">
        <f t="shared" si="77"/>
        <v>0</v>
      </c>
      <c r="AA105" s="160">
        <f t="shared" si="77"/>
        <v>0</v>
      </c>
      <c r="AB105" s="160">
        <f t="shared" si="77"/>
        <v>-21658</v>
      </c>
      <c r="AC105" s="160">
        <f t="shared" si="77"/>
        <v>-7320</v>
      </c>
      <c r="AD105" s="160">
        <f t="shared" si="77"/>
        <v>-433</v>
      </c>
      <c r="AE105" s="160">
        <f t="shared" si="77"/>
        <v>0</v>
      </c>
      <c r="AF105" s="160">
        <f t="shared" si="77"/>
        <v>0</v>
      </c>
      <c r="AG105" s="160">
        <f t="shared" si="77"/>
        <v>0</v>
      </c>
      <c r="AH105" s="160">
        <f t="shared" si="77"/>
        <v>-29411</v>
      </c>
      <c r="AI105" s="161">
        <f t="shared" si="77"/>
        <v>0</v>
      </c>
      <c r="AJ105" s="161">
        <f t="shared" si="77"/>
        <v>0</v>
      </c>
      <c r="AK105" s="161">
        <f t="shared" si="77"/>
        <v>0</v>
      </c>
      <c r="AL105" s="161">
        <f t="shared" si="77"/>
        <v>0</v>
      </c>
      <c r="AM105" s="161">
        <f t="shared" si="77"/>
        <v>-0.08</v>
      </c>
      <c r="AN105" s="161">
        <f t="shared" si="77"/>
        <v>0</v>
      </c>
      <c r="AO105" s="161">
        <f t="shared" si="77"/>
        <v>0</v>
      </c>
      <c r="AP105" s="161">
        <f t="shared" si="77"/>
        <v>0</v>
      </c>
      <c r="AQ105" s="161">
        <f t="shared" si="77"/>
        <v>0</v>
      </c>
      <c r="AR105" s="161">
        <f t="shared" si="77"/>
        <v>-0.08</v>
      </c>
      <c r="AS105" s="905">
        <f t="shared" si="77"/>
        <v>-0.08</v>
      </c>
      <c r="AT105" s="153">
        <f t="shared" si="77"/>
        <v>12011045</v>
      </c>
      <c r="AU105" s="160">
        <f t="shared" si="77"/>
        <v>8646688</v>
      </c>
      <c r="AV105" s="160">
        <f t="shared" si="77"/>
        <v>43200</v>
      </c>
      <c r="AW105" s="160">
        <f t="shared" si="77"/>
        <v>2937182</v>
      </c>
      <c r="AX105" s="160">
        <f t="shared" si="77"/>
        <v>172935</v>
      </c>
      <c r="AY105" s="160">
        <f t="shared" si="77"/>
        <v>211040</v>
      </c>
      <c r="AZ105" s="161">
        <f t="shared" si="77"/>
        <v>22.924800000000001</v>
      </c>
      <c r="BA105" s="161">
        <f t="shared" si="77"/>
        <v>14.1526</v>
      </c>
      <c r="BB105" s="162">
        <f t="shared" si="77"/>
        <v>8.7721999999999998</v>
      </c>
    </row>
    <row r="106" spans="1:54" s="152" customFormat="1" ht="14.1" customHeight="1" x14ac:dyDescent="0.2">
      <c r="A106" s="188">
        <v>16</v>
      </c>
      <c r="B106" s="126">
        <v>2315</v>
      </c>
      <c r="C106" s="149">
        <v>600080447</v>
      </c>
      <c r="D106" s="126">
        <v>46744819</v>
      </c>
      <c r="E106" s="126" t="s">
        <v>778</v>
      </c>
      <c r="F106" s="150">
        <v>3233</v>
      </c>
      <c r="G106" s="126" t="s">
        <v>322</v>
      </c>
      <c r="H106" s="151" t="s">
        <v>282</v>
      </c>
      <c r="I106" s="110">
        <v>2134725</v>
      </c>
      <c r="J106" s="343">
        <v>1450696</v>
      </c>
      <c r="K106" s="343">
        <v>120000</v>
      </c>
      <c r="L106" s="111">
        <v>530895</v>
      </c>
      <c r="M106" s="111">
        <v>29014</v>
      </c>
      <c r="N106" s="344">
        <v>4120</v>
      </c>
      <c r="O106" s="288">
        <v>3.18</v>
      </c>
      <c r="P106" s="275">
        <v>2.3600000000000003</v>
      </c>
      <c r="Q106" s="911">
        <v>0.82000000000000006</v>
      </c>
      <c r="R106" s="351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4"/>
        <v>0</v>
      </c>
      <c r="X106" s="113">
        <v>0</v>
      </c>
      <c r="Y106" s="113">
        <v>0</v>
      </c>
      <c r="Z106" s="113">
        <v>0</v>
      </c>
      <c r="AA106" s="113">
        <f t="shared" si="55"/>
        <v>0</v>
      </c>
      <c r="AB106" s="113">
        <f t="shared" si="56"/>
        <v>0</v>
      </c>
      <c r="AC106" s="114">
        <f t="shared" si="57"/>
        <v>0</v>
      </c>
      <c r="AD106" s="114">
        <f t="shared" si="58"/>
        <v>0</v>
      </c>
      <c r="AE106" s="113">
        <v>0</v>
      </c>
      <c r="AF106" s="113">
        <v>0</v>
      </c>
      <c r="AG106" s="113">
        <f t="shared" si="59"/>
        <v>0</v>
      </c>
      <c r="AH106" s="113">
        <f t="shared" si="60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61"/>
        <v>0</v>
      </c>
      <c r="AR106" s="115">
        <f t="shared" si="62"/>
        <v>0</v>
      </c>
      <c r="AS106" s="377">
        <f t="shared" si="63"/>
        <v>0</v>
      </c>
      <c r="AT106" s="112">
        <f t="shared" si="64"/>
        <v>2134725</v>
      </c>
      <c r="AU106" s="113">
        <f t="shared" si="65"/>
        <v>1450696</v>
      </c>
      <c r="AV106" s="113">
        <f t="shared" si="66"/>
        <v>120000</v>
      </c>
      <c r="AW106" s="113">
        <f t="shared" si="67"/>
        <v>530895</v>
      </c>
      <c r="AX106" s="113">
        <f t="shared" si="68"/>
        <v>29014</v>
      </c>
      <c r="AY106" s="113">
        <f t="shared" si="69"/>
        <v>4120</v>
      </c>
      <c r="AZ106" s="115">
        <f t="shared" si="70"/>
        <v>3.18</v>
      </c>
      <c r="BA106" s="115">
        <f t="shared" si="71"/>
        <v>2.3600000000000003</v>
      </c>
      <c r="BB106" s="116">
        <f t="shared" si="72"/>
        <v>0.82000000000000006</v>
      </c>
    </row>
    <row r="107" spans="1:54" s="152" customFormat="1" ht="14.1" customHeight="1" x14ac:dyDescent="0.2">
      <c r="A107" s="189">
        <v>16</v>
      </c>
      <c r="B107" s="154">
        <v>2315</v>
      </c>
      <c r="C107" s="155">
        <v>600080447</v>
      </c>
      <c r="D107" s="154">
        <v>46744819</v>
      </c>
      <c r="E107" s="154" t="s">
        <v>779</v>
      </c>
      <c r="F107" s="156"/>
      <c r="G107" s="157"/>
      <c r="H107" s="158"/>
      <c r="I107" s="153">
        <v>2134725</v>
      </c>
      <c r="J107" s="280">
        <v>1450696</v>
      </c>
      <c r="K107" s="280">
        <v>120000</v>
      </c>
      <c r="L107" s="280">
        <v>530895</v>
      </c>
      <c r="M107" s="280">
        <v>29014</v>
      </c>
      <c r="N107" s="280">
        <v>4120</v>
      </c>
      <c r="O107" s="450">
        <v>3.18</v>
      </c>
      <c r="P107" s="450">
        <v>2.3600000000000003</v>
      </c>
      <c r="Q107" s="908">
        <v>0.82000000000000006</v>
      </c>
      <c r="R107" s="280">
        <f t="shared" ref="R107:BB107" si="78">SUM(R106:R106)</f>
        <v>0</v>
      </c>
      <c r="S107" s="160">
        <f t="shared" si="78"/>
        <v>0</v>
      </c>
      <c r="T107" s="160">
        <f t="shared" si="78"/>
        <v>0</v>
      </c>
      <c r="U107" s="160">
        <f t="shared" si="78"/>
        <v>0</v>
      </c>
      <c r="V107" s="160">
        <f t="shared" si="78"/>
        <v>0</v>
      </c>
      <c r="W107" s="160">
        <f t="shared" si="78"/>
        <v>0</v>
      </c>
      <c r="X107" s="160">
        <f t="shared" si="78"/>
        <v>0</v>
      </c>
      <c r="Y107" s="160">
        <f t="shared" si="78"/>
        <v>0</v>
      </c>
      <c r="Z107" s="160">
        <f t="shared" si="78"/>
        <v>0</v>
      </c>
      <c r="AA107" s="160">
        <f t="shared" si="78"/>
        <v>0</v>
      </c>
      <c r="AB107" s="160">
        <f t="shared" si="78"/>
        <v>0</v>
      </c>
      <c r="AC107" s="160">
        <f t="shared" si="78"/>
        <v>0</v>
      </c>
      <c r="AD107" s="160">
        <f t="shared" si="78"/>
        <v>0</v>
      </c>
      <c r="AE107" s="160">
        <f t="shared" si="78"/>
        <v>0</v>
      </c>
      <c r="AF107" s="160">
        <f t="shared" si="78"/>
        <v>0</v>
      </c>
      <c r="AG107" s="160">
        <f t="shared" si="78"/>
        <v>0</v>
      </c>
      <c r="AH107" s="160">
        <f t="shared" si="78"/>
        <v>0</v>
      </c>
      <c r="AI107" s="161">
        <f t="shared" si="78"/>
        <v>0</v>
      </c>
      <c r="AJ107" s="161">
        <f t="shared" si="78"/>
        <v>0</v>
      </c>
      <c r="AK107" s="161">
        <f t="shared" si="78"/>
        <v>0</v>
      </c>
      <c r="AL107" s="161">
        <f t="shared" si="78"/>
        <v>0</v>
      </c>
      <c r="AM107" s="161">
        <f t="shared" si="78"/>
        <v>0</v>
      </c>
      <c r="AN107" s="161">
        <f t="shared" si="78"/>
        <v>0</v>
      </c>
      <c r="AO107" s="161">
        <f t="shared" si="78"/>
        <v>0</v>
      </c>
      <c r="AP107" s="161">
        <f t="shared" si="78"/>
        <v>0</v>
      </c>
      <c r="AQ107" s="161">
        <f t="shared" si="78"/>
        <v>0</v>
      </c>
      <c r="AR107" s="161">
        <f t="shared" si="78"/>
        <v>0</v>
      </c>
      <c r="AS107" s="905">
        <f t="shared" si="78"/>
        <v>0</v>
      </c>
      <c r="AT107" s="153">
        <f t="shared" si="78"/>
        <v>2134725</v>
      </c>
      <c r="AU107" s="160">
        <f t="shared" si="78"/>
        <v>1450696</v>
      </c>
      <c r="AV107" s="160">
        <f t="shared" si="78"/>
        <v>120000</v>
      </c>
      <c r="AW107" s="160">
        <f t="shared" si="78"/>
        <v>530895</v>
      </c>
      <c r="AX107" s="160">
        <f t="shared" si="78"/>
        <v>29014</v>
      </c>
      <c r="AY107" s="160">
        <f t="shared" si="78"/>
        <v>4120</v>
      </c>
      <c r="AZ107" s="161">
        <f t="shared" si="78"/>
        <v>3.18</v>
      </c>
      <c r="BA107" s="161">
        <f t="shared" si="78"/>
        <v>2.3600000000000003</v>
      </c>
      <c r="BB107" s="162">
        <f t="shared" si="78"/>
        <v>0.82000000000000006</v>
      </c>
    </row>
    <row r="108" spans="1:54" s="152" customFormat="1" ht="14.1" customHeight="1" x14ac:dyDescent="0.2">
      <c r="A108" s="188">
        <v>17</v>
      </c>
      <c r="B108" s="126">
        <v>2494</v>
      </c>
      <c r="C108" s="149">
        <v>600080315</v>
      </c>
      <c r="D108" s="126">
        <v>72741996</v>
      </c>
      <c r="E108" s="126" t="s">
        <v>780</v>
      </c>
      <c r="F108" s="150">
        <v>3113</v>
      </c>
      <c r="G108" s="126" t="s">
        <v>318</v>
      </c>
      <c r="H108" s="151" t="s">
        <v>281</v>
      </c>
      <c r="I108" s="110">
        <v>24986255</v>
      </c>
      <c r="J108" s="343">
        <v>18048928</v>
      </c>
      <c r="K108" s="343">
        <v>0</v>
      </c>
      <c r="L108" s="111">
        <v>6100538</v>
      </c>
      <c r="M108" s="111">
        <v>360979</v>
      </c>
      <c r="N108" s="344">
        <v>475810</v>
      </c>
      <c r="O108" s="288">
        <v>34.5518</v>
      </c>
      <c r="P108" s="437">
        <v>26.76</v>
      </c>
      <c r="Q108" s="910">
        <v>7.7918000000000003</v>
      </c>
      <c r="R108" s="351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54"/>
        <v>0</v>
      </c>
      <c r="X108" s="113">
        <v>0</v>
      </c>
      <c r="Y108" s="113">
        <v>0</v>
      </c>
      <c r="Z108" s="113">
        <v>0</v>
      </c>
      <c r="AA108" s="113">
        <f t="shared" si="55"/>
        <v>0</v>
      </c>
      <c r="AB108" s="113">
        <f t="shared" si="56"/>
        <v>0</v>
      </c>
      <c r="AC108" s="114">
        <f t="shared" si="57"/>
        <v>0</v>
      </c>
      <c r="AD108" s="114">
        <f t="shared" si="58"/>
        <v>0</v>
      </c>
      <c r="AE108" s="113">
        <v>0</v>
      </c>
      <c r="AF108" s="113">
        <v>0</v>
      </c>
      <c r="AG108" s="113">
        <f t="shared" si="59"/>
        <v>0</v>
      </c>
      <c r="AH108" s="113">
        <f t="shared" si="60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61"/>
        <v>0</v>
      </c>
      <c r="AR108" s="115">
        <f t="shared" si="62"/>
        <v>0</v>
      </c>
      <c r="AS108" s="377">
        <f t="shared" si="63"/>
        <v>0</v>
      </c>
      <c r="AT108" s="112">
        <f t="shared" si="64"/>
        <v>24986255</v>
      </c>
      <c r="AU108" s="113">
        <f t="shared" si="65"/>
        <v>18048928</v>
      </c>
      <c r="AV108" s="113">
        <f t="shared" si="66"/>
        <v>0</v>
      </c>
      <c r="AW108" s="113">
        <f t="shared" si="67"/>
        <v>6100538</v>
      </c>
      <c r="AX108" s="113">
        <f t="shared" si="68"/>
        <v>360979</v>
      </c>
      <c r="AY108" s="113">
        <f t="shared" si="69"/>
        <v>475810</v>
      </c>
      <c r="AZ108" s="115">
        <f t="shared" si="70"/>
        <v>34.5518</v>
      </c>
      <c r="BA108" s="115">
        <f t="shared" si="71"/>
        <v>26.76</v>
      </c>
      <c r="BB108" s="116">
        <f t="shared" si="72"/>
        <v>7.7918000000000003</v>
      </c>
    </row>
    <row r="109" spans="1:54" s="152" customFormat="1" ht="14.1" customHeight="1" x14ac:dyDescent="0.2">
      <c r="A109" s="188">
        <v>17</v>
      </c>
      <c r="B109" s="126">
        <v>2494</v>
      </c>
      <c r="C109" s="149">
        <v>600080315</v>
      </c>
      <c r="D109" s="126">
        <v>72741996</v>
      </c>
      <c r="E109" s="126" t="s">
        <v>780</v>
      </c>
      <c r="F109" s="150">
        <v>3113</v>
      </c>
      <c r="G109" s="82" t="s">
        <v>317</v>
      </c>
      <c r="H109" s="151" t="s">
        <v>281</v>
      </c>
      <c r="I109" s="110">
        <v>807356</v>
      </c>
      <c r="J109" s="433">
        <v>594519</v>
      </c>
      <c r="K109" s="433">
        <v>0</v>
      </c>
      <c r="L109" s="111">
        <v>200947</v>
      </c>
      <c r="M109" s="111">
        <v>11890</v>
      </c>
      <c r="N109" s="344">
        <v>0</v>
      </c>
      <c r="O109" s="288">
        <v>1.5284</v>
      </c>
      <c r="P109" s="436">
        <v>1.5284</v>
      </c>
      <c r="Q109" s="910">
        <v>0</v>
      </c>
      <c r="R109" s="351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4"/>
        <v>0</v>
      </c>
      <c r="X109" s="113">
        <v>0</v>
      </c>
      <c r="Y109" s="113">
        <v>0</v>
      </c>
      <c r="Z109" s="113">
        <v>0</v>
      </c>
      <c r="AA109" s="113">
        <f t="shared" si="55"/>
        <v>0</v>
      </c>
      <c r="AB109" s="113">
        <f t="shared" si="56"/>
        <v>0</v>
      </c>
      <c r="AC109" s="114">
        <f t="shared" si="57"/>
        <v>0</v>
      </c>
      <c r="AD109" s="114">
        <f t="shared" si="58"/>
        <v>0</v>
      </c>
      <c r="AE109" s="113">
        <v>0</v>
      </c>
      <c r="AF109" s="113">
        <v>0</v>
      </c>
      <c r="AG109" s="113">
        <f t="shared" si="59"/>
        <v>0</v>
      </c>
      <c r="AH109" s="113">
        <f t="shared" si="60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61"/>
        <v>0</v>
      </c>
      <c r="AR109" s="115">
        <f t="shared" si="62"/>
        <v>0</v>
      </c>
      <c r="AS109" s="377">
        <f t="shared" si="63"/>
        <v>0</v>
      </c>
      <c r="AT109" s="112">
        <f t="shared" si="64"/>
        <v>807356</v>
      </c>
      <c r="AU109" s="113">
        <f t="shared" si="65"/>
        <v>594519</v>
      </c>
      <c r="AV109" s="113">
        <f t="shared" si="66"/>
        <v>0</v>
      </c>
      <c r="AW109" s="113">
        <f t="shared" si="67"/>
        <v>200947</v>
      </c>
      <c r="AX109" s="113">
        <f t="shared" si="68"/>
        <v>11890</v>
      </c>
      <c r="AY109" s="113">
        <f t="shared" si="69"/>
        <v>0</v>
      </c>
      <c r="AZ109" s="115">
        <f t="shared" si="70"/>
        <v>1.5284</v>
      </c>
      <c r="BA109" s="115">
        <f t="shared" si="71"/>
        <v>1.5284</v>
      </c>
      <c r="BB109" s="116">
        <f t="shared" si="72"/>
        <v>0</v>
      </c>
    </row>
    <row r="110" spans="1:54" s="152" customFormat="1" ht="14.1" customHeight="1" x14ac:dyDescent="0.2">
      <c r="A110" s="188">
        <v>17</v>
      </c>
      <c r="B110" s="159">
        <v>2494</v>
      </c>
      <c r="C110" s="149">
        <v>600080315</v>
      </c>
      <c r="D110" s="126">
        <v>72741996</v>
      </c>
      <c r="E110" s="159" t="s">
        <v>780</v>
      </c>
      <c r="F110" s="150">
        <v>3113</v>
      </c>
      <c r="G110" s="126" t="s">
        <v>316</v>
      </c>
      <c r="H110" s="151" t="s">
        <v>282</v>
      </c>
      <c r="I110" s="110">
        <v>3500509</v>
      </c>
      <c r="J110" s="28">
        <v>2573092</v>
      </c>
      <c r="K110" s="28">
        <v>0</v>
      </c>
      <c r="L110" s="111">
        <v>869705</v>
      </c>
      <c r="M110" s="111">
        <v>51462</v>
      </c>
      <c r="N110" s="28">
        <v>6250</v>
      </c>
      <c r="O110" s="288">
        <v>7.3199999999999994</v>
      </c>
      <c r="P110" s="275">
        <v>7.3199999999999994</v>
      </c>
      <c r="Q110" s="911">
        <v>0</v>
      </c>
      <c r="R110" s="351">
        <v>0</v>
      </c>
      <c r="S110" s="113">
        <v>-49072</v>
      </c>
      <c r="T110" s="113">
        <v>0</v>
      </c>
      <c r="U110" s="113">
        <v>0</v>
      </c>
      <c r="V110" s="113">
        <v>0</v>
      </c>
      <c r="W110" s="113">
        <f t="shared" si="54"/>
        <v>-49072</v>
      </c>
      <c r="X110" s="113">
        <v>0</v>
      </c>
      <c r="Y110" s="113">
        <v>0</v>
      </c>
      <c r="Z110" s="113">
        <v>0</v>
      </c>
      <c r="AA110" s="113">
        <f t="shared" si="55"/>
        <v>0</v>
      </c>
      <c r="AB110" s="113">
        <f t="shared" si="56"/>
        <v>-49072</v>
      </c>
      <c r="AC110" s="114">
        <f t="shared" si="57"/>
        <v>-16586</v>
      </c>
      <c r="AD110" s="114">
        <f t="shared" si="58"/>
        <v>-981</v>
      </c>
      <c r="AE110" s="113">
        <v>0</v>
      </c>
      <c r="AF110" s="113">
        <v>0</v>
      </c>
      <c r="AG110" s="113">
        <f t="shared" si="59"/>
        <v>0</v>
      </c>
      <c r="AH110" s="113">
        <f t="shared" si="60"/>
        <v>-66639</v>
      </c>
      <c r="AI110" s="115">
        <v>0</v>
      </c>
      <c r="AJ110" s="115">
        <v>0</v>
      </c>
      <c r="AK110" s="115">
        <v>-0.13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61"/>
        <v>-0.13</v>
      </c>
      <c r="AR110" s="115">
        <f t="shared" si="62"/>
        <v>0</v>
      </c>
      <c r="AS110" s="377">
        <f t="shared" si="63"/>
        <v>-0.13</v>
      </c>
      <c r="AT110" s="112">
        <f t="shared" si="64"/>
        <v>3433870</v>
      </c>
      <c r="AU110" s="113">
        <f t="shared" si="65"/>
        <v>2524020</v>
      </c>
      <c r="AV110" s="113">
        <f t="shared" si="66"/>
        <v>0</v>
      </c>
      <c r="AW110" s="113">
        <f t="shared" si="67"/>
        <v>853119</v>
      </c>
      <c r="AX110" s="113">
        <f t="shared" si="68"/>
        <v>50481</v>
      </c>
      <c r="AY110" s="113">
        <f t="shared" si="69"/>
        <v>6250</v>
      </c>
      <c r="AZ110" s="115">
        <f t="shared" si="70"/>
        <v>7.1899999999999995</v>
      </c>
      <c r="BA110" s="115">
        <f t="shared" si="71"/>
        <v>7.1899999999999995</v>
      </c>
      <c r="BB110" s="116">
        <f t="shared" si="72"/>
        <v>0</v>
      </c>
    </row>
    <row r="111" spans="1:54" s="152" customFormat="1" ht="14.1" customHeight="1" x14ac:dyDescent="0.2">
      <c r="A111" s="188">
        <v>17</v>
      </c>
      <c r="B111" s="126">
        <v>2494</v>
      </c>
      <c r="C111" s="149">
        <v>600080315</v>
      </c>
      <c r="D111" s="126">
        <v>72741996</v>
      </c>
      <c r="E111" s="126" t="s">
        <v>780</v>
      </c>
      <c r="F111" s="150">
        <v>3143</v>
      </c>
      <c r="G111" s="126" t="s">
        <v>633</v>
      </c>
      <c r="H111" s="151" t="s">
        <v>281</v>
      </c>
      <c r="I111" s="110">
        <v>1691641</v>
      </c>
      <c r="J111" s="28">
        <v>1245685</v>
      </c>
      <c r="K111" s="28">
        <v>0</v>
      </c>
      <c r="L111" s="111">
        <v>421042</v>
      </c>
      <c r="M111" s="111">
        <v>24914</v>
      </c>
      <c r="N111" s="344">
        <v>0</v>
      </c>
      <c r="O111" s="288">
        <v>2.5470000000000002</v>
      </c>
      <c r="P111" s="21">
        <v>2.5470000000000002</v>
      </c>
      <c r="Q111" s="911">
        <v>0</v>
      </c>
      <c r="R111" s="351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54"/>
        <v>0</v>
      </c>
      <c r="X111" s="113">
        <v>0</v>
      </c>
      <c r="Y111" s="113">
        <v>0</v>
      </c>
      <c r="Z111" s="113">
        <v>0</v>
      </c>
      <c r="AA111" s="113">
        <f t="shared" si="55"/>
        <v>0</v>
      </c>
      <c r="AB111" s="113">
        <f t="shared" si="56"/>
        <v>0</v>
      </c>
      <c r="AC111" s="114">
        <f t="shared" si="57"/>
        <v>0</v>
      </c>
      <c r="AD111" s="114">
        <f t="shared" si="58"/>
        <v>0</v>
      </c>
      <c r="AE111" s="113">
        <v>0</v>
      </c>
      <c r="AF111" s="113">
        <v>0</v>
      </c>
      <c r="AG111" s="113">
        <f t="shared" si="59"/>
        <v>0</v>
      </c>
      <c r="AH111" s="113">
        <f t="shared" si="60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61"/>
        <v>0</v>
      </c>
      <c r="AR111" s="115">
        <f t="shared" si="62"/>
        <v>0</v>
      </c>
      <c r="AS111" s="377">
        <f t="shared" si="63"/>
        <v>0</v>
      </c>
      <c r="AT111" s="112">
        <f t="shared" si="64"/>
        <v>1691641</v>
      </c>
      <c r="AU111" s="113">
        <f t="shared" si="65"/>
        <v>1245685</v>
      </c>
      <c r="AV111" s="113">
        <f t="shared" si="66"/>
        <v>0</v>
      </c>
      <c r="AW111" s="113">
        <f t="shared" si="67"/>
        <v>421042</v>
      </c>
      <c r="AX111" s="113">
        <f t="shared" si="68"/>
        <v>24914</v>
      </c>
      <c r="AY111" s="113">
        <f t="shared" si="69"/>
        <v>0</v>
      </c>
      <c r="AZ111" s="115">
        <f t="shared" si="70"/>
        <v>2.5470000000000002</v>
      </c>
      <c r="BA111" s="115">
        <f t="shared" si="71"/>
        <v>2.5470000000000002</v>
      </c>
      <c r="BB111" s="116">
        <f t="shared" si="72"/>
        <v>0</v>
      </c>
    </row>
    <row r="112" spans="1:54" s="152" customFormat="1" ht="14.1" customHeight="1" x14ac:dyDescent="0.2">
      <c r="A112" s="188">
        <v>17</v>
      </c>
      <c r="B112" s="126">
        <v>2494</v>
      </c>
      <c r="C112" s="149">
        <v>600080315</v>
      </c>
      <c r="D112" s="126">
        <v>72741996</v>
      </c>
      <c r="E112" s="126" t="s">
        <v>780</v>
      </c>
      <c r="F112" s="150">
        <v>3143</v>
      </c>
      <c r="G112" s="126" t="s">
        <v>634</v>
      </c>
      <c r="H112" s="151" t="s">
        <v>282</v>
      </c>
      <c r="I112" s="110">
        <v>59688</v>
      </c>
      <c r="J112" s="445">
        <v>42075</v>
      </c>
      <c r="K112" s="445">
        <v>0</v>
      </c>
      <c r="L112" s="111">
        <v>14221</v>
      </c>
      <c r="M112" s="111">
        <v>842</v>
      </c>
      <c r="N112" s="445">
        <v>2550</v>
      </c>
      <c r="O112" s="288">
        <v>0.18</v>
      </c>
      <c r="P112" s="444">
        <v>0</v>
      </c>
      <c r="Q112" s="912">
        <v>0.18</v>
      </c>
      <c r="R112" s="351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54"/>
        <v>0</v>
      </c>
      <c r="X112" s="113">
        <v>0</v>
      </c>
      <c r="Y112" s="113">
        <v>0</v>
      </c>
      <c r="Z112" s="113">
        <v>0</v>
      </c>
      <c r="AA112" s="113">
        <f t="shared" si="55"/>
        <v>0</v>
      </c>
      <c r="AB112" s="113">
        <f t="shared" si="56"/>
        <v>0</v>
      </c>
      <c r="AC112" s="114">
        <f t="shared" si="57"/>
        <v>0</v>
      </c>
      <c r="AD112" s="114">
        <f t="shared" si="58"/>
        <v>0</v>
      </c>
      <c r="AE112" s="113">
        <v>0</v>
      </c>
      <c r="AF112" s="113">
        <v>0</v>
      </c>
      <c r="AG112" s="113">
        <f t="shared" si="59"/>
        <v>0</v>
      </c>
      <c r="AH112" s="113">
        <f t="shared" si="60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61"/>
        <v>0</v>
      </c>
      <c r="AR112" s="115">
        <f t="shared" si="62"/>
        <v>0</v>
      </c>
      <c r="AS112" s="377">
        <f t="shared" si="63"/>
        <v>0</v>
      </c>
      <c r="AT112" s="112">
        <f t="shared" si="64"/>
        <v>59688</v>
      </c>
      <c r="AU112" s="113">
        <f t="shared" si="65"/>
        <v>42075</v>
      </c>
      <c r="AV112" s="113">
        <f t="shared" si="66"/>
        <v>0</v>
      </c>
      <c r="AW112" s="113">
        <f t="shared" si="67"/>
        <v>14221</v>
      </c>
      <c r="AX112" s="113">
        <f t="shared" si="68"/>
        <v>842</v>
      </c>
      <c r="AY112" s="113">
        <f t="shared" si="69"/>
        <v>2550</v>
      </c>
      <c r="AZ112" s="115">
        <f t="shared" si="70"/>
        <v>0.18</v>
      </c>
      <c r="BA112" s="115">
        <f t="shared" si="71"/>
        <v>0</v>
      </c>
      <c r="BB112" s="116">
        <f t="shared" si="72"/>
        <v>0.18</v>
      </c>
    </row>
    <row r="113" spans="1:54" s="152" customFormat="1" ht="14.1" customHeight="1" x14ac:dyDescent="0.2">
      <c r="A113" s="189">
        <v>17</v>
      </c>
      <c r="B113" s="154">
        <v>2494</v>
      </c>
      <c r="C113" s="155">
        <v>600080315</v>
      </c>
      <c r="D113" s="154">
        <v>72741996</v>
      </c>
      <c r="E113" s="154" t="s">
        <v>781</v>
      </c>
      <c r="F113" s="156"/>
      <c r="G113" s="157"/>
      <c r="H113" s="158"/>
      <c r="I113" s="153">
        <v>31045449</v>
      </c>
      <c r="J113" s="280">
        <v>22504299</v>
      </c>
      <c r="K113" s="280">
        <v>0</v>
      </c>
      <c r="L113" s="280">
        <v>7606453</v>
      </c>
      <c r="M113" s="280">
        <v>450087</v>
      </c>
      <c r="N113" s="280">
        <v>484610</v>
      </c>
      <c r="O113" s="450">
        <v>46.127199999999995</v>
      </c>
      <c r="P113" s="450">
        <v>38.1554</v>
      </c>
      <c r="Q113" s="908">
        <v>7.9718</v>
      </c>
      <c r="R113" s="280">
        <f t="shared" ref="R113:BB113" si="79">SUM(R108:R112)</f>
        <v>0</v>
      </c>
      <c r="S113" s="160">
        <f t="shared" si="79"/>
        <v>-49072</v>
      </c>
      <c r="T113" s="160">
        <f t="shared" si="79"/>
        <v>0</v>
      </c>
      <c r="U113" s="160">
        <f t="shared" si="79"/>
        <v>0</v>
      </c>
      <c r="V113" s="160">
        <f t="shared" si="79"/>
        <v>0</v>
      </c>
      <c r="W113" s="160">
        <f t="shared" si="79"/>
        <v>-49072</v>
      </c>
      <c r="X113" s="160">
        <f t="shared" si="79"/>
        <v>0</v>
      </c>
      <c r="Y113" s="160">
        <f t="shared" si="79"/>
        <v>0</v>
      </c>
      <c r="Z113" s="160">
        <f t="shared" si="79"/>
        <v>0</v>
      </c>
      <c r="AA113" s="160">
        <f t="shared" si="79"/>
        <v>0</v>
      </c>
      <c r="AB113" s="160">
        <f t="shared" si="79"/>
        <v>-49072</v>
      </c>
      <c r="AC113" s="160">
        <f t="shared" si="79"/>
        <v>-16586</v>
      </c>
      <c r="AD113" s="160">
        <f t="shared" si="79"/>
        <v>-981</v>
      </c>
      <c r="AE113" s="160">
        <f t="shared" si="79"/>
        <v>0</v>
      </c>
      <c r="AF113" s="160">
        <f t="shared" si="79"/>
        <v>0</v>
      </c>
      <c r="AG113" s="160">
        <f t="shared" si="79"/>
        <v>0</v>
      </c>
      <c r="AH113" s="160">
        <f t="shared" si="79"/>
        <v>-66639</v>
      </c>
      <c r="AI113" s="161">
        <f t="shared" si="79"/>
        <v>0</v>
      </c>
      <c r="AJ113" s="161">
        <f t="shared" si="79"/>
        <v>0</v>
      </c>
      <c r="AK113" s="161">
        <f t="shared" si="79"/>
        <v>-0.13</v>
      </c>
      <c r="AL113" s="161">
        <f t="shared" si="79"/>
        <v>0</v>
      </c>
      <c r="AM113" s="161">
        <f t="shared" si="79"/>
        <v>0</v>
      </c>
      <c r="AN113" s="161">
        <f t="shared" si="79"/>
        <v>0</v>
      </c>
      <c r="AO113" s="161">
        <f t="shared" si="79"/>
        <v>0</v>
      </c>
      <c r="AP113" s="161">
        <f t="shared" si="79"/>
        <v>0</v>
      </c>
      <c r="AQ113" s="161">
        <f t="shared" si="79"/>
        <v>-0.13</v>
      </c>
      <c r="AR113" s="161">
        <f t="shared" si="79"/>
        <v>0</v>
      </c>
      <c r="AS113" s="905">
        <f t="shared" si="79"/>
        <v>-0.13</v>
      </c>
      <c r="AT113" s="153">
        <f t="shared" si="79"/>
        <v>30978810</v>
      </c>
      <c r="AU113" s="160">
        <f t="shared" si="79"/>
        <v>22455227</v>
      </c>
      <c r="AV113" s="160">
        <f t="shared" si="79"/>
        <v>0</v>
      </c>
      <c r="AW113" s="160">
        <f t="shared" si="79"/>
        <v>7589867</v>
      </c>
      <c r="AX113" s="160">
        <f t="shared" si="79"/>
        <v>449106</v>
      </c>
      <c r="AY113" s="160">
        <f t="shared" si="79"/>
        <v>484610</v>
      </c>
      <c r="AZ113" s="161">
        <f t="shared" si="79"/>
        <v>45.997199999999992</v>
      </c>
      <c r="BA113" s="161">
        <f t="shared" si="79"/>
        <v>38.025399999999998</v>
      </c>
      <c r="BB113" s="162">
        <f t="shared" si="79"/>
        <v>7.9718</v>
      </c>
    </row>
    <row r="114" spans="1:54" s="152" customFormat="1" ht="14.1" customHeight="1" x14ac:dyDescent="0.2">
      <c r="A114" s="188">
        <v>18</v>
      </c>
      <c r="B114" s="126">
        <v>2301</v>
      </c>
      <c r="C114" s="149">
        <v>600080226</v>
      </c>
      <c r="D114" s="126">
        <v>72741830</v>
      </c>
      <c r="E114" s="126" t="s">
        <v>782</v>
      </c>
      <c r="F114" s="150">
        <v>3231</v>
      </c>
      <c r="G114" s="126" t="s">
        <v>320</v>
      </c>
      <c r="H114" s="151" t="s">
        <v>281</v>
      </c>
      <c r="I114" s="110">
        <v>3949356</v>
      </c>
      <c r="J114" s="343">
        <v>2897972</v>
      </c>
      <c r="K114" s="343">
        <v>0</v>
      </c>
      <c r="L114" s="111">
        <v>979515</v>
      </c>
      <c r="M114" s="111">
        <v>57959</v>
      </c>
      <c r="N114" s="344">
        <v>13910</v>
      </c>
      <c r="O114" s="288">
        <v>5.6237000000000004</v>
      </c>
      <c r="P114" s="437">
        <v>4.9706000000000001</v>
      </c>
      <c r="Q114" s="910">
        <v>0.65310000000000001</v>
      </c>
      <c r="R114" s="351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f t="shared" si="54"/>
        <v>0</v>
      </c>
      <c r="X114" s="113">
        <v>0</v>
      </c>
      <c r="Y114" s="113">
        <v>0</v>
      </c>
      <c r="Z114" s="113">
        <v>0</v>
      </c>
      <c r="AA114" s="113">
        <f t="shared" si="55"/>
        <v>0</v>
      </c>
      <c r="AB114" s="113">
        <f t="shared" si="56"/>
        <v>0</v>
      </c>
      <c r="AC114" s="114">
        <f t="shared" si="57"/>
        <v>0</v>
      </c>
      <c r="AD114" s="114">
        <f t="shared" si="58"/>
        <v>0</v>
      </c>
      <c r="AE114" s="113">
        <v>0</v>
      </c>
      <c r="AF114" s="113">
        <v>0</v>
      </c>
      <c r="AG114" s="113">
        <f t="shared" si="59"/>
        <v>0</v>
      </c>
      <c r="AH114" s="113">
        <f t="shared" si="60"/>
        <v>0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si="61"/>
        <v>0</v>
      </c>
      <c r="AR114" s="115">
        <f t="shared" si="62"/>
        <v>0</v>
      </c>
      <c r="AS114" s="377">
        <f t="shared" si="63"/>
        <v>0</v>
      </c>
      <c r="AT114" s="112">
        <f t="shared" si="64"/>
        <v>3949356</v>
      </c>
      <c r="AU114" s="113">
        <f t="shared" si="65"/>
        <v>2897972</v>
      </c>
      <c r="AV114" s="113">
        <f t="shared" si="66"/>
        <v>0</v>
      </c>
      <c r="AW114" s="113">
        <f t="shared" si="67"/>
        <v>979515</v>
      </c>
      <c r="AX114" s="113">
        <f t="shared" si="68"/>
        <v>57959</v>
      </c>
      <c r="AY114" s="113">
        <f t="shared" si="69"/>
        <v>13910</v>
      </c>
      <c r="AZ114" s="115">
        <f t="shared" si="70"/>
        <v>5.6237000000000004</v>
      </c>
      <c r="BA114" s="115">
        <f t="shared" si="71"/>
        <v>4.9706000000000001</v>
      </c>
      <c r="BB114" s="116">
        <f t="shared" si="72"/>
        <v>0.65310000000000001</v>
      </c>
    </row>
    <row r="115" spans="1:54" s="152" customFormat="1" ht="14.1" customHeight="1" x14ac:dyDescent="0.2">
      <c r="A115" s="189">
        <v>18</v>
      </c>
      <c r="B115" s="154">
        <v>2301</v>
      </c>
      <c r="C115" s="155">
        <v>600080226</v>
      </c>
      <c r="D115" s="154">
        <v>72741830</v>
      </c>
      <c r="E115" s="154" t="s">
        <v>783</v>
      </c>
      <c r="F115" s="156"/>
      <c r="G115" s="157"/>
      <c r="H115" s="158"/>
      <c r="I115" s="166">
        <v>3949356</v>
      </c>
      <c r="J115" s="281">
        <v>2897972</v>
      </c>
      <c r="K115" s="281">
        <v>0</v>
      </c>
      <c r="L115" s="281">
        <v>979515</v>
      </c>
      <c r="M115" s="281">
        <v>57959</v>
      </c>
      <c r="N115" s="281">
        <v>13910</v>
      </c>
      <c r="O115" s="451">
        <v>5.6237000000000004</v>
      </c>
      <c r="P115" s="451">
        <v>4.9706000000000001</v>
      </c>
      <c r="Q115" s="915">
        <v>0.65310000000000001</v>
      </c>
      <c r="R115" s="281">
        <f t="shared" ref="R115:BB115" si="80">SUM(R114)</f>
        <v>0</v>
      </c>
      <c r="S115" s="167">
        <f t="shared" si="80"/>
        <v>0</v>
      </c>
      <c r="T115" s="167">
        <f t="shared" si="80"/>
        <v>0</v>
      </c>
      <c r="U115" s="167">
        <f t="shared" si="80"/>
        <v>0</v>
      </c>
      <c r="V115" s="167">
        <f t="shared" si="80"/>
        <v>0</v>
      </c>
      <c r="W115" s="167">
        <f t="shared" si="80"/>
        <v>0</v>
      </c>
      <c r="X115" s="167">
        <f t="shared" si="80"/>
        <v>0</v>
      </c>
      <c r="Y115" s="167">
        <f t="shared" si="80"/>
        <v>0</v>
      </c>
      <c r="Z115" s="167">
        <f t="shared" si="80"/>
        <v>0</v>
      </c>
      <c r="AA115" s="167">
        <f t="shared" si="80"/>
        <v>0</v>
      </c>
      <c r="AB115" s="167">
        <f t="shared" si="80"/>
        <v>0</v>
      </c>
      <c r="AC115" s="167">
        <f t="shared" si="80"/>
        <v>0</v>
      </c>
      <c r="AD115" s="167">
        <f t="shared" si="80"/>
        <v>0</v>
      </c>
      <c r="AE115" s="167">
        <f t="shared" si="80"/>
        <v>0</v>
      </c>
      <c r="AF115" s="167">
        <f t="shared" si="80"/>
        <v>0</v>
      </c>
      <c r="AG115" s="167">
        <f t="shared" si="80"/>
        <v>0</v>
      </c>
      <c r="AH115" s="167">
        <f t="shared" si="80"/>
        <v>0</v>
      </c>
      <c r="AI115" s="168">
        <f t="shared" si="80"/>
        <v>0</v>
      </c>
      <c r="AJ115" s="168">
        <f t="shared" si="80"/>
        <v>0</v>
      </c>
      <c r="AK115" s="168">
        <f t="shared" si="80"/>
        <v>0</v>
      </c>
      <c r="AL115" s="168">
        <f t="shared" si="80"/>
        <v>0</v>
      </c>
      <c r="AM115" s="168">
        <f t="shared" si="80"/>
        <v>0</v>
      </c>
      <c r="AN115" s="168">
        <f t="shared" si="80"/>
        <v>0</v>
      </c>
      <c r="AO115" s="168">
        <f t="shared" si="80"/>
        <v>0</v>
      </c>
      <c r="AP115" s="168">
        <f t="shared" si="80"/>
        <v>0</v>
      </c>
      <c r="AQ115" s="168">
        <f t="shared" si="80"/>
        <v>0</v>
      </c>
      <c r="AR115" s="168">
        <f t="shared" si="80"/>
        <v>0</v>
      </c>
      <c r="AS115" s="906">
        <f t="shared" si="80"/>
        <v>0</v>
      </c>
      <c r="AT115" s="166">
        <f t="shared" si="80"/>
        <v>3949356</v>
      </c>
      <c r="AU115" s="167">
        <f t="shared" si="80"/>
        <v>2897972</v>
      </c>
      <c r="AV115" s="167">
        <f t="shared" si="80"/>
        <v>0</v>
      </c>
      <c r="AW115" s="167">
        <f t="shared" si="80"/>
        <v>979515</v>
      </c>
      <c r="AX115" s="167">
        <f t="shared" si="80"/>
        <v>57959</v>
      </c>
      <c r="AY115" s="167">
        <f t="shared" si="80"/>
        <v>13910</v>
      </c>
      <c r="AZ115" s="168">
        <f t="shared" si="80"/>
        <v>5.6237000000000004</v>
      </c>
      <c r="BA115" s="168">
        <f t="shared" si="80"/>
        <v>4.9706000000000001</v>
      </c>
      <c r="BB115" s="169">
        <f t="shared" si="80"/>
        <v>0.65310000000000001</v>
      </c>
    </row>
    <row r="116" spans="1:54" s="152" customFormat="1" ht="14.1" customHeight="1" x14ac:dyDescent="0.2">
      <c r="A116" s="188">
        <v>19</v>
      </c>
      <c r="B116" s="159">
        <v>2497</v>
      </c>
      <c r="C116" s="149">
        <v>600080064</v>
      </c>
      <c r="D116" s="126">
        <v>72744189</v>
      </c>
      <c r="E116" s="126" t="s">
        <v>784</v>
      </c>
      <c r="F116" s="150">
        <v>3111</v>
      </c>
      <c r="G116" s="126" t="s">
        <v>315</v>
      </c>
      <c r="H116" s="151" t="s">
        <v>281</v>
      </c>
      <c r="I116" s="110">
        <v>6139524</v>
      </c>
      <c r="J116" s="111">
        <v>4434035</v>
      </c>
      <c r="K116" s="111">
        <v>58000</v>
      </c>
      <c r="L116" s="111">
        <v>1518308</v>
      </c>
      <c r="M116" s="111">
        <v>88681</v>
      </c>
      <c r="N116" s="111">
        <v>40500</v>
      </c>
      <c r="O116" s="288">
        <v>9.9037000000000006</v>
      </c>
      <c r="P116" s="288">
        <v>7.8599999999999994</v>
      </c>
      <c r="Q116" s="913">
        <v>2.0436999999999999</v>
      </c>
      <c r="R116" s="351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54"/>
        <v>0</v>
      </c>
      <c r="X116" s="113">
        <v>0</v>
      </c>
      <c r="Y116" s="113">
        <v>0</v>
      </c>
      <c r="Z116" s="113">
        <v>0</v>
      </c>
      <c r="AA116" s="113">
        <f t="shared" si="55"/>
        <v>0</v>
      </c>
      <c r="AB116" s="113">
        <f t="shared" si="56"/>
        <v>0</v>
      </c>
      <c r="AC116" s="114">
        <f t="shared" si="57"/>
        <v>0</v>
      </c>
      <c r="AD116" s="114">
        <f t="shared" si="58"/>
        <v>0</v>
      </c>
      <c r="AE116" s="113">
        <v>0</v>
      </c>
      <c r="AF116" s="113">
        <v>0</v>
      </c>
      <c r="AG116" s="113">
        <f t="shared" si="59"/>
        <v>0</v>
      </c>
      <c r="AH116" s="113">
        <f t="shared" si="60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61"/>
        <v>0</v>
      </c>
      <c r="AR116" s="115">
        <f t="shared" si="62"/>
        <v>0</v>
      </c>
      <c r="AS116" s="377">
        <f t="shared" si="63"/>
        <v>0</v>
      </c>
      <c r="AT116" s="112">
        <f t="shared" si="64"/>
        <v>6139524</v>
      </c>
      <c r="AU116" s="113">
        <f t="shared" si="65"/>
        <v>4434035</v>
      </c>
      <c r="AV116" s="113">
        <f t="shared" si="66"/>
        <v>58000</v>
      </c>
      <c r="AW116" s="113">
        <f t="shared" si="67"/>
        <v>1518308</v>
      </c>
      <c r="AX116" s="113">
        <f t="shared" si="68"/>
        <v>88681</v>
      </c>
      <c r="AY116" s="113">
        <f t="shared" si="69"/>
        <v>40500</v>
      </c>
      <c r="AZ116" s="115">
        <f t="shared" si="70"/>
        <v>9.9037000000000006</v>
      </c>
      <c r="BA116" s="115">
        <f t="shared" si="71"/>
        <v>7.8599999999999994</v>
      </c>
      <c r="BB116" s="116">
        <f t="shared" si="72"/>
        <v>2.0436999999999999</v>
      </c>
    </row>
    <row r="117" spans="1:54" s="152" customFormat="1" ht="14.1" customHeight="1" x14ac:dyDescent="0.2">
      <c r="A117" s="188">
        <v>19</v>
      </c>
      <c r="B117" s="126">
        <v>2497</v>
      </c>
      <c r="C117" s="149">
        <v>600080064</v>
      </c>
      <c r="D117" s="126">
        <v>72744189</v>
      </c>
      <c r="E117" s="126" t="s">
        <v>784</v>
      </c>
      <c r="F117" s="150">
        <v>3113</v>
      </c>
      <c r="G117" s="126" t="s">
        <v>318</v>
      </c>
      <c r="H117" s="151" t="s">
        <v>281</v>
      </c>
      <c r="I117" s="110">
        <v>20053264</v>
      </c>
      <c r="J117" s="111">
        <v>14435681</v>
      </c>
      <c r="K117" s="111">
        <v>60000</v>
      </c>
      <c r="L117" s="111">
        <v>4899540</v>
      </c>
      <c r="M117" s="111">
        <v>288713</v>
      </c>
      <c r="N117" s="111">
        <v>369330</v>
      </c>
      <c r="O117" s="288">
        <v>28.479600000000001</v>
      </c>
      <c r="P117" s="288">
        <v>20.82</v>
      </c>
      <c r="Q117" s="913">
        <v>7.6595999999999993</v>
      </c>
      <c r="R117" s="351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54"/>
        <v>0</v>
      </c>
      <c r="X117" s="113">
        <v>0</v>
      </c>
      <c r="Y117" s="113">
        <v>0</v>
      </c>
      <c r="Z117" s="113">
        <v>0</v>
      </c>
      <c r="AA117" s="113">
        <f t="shared" si="55"/>
        <v>0</v>
      </c>
      <c r="AB117" s="113">
        <f t="shared" si="56"/>
        <v>0</v>
      </c>
      <c r="AC117" s="114">
        <f t="shared" si="57"/>
        <v>0</v>
      </c>
      <c r="AD117" s="114">
        <f t="shared" si="58"/>
        <v>0</v>
      </c>
      <c r="AE117" s="113">
        <v>0</v>
      </c>
      <c r="AF117" s="113">
        <v>0</v>
      </c>
      <c r="AG117" s="113">
        <f t="shared" si="59"/>
        <v>0</v>
      </c>
      <c r="AH117" s="113">
        <f t="shared" si="60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61"/>
        <v>0</v>
      </c>
      <c r="AR117" s="115">
        <f t="shared" si="62"/>
        <v>0</v>
      </c>
      <c r="AS117" s="377">
        <f t="shared" si="63"/>
        <v>0</v>
      </c>
      <c r="AT117" s="112">
        <f t="shared" si="64"/>
        <v>20053264</v>
      </c>
      <c r="AU117" s="113">
        <f t="shared" si="65"/>
        <v>14435681</v>
      </c>
      <c r="AV117" s="113">
        <f t="shared" si="66"/>
        <v>60000</v>
      </c>
      <c r="AW117" s="113">
        <f t="shared" si="67"/>
        <v>4899540</v>
      </c>
      <c r="AX117" s="113">
        <f t="shared" si="68"/>
        <v>288713</v>
      </c>
      <c r="AY117" s="113">
        <f t="shared" si="69"/>
        <v>369330</v>
      </c>
      <c r="AZ117" s="115">
        <f t="shared" si="70"/>
        <v>28.479600000000001</v>
      </c>
      <c r="BA117" s="115">
        <f t="shared" si="71"/>
        <v>20.82</v>
      </c>
      <c r="BB117" s="116">
        <f t="shared" si="72"/>
        <v>7.6595999999999993</v>
      </c>
    </row>
    <row r="118" spans="1:54" s="152" customFormat="1" ht="14.1" customHeight="1" x14ac:dyDescent="0.2">
      <c r="A118" s="188">
        <v>19</v>
      </c>
      <c r="B118" s="126">
        <v>2497</v>
      </c>
      <c r="C118" s="149">
        <v>600080064</v>
      </c>
      <c r="D118" s="126">
        <v>72744189</v>
      </c>
      <c r="E118" s="126" t="s">
        <v>784</v>
      </c>
      <c r="F118" s="150">
        <v>3113</v>
      </c>
      <c r="G118" s="82" t="s">
        <v>317</v>
      </c>
      <c r="H118" s="151" t="s">
        <v>281</v>
      </c>
      <c r="I118" s="110">
        <v>1617699</v>
      </c>
      <c r="J118" s="433">
        <v>1191236</v>
      </c>
      <c r="K118" s="433">
        <v>0</v>
      </c>
      <c r="L118" s="111">
        <v>402638</v>
      </c>
      <c r="M118" s="111">
        <v>23825</v>
      </c>
      <c r="N118" s="344">
        <v>0</v>
      </c>
      <c r="O118" s="288">
        <v>3.0278</v>
      </c>
      <c r="P118" s="436">
        <v>3.0278</v>
      </c>
      <c r="Q118" s="910">
        <v>0</v>
      </c>
      <c r="R118" s="351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54"/>
        <v>0</v>
      </c>
      <c r="X118" s="113">
        <v>0</v>
      </c>
      <c r="Y118" s="113">
        <v>0</v>
      </c>
      <c r="Z118" s="113">
        <v>0</v>
      </c>
      <c r="AA118" s="113">
        <f t="shared" si="55"/>
        <v>0</v>
      </c>
      <c r="AB118" s="113">
        <f t="shared" si="56"/>
        <v>0</v>
      </c>
      <c r="AC118" s="114">
        <f t="shared" si="57"/>
        <v>0</v>
      </c>
      <c r="AD118" s="114">
        <f t="shared" si="58"/>
        <v>0</v>
      </c>
      <c r="AE118" s="113">
        <v>0</v>
      </c>
      <c r="AF118" s="113">
        <v>0</v>
      </c>
      <c r="AG118" s="113">
        <f t="shared" si="59"/>
        <v>0</v>
      </c>
      <c r="AH118" s="113">
        <f t="shared" si="60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61"/>
        <v>0</v>
      </c>
      <c r="AR118" s="115">
        <f t="shared" si="62"/>
        <v>0</v>
      </c>
      <c r="AS118" s="377">
        <f t="shared" si="63"/>
        <v>0</v>
      </c>
      <c r="AT118" s="112">
        <f t="shared" si="64"/>
        <v>1617699</v>
      </c>
      <c r="AU118" s="113">
        <f t="shared" si="65"/>
        <v>1191236</v>
      </c>
      <c r="AV118" s="113">
        <f t="shared" si="66"/>
        <v>0</v>
      </c>
      <c r="AW118" s="113">
        <f t="shared" si="67"/>
        <v>402638</v>
      </c>
      <c r="AX118" s="113">
        <f t="shared" si="68"/>
        <v>23825</v>
      </c>
      <c r="AY118" s="113">
        <f t="shared" si="69"/>
        <v>0</v>
      </c>
      <c r="AZ118" s="115">
        <f t="shared" si="70"/>
        <v>3.0278</v>
      </c>
      <c r="BA118" s="115">
        <f t="shared" si="71"/>
        <v>3.0278</v>
      </c>
      <c r="BB118" s="116">
        <f t="shared" si="72"/>
        <v>0</v>
      </c>
    </row>
    <row r="119" spans="1:54" s="152" customFormat="1" ht="14.1" customHeight="1" x14ac:dyDescent="0.2">
      <c r="A119" s="188">
        <v>19</v>
      </c>
      <c r="B119" s="159">
        <v>2497</v>
      </c>
      <c r="C119" s="149">
        <v>600080064</v>
      </c>
      <c r="D119" s="126">
        <v>72744189</v>
      </c>
      <c r="E119" s="159" t="s">
        <v>784</v>
      </c>
      <c r="F119" s="150">
        <v>3113</v>
      </c>
      <c r="G119" s="126" t="s">
        <v>316</v>
      </c>
      <c r="H119" s="151" t="s">
        <v>282</v>
      </c>
      <c r="I119" s="110">
        <v>4833562</v>
      </c>
      <c r="J119" s="28">
        <v>3551629</v>
      </c>
      <c r="K119" s="28">
        <v>0</v>
      </c>
      <c r="L119" s="111">
        <v>1200450</v>
      </c>
      <c r="M119" s="111">
        <v>71033</v>
      </c>
      <c r="N119" s="28">
        <v>10450</v>
      </c>
      <c r="O119" s="288">
        <v>10.07</v>
      </c>
      <c r="P119" s="275">
        <v>10.07</v>
      </c>
      <c r="Q119" s="911">
        <v>0</v>
      </c>
      <c r="R119" s="351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4"/>
        <v>0</v>
      </c>
      <c r="X119" s="113">
        <v>0</v>
      </c>
      <c r="Y119" s="113">
        <v>0</v>
      </c>
      <c r="Z119" s="113">
        <v>0</v>
      </c>
      <c r="AA119" s="113">
        <f t="shared" si="55"/>
        <v>0</v>
      </c>
      <c r="AB119" s="113">
        <f t="shared" si="56"/>
        <v>0</v>
      </c>
      <c r="AC119" s="114">
        <f t="shared" si="57"/>
        <v>0</v>
      </c>
      <c r="AD119" s="114">
        <f t="shared" si="58"/>
        <v>0</v>
      </c>
      <c r="AE119" s="113">
        <v>500</v>
      </c>
      <c r="AF119" s="113">
        <v>0</v>
      </c>
      <c r="AG119" s="113">
        <f t="shared" si="59"/>
        <v>500</v>
      </c>
      <c r="AH119" s="113">
        <f t="shared" si="60"/>
        <v>500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61"/>
        <v>0</v>
      </c>
      <c r="AR119" s="115">
        <f t="shared" si="62"/>
        <v>0</v>
      </c>
      <c r="AS119" s="377">
        <f t="shared" si="63"/>
        <v>0</v>
      </c>
      <c r="AT119" s="112">
        <f t="shared" si="64"/>
        <v>4834062</v>
      </c>
      <c r="AU119" s="113">
        <f t="shared" si="65"/>
        <v>3551629</v>
      </c>
      <c r="AV119" s="113">
        <f t="shared" si="66"/>
        <v>0</v>
      </c>
      <c r="AW119" s="113">
        <f t="shared" si="67"/>
        <v>1200450</v>
      </c>
      <c r="AX119" s="113">
        <f t="shared" si="68"/>
        <v>71033</v>
      </c>
      <c r="AY119" s="113">
        <f t="shared" si="69"/>
        <v>10950</v>
      </c>
      <c r="AZ119" s="115">
        <f t="shared" si="70"/>
        <v>10.07</v>
      </c>
      <c r="BA119" s="115">
        <f t="shared" si="71"/>
        <v>10.07</v>
      </c>
      <c r="BB119" s="116">
        <f t="shared" si="72"/>
        <v>0</v>
      </c>
    </row>
    <row r="120" spans="1:54" s="152" customFormat="1" ht="14.1" customHeight="1" x14ac:dyDescent="0.2">
      <c r="A120" s="188">
        <v>19</v>
      </c>
      <c r="B120" s="126">
        <v>2497</v>
      </c>
      <c r="C120" s="149">
        <v>600080064</v>
      </c>
      <c r="D120" s="126">
        <v>72744189</v>
      </c>
      <c r="E120" s="126" t="s">
        <v>784</v>
      </c>
      <c r="F120" s="150">
        <v>3141</v>
      </c>
      <c r="G120" s="126" t="s">
        <v>319</v>
      </c>
      <c r="H120" s="151" t="s">
        <v>282</v>
      </c>
      <c r="I120" s="110">
        <v>2007096</v>
      </c>
      <c r="J120" s="916">
        <v>1446760</v>
      </c>
      <c r="K120" s="916">
        <v>20000</v>
      </c>
      <c r="L120" s="111">
        <v>495765</v>
      </c>
      <c r="M120" s="111">
        <v>28935</v>
      </c>
      <c r="N120" s="916">
        <v>15636</v>
      </c>
      <c r="O120" s="288">
        <v>4.99</v>
      </c>
      <c r="P120" s="917">
        <v>0</v>
      </c>
      <c r="Q120" s="918">
        <v>4.99</v>
      </c>
      <c r="R120" s="351">
        <v>0</v>
      </c>
      <c r="S120" s="113">
        <v>0</v>
      </c>
      <c r="T120" s="113">
        <v>33780</v>
      </c>
      <c r="U120" s="113">
        <v>0</v>
      </c>
      <c r="V120" s="113">
        <v>0</v>
      </c>
      <c r="W120" s="113">
        <f t="shared" si="54"/>
        <v>33780</v>
      </c>
      <c r="X120" s="113">
        <v>0</v>
      </c>
      <c r="Y120" s="113">
        <v>0</v>
      </c>
      <c r="Z120" s="113">
        <v>0</v>
      </c>
      <c r="AA120" s="113">
        <f t="shared" si="55"/>
        <v>0</v>
      </c>
      <c r="AB120" s="113">
        <f t="shared" si="56"/>
        <v>33780</v>
      </c>
      <c r="AC120" s="114">
        <f t="shared" si="57"/>
        <v>11418</v>
      </c>
      <c r="AD120" s="114">
        <f t="shared" si="58"/>
        <v>676</v>
      </c>
      <c r="AE120" s="113">
        <v>0</v>
      </c>
      <c r="AF120" s="113">
        <v>0</v>
      </c>
      <c r="AG120" s="113">
        <f t="shared" si="59"/>
        <v>0</v>
      </c>
      <c r="AH120" s="113">
        <f t="shared" si="60"/>
        <v>45874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0.12</v>
      </c>
      <c r="AN120" s="115">
        <v>0</v>
      </c>
      <c r="AO120" s="115">
        <v>0</v>
      </c>
      <c r="AP120" s="115">
        <v>0</v>
      </c>
      <c r="AQ120" s="115">
        <f t="shared" si="61"/>
        <v>0</v>
      </c>
      <c r="AR120" s="115">
        <f t="shared" si="62"/>
        <v>0.12</v>
      </c>
      <c r="AS120" s="377">
        <f t="shared" si="63"/>
        <v>0.12</v>
      </c>
      <c r="AT120" s="112">
        <f t="shared" si="64"/>
        <v>2052970</v>
      </c>
      <c r="AU120" s="113">
        <f t="shared" si="65"/>
        <v>1480540</v>
      </c>
      <c r="AV120" s="113">
        <f t="shared" si="66"/>
        <v>20000</v>
      </c>
      <c r="AW120" s="113">
        <f t="shared" si="67"/>
        <v>507183</v>
      </c>
      <c r="AX120" s="113">
        <f t="shared" si="68"/>
        <v>29611</v>
      </c>
      <c r="AY120" s="113">
        <f t="shared" si="69"/>
        <v>15636</v>
      </c>
      <c r="AZ120" s="115">
        <f t="shared" si="70"/>
        <v>5.1100000000000003</v>
      </c>
      <c r="BA120" s="115">
        <f t="shared" si="71"/>
        <v>0</v>
      </c>
      <c r="BB120" s="116">
        <f t="shared" si="72"/>
        <v>5.1100000000000003</v>
      </c>
    </row>
    <row r="121" spans="1:54" s="152" customFormat="1" ht="14.1" customHeight="1" x14ac:dyDescent="0.2">
      <c r="A121" s="188">
        <v>19</v>
      </c>
      <c r="B121" s="126">
        <v>2497</v>
      </c>
      <c r="C121" s="149">
        <v>600080064</v>
      </c>
      <c r="D121" s="126">
        <v>72744189</v>
      </c>
      <c r="E121" s="126" t="s">
        <v>784</v>
      </c>
      <c r="F121" s="150">
        <v>3143</v>
      </c>
      <c r="G121" s="126" t="s">
        <v>633</v>
      </c>
      <c r="H121" s="151" t="s">
        <v>281</v>
      </c>
      <c r="I121" s="110">
        <v>1013167</v>
      </c>
      <c r="J121" s="28">
        <v>721441</v>
      </c>
      <c r="K121" s="28">
        <v>25000</v>
      </c>
      <c r="L121" s="111">
        <v>252297</v>
      </c>
      <c r="M121" s="111">
        <v>14429</v>
      </c>
      <c r="N121" s="344">
        <v>0</v>
      </c>
      <c r="O121" s="288">
        <v>1.76</v>
      </c>
      <c r="P121" s="21">
        <v>1.76</v>
      </c>
      <c r="Q121" s="911">
        <v>0</v>
      </c>
      <c r="R121" s="351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54"/>
        <v>0</v>
      </c>
      <c r="X121" s="113">
        <v>0</v>
      </c>
      <c r="Y121" s="113">
        <v>0</v>
      </c>
      <c r="Z121" s="113">
        <v>0</v>
      </c>
      <c r="AA121" s="113">
        <f t="shared" si="55"/>
        <v>0</v>
      </c>
      <c r="AB121" s="113">
        <f t="shared" si="56"/>
        <v>0</v>
      </c>
      <c r="AC121" s="114">
        <f t="shared" si="57"/>
        <v>0</v>
      </c>
      <c r="AD121" s="114">
        <f t="shared" si="58"/>
        <v>0</v>
      </c>
      <c r="AE121" s="113">
        <v>0</v>
      </c>
      <c r="AF121" s="113">
        <v>0</v>
      </c>
      <c r="AG121" s="113">
        <f t="shared" si="59"/>
        <v>0</v>
      </c>
      <c r="AH121" s="113">
        <f t="shared" si="60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61"/>
        <v>0</v>
      </c>
      <c r="AR121" s="115">
        <f t="shared" si="62"/>
        <v>0</v>
      </c>
      <c r="AS121" s="377">
        <f t="shared" si="63"/>
        <v>0</v>
      </c>
      <c r="AT121" s="112">
        <f t="shared" si="64"/>
        <v>1013167</v>
      </c>
      <c r="AU121" s="113">
        <f t="shared" si="65"/>
        <v>721441</v>
      </c>
      <c r="AV121" s="113">
        <f t="shared" si="66"/>
        <v>25000</v>
      </c>
      <c r="AW121" s="113">
        <f t="shared" si="67"/>
        <v>252297</v>
      </c>
      <c r="AX121" s="113">
        <f t="shared" si="68"/>
        <v>14429</v>
      </c>
      <c r="AY121" s="113">
        <f t="shared" si="69"/>
        <v>0</v>
      </c>
      <c r="AZ121" s="115">
        <f t="shared" si="70"/>
        <v>1.76</v>
      </c>
      <c r="BA121" s="115">
        <f t="shared" si="71"/>
        <v>1.76</v>
      </c>
      <c r="BB121" s="116">
        <f t="shared" si="72"/>
        <v>0</v>
      </c>
    </row>
    <row r="122" spans="1:54" s="152" customFormat="1" ht="14.1" customHeight="1" x14ac:dyDescent="0.2">
      <c r="A122" s="188">
        <v>19</v>
      </c>
      <c r="B122" s="126">
        <v>2497</v>
      </c>
      <c r="C122" s="149">
        <v>600080064</v>
      </c>
      <c r="D122" s="126">
        <v>72744189</v>
      </c>
      <c r="E122" s="126" t="s">
        <v>784</v>
      </c>
      <c r="F122" s="150">
        <v>3143</v>
      </c>
      <c r="G122" s="126" t="s">
        <v>634</v>
      </c>
      <c r="H122" s="151" t="s">
        <v>282</v>
      </c>
      <c r="I122" s="110">
        <v>39323</v>
      </c>
      <c r="J122" s="445">
        <v>27720</v>
      </c>
      <c r="K122" s="445">
        <v>0</v>
      </c>
      <c r="L122" s="111">
        <v>9369</v>
      </c>
      <c r="M122" s="111">
        <v>554</v>
      </c>
      <c r="N122" s="445">
        <v>1680</v>
      </c>
      <c r="O122" s="288">
        <v>0.12</v>
      </c>
      <c r="P122" s="444">
        <v>0</v>
      </c>
      <c r="Q122" s="912">
        <v>0.12</v>
      </c>
      <c r="R122" s="351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54"/>
        <v>0</v>
      </c>
      <c r="X122" s="113">
        <v>0</v>
      </c>
      <c r="Y122" s="113">
        <v>0</v>
      </c>
      <c r="Z122" s="113">
        <v>0</v>
      </c>
      <c r="AA122" s="113">
        <f t="shared" si="55"/>
        <v>0</v>
      </c>
      <c r="AB122" s="113">
        <f t="shared" si="56"/>
        <v>0</v>
      </c>
      <c r="AC122" s="114">
        <f t="shared" si="57"/>
        <v>0</v>
      </c>
      <c r="AD122" s="114">
        <f t="shared" si="58"/>
        <v>0</v>
      </c>
      <c r="AE122" s="113">
        <v>0</v>
      </c>
      <c r="AF122" s="113">
        <v>0</v>
      </c>
      <c r="AG122" s="113">
        <f t="shared" si="59"/>
        <v>0</v>
      </c>
      <c r="AH122" s="113">
        <f t="shared" si="60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61"/>
        <v>0</v>
      </c>
      <c r="AR122" s="115">
        <f t="shared" si="62"/>
        <v>0</v>
      </c>
      <c r="AS122" s="377">
        <f t="shared" si="63"/>
        <v>0</v>
      </c>
      <c r="AT122" s="112">
        <f t="shared" si="64"/>
        <v>39323</v>
      </c>
      <c r="AU122" s="113">
        <f t="shared" si="65"/>
        <v>27720</v>
      </c>
      <c r="AV122" s="113">
        <f t="shared" si="66"/>
        <v>0</v>
      </c>
      <c r="AW122" s="113">
        <f t="shared" si="67"/>
        <v>9369</v>
      </c>
      <c r="AX122" s="113">
        <f t="shared" si="68"/>
        <v>554</v>
      </c>
      <c r="AY122" s="113">
        <f t="shared" si="69"/>
        <v>1680</v>
      </c>
      <c r="AZ122" s="115">
        <f t="shared" si="70"/>
        <v>0.12</v>
      </c>
      <c r="BA122" s="115">
        <f t="shared" si="71"/>
        <v>0</v>
      </c>
      <c r="BB122" s="116">
        <f t="shared" si="72"/>
        <v>0.12</v>
      </c>
    </row>
    <row r="123" spans="1:54" s="152" customFormat="1" ht="14.1" customHeight="1" x14ac:dyDescent="0.2">
      <c r="A123" s="188">
        <v>19</v>
      </c>
      <c r="B123" s="126">
        <v>2497</v>
      </c>
      <c r="C123" s="149">
        <v>600080064</v>
      </c>
      <c r="D123" s="126">
        <v>72744189</v>
      </c>
      <c r="E123" s="126" t="s">
        <v>784</v>
      </c>
      <c r="F123" s="150">
        <v>3143</v>
      </c>
      <c r="G123" s="126" t="s">
        <v>321</v>
      </c>
      <c r="H123" s="151" t="s">
        <v>282</v>
      </c>
      <c r="I123" s="110">
        <v>336657</v>
      </c>
      <c r="J123" s="445">
        <v>232575</v>
      </c>
      <c r="K123" s="445">
        <v>15000</v>
      </c>
      <c r="L123" s="111">
        <v>83680</v>
      </c>
      <c r="M123" s="111">
        <v>4652</v>
      </c>
      <c r="N123" s="445">
        <v>750</v>
      </c>
      <c r="O123" s="288">
        <v>0.55000000000000004</v>
      </c>
      <c r="P123" s="444">
        <v>0.5</v>
      </c>
      <c r="Q123" s="912">
        <v>0.05</v>
      </c>
      <c r="R123" s="351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54"/>
        <v>0</v>
      </c>
      <c r="X123" s="113">
        <v>0</v>
      </c>
      <c r="Y123" s="113">
        <v>0</v>
      </c>
      <c r="Z123" s="113">
        <v>0</v>
      </c>
      <c r="AA123" s="113">
        <f t="shared" si="55"/>
        <v>0</v>
      </c>
      <c r="AB123" s="113">
        <f t="shared" si="56"/>
        <v>0</v>
      </c>
      <c r="AC123" s="114">
        <f t="shared" si="57"/>
        <v>0</v>
      </c>
      <c r="AD123" s="114">
        <f t="shared" si="58"/>
        <v>0</v>
      </c>
      <c r="AE123" s="113">
        <v>0</v>
      </c>
      <c r="AF123" s="113">
        <v>0</v>
      </c>
      <c r="AG123" s="113">
        <f t="shared" si="59"/>
        <v>0</v>
      </c>
      <c r="AH123" s="113">
        <f t="shared" si="60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61"/>
        <v>0</v>
      </c>
      <c r="AR123" s="115">
        <f t="shared" si="62"/>
        <v>0</v>
      </c>
      <c r="AS123" s="377">
        <f t="shared" si="63"/>
        <v>0</v>
      </c>
      <c r="AT123" s="112">
        <f t="shared" si="64"/>
        <v>336657</v>
      </c>
      <c r="AU123" s="113">
        <f t="shared" si="65"/>
        <v>232575</v>
      </c>
      <c r="AV123" s="113">
        <f t="shared" si="66"/>
        <v>15000</v>
      </c>
      <c r="AW123" s="113">
        <f t="shared" si="67"/>
        <v>83680</v>
      </c>
      <c r="AX123" s="113">
        <f t="shared" si="68"/>
        <v>4652</v>
      </c>
      <c r="AY123" s="113">
        <f t="shared" si="69"/>
        <v>750</v>
      </c>
      <c r="AZ123" s="115">
        <f t="shared" si="70"/>
        <v>0.55000000000000004</v>
      </c>
      <c r="BA123" s="115">
        <f t="shared" si="71"/>
        <v>0.5</v>
      </c>
      <c r="BB123" s="116">
        <f t="shared" si="72"/>
        <v>0.05</v>
      </c>
    </row>
    <row r="124" spans="1:54" s="152" customFormat="1" ht="14.1" customHeight="1" x14ac:dyDescent="0.2">
      <c r="A124" s="189">
        <v>19</v>
      </c>
      <c r="B124" s="154">
        <v>2497</v>
      </c>
      <c r="C124" s="155">
        <v>600080064</v>
      </c>
      <c r="D124" s="154">
        <v>72744189</v>
      </c>
      <c r="E124" s="154" t="s">
        <v>785</v>
      </c>
      <c r="F124" s="156"/>
      <c r="G124" s="157"/>
      <c r="H124" s="158"/>
      <c r="I124" s="153">
        <v>36040292</v>
      </c>
      <c r="J124" s="280">
        <v>26041077</v>
      </c>
      <c r="K124" s="280">
        <v>178000</v>
      </c>
      <c r="L124" s="280">
        <v>8862047</v>
      </c>
      <c r="M124" s="280">
        <v>520822</v>
      </c>
      <c r="N124" s="280">
        <v>438346</v>
      </c>
      <c r="O124" s="450">
        <v>58.9011</v>
      </c>
      <c r="P124" s="450">
        <v>44.037799999999997</v>
      </c>
      <c r="Q124" s="908">
        <v>14.863299999999999</v>
      </c>
      <c r="R124" s="280">
        <f t="shared" ref="R124:BB124" si="81">SUM(R116:R123)</f>
        <v>0</v>
      </c>
      <c r="S124" s="160">
        <f t="shared" si="81"/>
        <v>0</v>
      </c>
      <c r="T124" s="160">
        <f t="shared" si="81"/>
        <v>33780</v>
      </c>
      <c r="U124" s="160">
        <f t="shared" si="81"/>
        <v>0</v>
      </c>
      <c r="V124" s="160">
        <f t="shared" si="81"/>
        <v>0</v>
      </c>
      <c r="W124" s="160">
        <f t="shared" si="81"/>
        <v>33780</v>
      </c>
      <c r="X124" s="160">
        <f t="shared" si="81"/>
        <v>0</v>
      </c>
      <c r="Y124" s="160">
        <f t="shared" si="81"/>
        <v>0</v>
      </c>
      <c r="Z124" s="160">
        <f t="shared" si="81"/>
        <v>0</v>
      </c>
      <c r="AA124" s="160">
        <f t="shared" si="81"/>
        <v>0</v>
      </c>
      <c r="AB124" s="160">
        <f t="shared" si="81"/>
        <v>33780</v>
      </c>
      <c r="AC124" s="160">
        <f t="shared" si="81"/>
        <v>11418</v>
      </c>
      <c r="AD124" s="160">
        <f t="shared" si="81"/>
        <v>676</v>
      </c>
      <c r="AE124" s="160">
        <f t="shared" si="81"/>
        <v>500</v>
      </c>
      <c r="AF124" s="160">
        <f t="shared" si="81"/>
        <v>0</v>
      </c>
      <c r="AG124" s="160">
        <f t="shared" si="81"/>
        <v>500</v>
      </c>
      <c r="AH124" s="160">
        <f t="shared" si="81"/>
        <v>46374</v>
      </c>
      <c r="AI124" s="161">
        <f t="shared" si="81"/>
        <v>0</v>
      </c>
      <c r="AJ124" s="161">
        <f t="shared" si="81"/>
        <v>0</v>
      </c>
      <c r="AK124" s="161">
        <f t="shared" si="81"/>
        <v>0</v>
      </c>
      <c r="AL124" s="161">
        <f t="shared" si="81"/>
        <v>0</v>
      </c>
      <c r="AM124" s="161">
        <f t="shared" si="81"/>
        <v>0.12</v>
      </c>
      <c r="AN124" s="161">
        <f t="shared" si="81"/>
        <v>0</v>
      </c>
      <c r="AO124" s="161">
        <f t="shared" si="81"/>
        <v>0</v>
      </c>
      <c r="AP124" s="161">
        <f t="shared" si="81"/>
        <v>0</v>
      </c>
      <c r="AQ124" s="161">
        <f t="shared" si="81"/>
        <v>0</v>
      </c>
      <c r="AR124" s="161">
        <f t="shared" si="81"/>
        <v>0.12</v>
      </c>
      <c r="AS124" s="905">
        <f t="shared" si="81"/>
        <v>0.12</v>
      </c>
      <c r="AT124" s="153">
        <f t="shared" si="81"/>
        <v>36086666</v>
      </c>
      <c r="AU124" s="160">
        <f t="shared" si="81"/>
        <v>26074857</v>
      </c>
      <c r="AV124" s="160">
        <f t="shared" si="81"/>
        <v>178000</v>
      </c>
      <c r="AW124" s="160">
        <f t="shared" si="81"/>
        <v>8873465</v>
      </c>
      <c r="AX124" s="160">
        <f t="shared" si="81"/>
        <v>521498</v>
      </c>
      <c r="AY124" s="160">
        <f t="shared" si="81"/>
        <v>438846</v>
      </c>
      <c r="AZ124" s="161">
        <f t="shared" si="81"/>
        <v>59.021099999999997</v>
      </c>
      <c r="BA124" s="161">
        <f t="shared" si="81"/>
        <v>44.037799999999997</v>
      </c>
      <c r="BB124" s="162">
        <f t="shared" si="81"/>
        <v>14.983299999999998</v>
      </c>
    </row>
    <row r="125" spans="1:54" s="152" customFormat="1" ht="14.1" customHeight="1" x14ac:dyDescent="0.2">
      <c r="A125" s="188">
        <v>20</v>
      </c>
      <c r="B125" s="159">
        <v>2446</v>
      </c>
      <c r="C125" s="149">
        <v>600080129</v>
      </c>
      <c r="D125" s="126">
        <v>72743522</v>
      </c>
      <c r="E125" s="126" t="s">
        <v>786</v>
      </c>
      <c r="F125" s="150">
        <v>3111</v>
      </c>
      <c r="G125" s="126" t="s">
        <v>315</v>
      </c>
      <c r="H125" s="151" t="s">
        <v>281</v>
      </c>
      <c r="I125" s="110">
        <v>2197583</v>
      </c>
      <c r="J125" s="111">
        <v>1596799</v>
      </c>
      <c r="K125" s="111">
        <v>10000</v>
      </c>
      <c r="L125" s="111">
        <v>543098</v>
      </c>
      <c r="M125" s="111">
        <v>31936</v>
      </c>
      <c r="N125" s="111">
        <v>15750</v>
      </c>
      <c r="O125" s="288">
        <v>3.9218000000000002</v>
      </c>
      <c r="P125" s="288">
        <v>3</v>
      </c>
      <c r="Q125" s="913">
        <v>0.92179999999999995</v>
      </c>
      <c r="R125" s="351"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54"/>
        <v>0</v>
      </c>
      <c r="X125" s="113">
        <v>0</v>
      </c>
      <c r="Y125" s="113">
        <v>0</v>
      </c>
      <c r="Z125" s="113">
        <v>0</v>
      </c>
      <c r="AA125" s="113">
        <f t="shared" si="55"/>
        <v>0</v>
      </c>
      <c r="AB125" s="113">
        <f t="shared" si="56"/>
        <v>0</v>
      </c>
      <c r="AC125" s="114">
        <f t="shared" si="57"/>
        <v>0</v>
      </c>
      <c r="AD125" s="114">
        <f t="shared" si="58"/>
        <v>0</v>
      </c>
      <c r="AE125" s="113">
        <v>0</v>
      </c>
      <c r="AF125" s="113">
        <v>0</v>
      </c>
      <c r="AG125" s="113">
        <f t="shared" si="59"/>
        <v>0</v>
      </c>
      <c r="AH125" s="113">
        <f t="shared" si="60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61"/>
        <v>0</v>
      </c>
      <c r="AR125" s="115">
        <f t="shared" si="62"/>
        <v>0</v>
      </c>
      <c r="AS125" s="377">
        <f t="shared" si="63"/>
        <v>0</v>
      </c>
      <c r="AT125" s="112">
        <f t="shared" si="64"/>
        <v>2197583</v>
      </c>
      <c r="AU125" s="113">
        <f t="shared" si="65"/>
        <v>1596799</v>
      </c>
      <c r="AV125" s="113">
        <f t="shared" si="66"/>
        <v>10000</v>
      </c>
      <c r="AW125" s="113">
        <f t="shared" si="67"/>
        <v>543098</v>
      </c>
      <c r="AX125" s="113">
        <f t="shared" si="68"/>
        <v>31936</v>
      </c>
      <c r="AY125" s="113">
        <f t="shared" si="69"/>
        <v>15750</v>
      </c>
      <c r="AZ125" s="115">
        <f t="shared" si="70"/>
        <v>3.9218000000000002</v>
      </c>
      <c r="BA125" s="115">
        <f t="shared" si="71"/>
        <v>3</v>
      </c>
      <c r="BB125" s="116">
        <f t="shared" si="72"/>
        <v>0.92179999999999995</v>
      </c>
    </row>
    <row r="126" spans="1:54" s="152" customFormat="1" ht="14.1" customHeight="1" x14ac:dyDescent="0.2">
      <c r="A126" s="188">
        <v>20</v>
      </c>
      <c r="B126" s="163">
        <v>2446</v>
      </c>
      <c r="C126" s="149">
        <v>600080129</v>
      </c>
      <c r="D126" s="126">
        <v>72743522</v>
      </c>
      <c r="E126" s="163" t="s">
        <v>786</v>
      </c>
      <c r="F126" s="164">
        <v>3117</v>
      </c>
      <c r="G126" s="163" t="s">
        <v>333</v>
      </c>
      <c r="H126" s="151" t="s">
        <v>281</v>
      </c>
      <c r="I126" s="110">
        <v>5647076</v>
      </c>
      <c r="J126" s="111">
        <v>4056933</v>
      </c>
      <c r="K126" s="111">
        <v>25000</v>
      </c>
      <c r="L126" s="111">
        <v>1379694</v>
      </c>
      <c r="M126" s="111">
        <v>81139</v>
      </c>
      <c r="N126" s="111">
        <v>104310</v>
      </c>
      <c r="O126" s="288">
        <v>8.3704999999999998</v>
      </c>
      <c r="P126" s="288">
        <v>5.7264999999999997</v>
      </c>
      <c r="Q126" s="913">
        <v>2.6440000000000001</v>
      </c>
      <c r="R126" s="351"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f t="shared" si="54"/>
        <v>0</v>
      </c>
      <c r="X126" s="113">
        <v>0</v>
      </c>
      <c r="Y126" s="113">
        <v>0</v>
      </c>
      <c r="Z126" s="113">
        <v>0</v>
      </c>
      <c r="AA126" s="113">
        <f t="shared" si="55"/>
        <v>0</v>
      </c>
      <c r="AB126" s="113">
        <f t="shared" si="56"/>
        <v>0</v>
      </c>
      <c r="AC126" s="114">
        <f t="shared" si="57"/>
        <v>0</v>
      </c>
      <c r="AD126" s="114">
        <f t="shared" si="58"/>
        <v>0</v>
      </c>
      <c r="AE126" s="113">
        <v>0</v>
      </c>
      <c r="AF126" s="113">
        <v>0</v>
      </c>
      <c r="AG126" s="113">
        <f t="shared" si="59"/>
        <v>0</v>
      </c>
      <c r="AH126" s="113">
        <f t="shared" si="60"/>
        <v>0</v>
      </c>
      <c r="AI126" s="115">
        <v>0</v>
      </c>
      <c r="AJ126" s="115"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61"/>
        <v>0</v>
      </c>
      <c r="AR126" s="115">
        <f t="shared" si="62"/>
        <v>0</v>
      </c>
      <c r="AS126" s="377">
        <f t="shared" si="63"/>
        <v>0</v>
      </c>
      <c r="AT126" s="112">
        <f t="shared" si="64"/>
        <v>5647076</v>
      </c>
      <c r="AU126" s="113">
        <f t="shared" si="65"/>
        <v>4056933</v>
      </c>
      <c r="AV126" s="113">
        <f t="shared" si="66"/>
        <v>25000</v>
      </c>
      <c r="AW126" s="113">
        <f t="shared" si="67"/>
        <v>1379694</v>
      </c>
      <c r="AX126" s="113">
        <f t="shared" si="68"/>
        <v>81139</v>
      </c>
      <c r="AY126" s="113">
        <f t="shared" si="69"/>
        <v>104310</v>
      </c>
      <c r="AZ126" s="115">
        <f t="shared" si="70"/>
        <v>8.3704999999999998</v>
      </c>
      <c r="BA126" s="115">
        <f t="shared" si="71"/>
        <v>5.7264999999999997</v>
      </c>
      <c r="BB126" s="116">
        <f t="shared" si="72"/>
        <v>2.6440000000000001</v>
      </c>
    </row>
    <row r="127" spans="1:54" s="152" customFormat="1" ht="14.1" customHeight="1" x14ac:dyDescent="0.2">
      <c r="A127" s="188">
        <v>20</v>
      </c>
      <c r="B127" s="159">
        <v>2446</v>
      </c>
      <c r="C127" s="149">
        <v>600080129</v>
      </c>
      <c r="D127" s="126">
        <v>72743522</v>
      </c>
      <c r="E127" s="159" t="s">
        <v>786</v>
      </c>
      <c r="F127" s="150">
        <v>3117</v>
      </c>
      <c r="G127" s="126" t="s">
        <v>316</v>
      </c>
      <c r="H127" s="151" t="s">
        <v>282</v>
      </c>
      <c r="I127" s="110">
        <v>1380733</v>
      </c>
      <c r="J127" s="28">
        <v>1015819</v>
      </c>
      <c r="K127" s="28">
        <v>0</v>
      </c>
      <c r="L127" s="111">
        <v>343347</v>
      </c>
      <c r="M127" s="111">
        <v>20317</v>
      </c>
      <c r="N127" s="28">
        <v>1250</v>
      </c>
      <c r="O127" s="288">
        <v>2.85</v>
      </c>
      <c r="P127" s="275">
        <v>2.85</v>
      </c>
      <c r="Q127" s="911">
        <v>0</v>
      </c>
      <c r="R127" s="351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54"/>
        <v>0</v>
      </c>
      <c r="X127" s="113">
        <v>0</v>
      </c>
      <c r="Y127" s="113">
        <v>0</v>
      </c>
      <c r="Z127" s="113">
        <v>0</v>
      </c>
      <c r="AA127" s="113">
        <f t="shared" si="55"/>
        <v>0</v>
      </c>
      <c r="AB127" s="113">
        <f t="shared" si="56"/>
        <v>0</v>
      </c>
      <c r="AC127" s="114">
        <f t="shared" si="57"/>
        <v>0</v>
      </c>
      <c r="AD127" s="114">
        <f t="shared" si="58"/>
        <v>0</v>
      </c>
      <c r="AE127" s="113">
        <v>0</v>
      </c>
      <c r="AF127" s="113">
        <v>0</v>
      </c>
      <c r="AG127" s="113">
        <f t="shared" si="59"/>
        <v>0</v>
      </c>
      <c r="AH127" s="113">
        <f t="shared" si="60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61"/>
        <v>0</v>
      </c>
      <c r="AR127" s="115">
        <f t="shared" si="62"/>
        <v>0</v>
      </c>
      <c r="AS127" s="377">
        <f t="shared" si="63"/>
        <v>0</v>
      </c>
      <c r="AT127" s="112">
        <f t="shared" si="64"/>
        <v>1380733</v>
      </c>
      <c r="AU127" s="113">
        <f t="shared" si="65"/>
        <v>1015819</v>
      </c>
      <c r="AV127" s="113">
        <f t="shared" si="66"/>
        <v>0</v>
      </c>
      <c r="AW127" s="113">
        <f t="shared" si="67"/>
        <v>343347</v>
      </c>
      <c r="AX127" s="113">
        <f t="shared" si="68"/>
        <v>20317</v>
      </c>
      <c r="AY127" s="113">
        <f t="shared" si="69"/>
        <v>1250</v>
      </c>
      <c r="AZ127" s="115">
        <f t="shared" si="70"/>
        <v>2.85</v>
      </c>
      <c r="BA127" s="115">
        <f t="shared" si="71"/>
        <v>2.85</v>
      </c>
      <c r="BB127" s="116">
        <f t="shared" si="72"/>
        <v>0</v>
      </c>
    </row>
    <row r="128" spans="1:54" s="152" customFormat="1" ht="14.1" customHeight="1" x14ac:dyDescent="0.2">
      <c r="A128" s="188">
        <v>20</v>
      </c>
      <c r="B128" s="126">
        <v>2446</v>
      </c>
      <c r="C128" s="149">
        <v>600080129</v>
      </c>
      <c r="D128" s="126">
        <v>72743522</v>
      </c>
      <c r="E128" s="126" t="s">
        <v>786</v>
      </c>
      <c r="F128" s="150">
        <v>3143</v>
      </c>
      <c r="G128" s="126" t="s">
        <v>633</v>
      </c>
      <c r="H128" s="151" t="s">
        <v>281</v>
      </c>
      <c r="I128" s="110">
        <v>796022</v>
      </c>
      <c r="J128" s="28">
        <v>586173</v>
      </c>
      <c r="K128" s="28">
        <v>0</v>
      </c>
      <c r="L128" s="111">
        <v>198126</v>
      </c>
      <c r="M128" s="111">
        <v>11723</v>
      </c>
      <c r="N128" s="344">
        <v>0</v>
      </c>
      <c r="O128" s="288">
        <v>1.3280000000000001</v>
      </c>
      <c r="P128" s="21">
        <v>1.3280000000000001</v>
      </c>
      <c r="Q128" s="911">
        <v>0</v>
      </c>
      <c r="R128" s="351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54"/>
        <v>0</v>
      </c>
      <c r="X128" s="113">
        <v>0</v>
      </c>
      <c r="Y128" s="113">
        <v>0</v>
      </c>
      <c r="Z128" s="113">
        <v>0</v>
      </c>
      <c r="AA128" s="113">
        <f t="shared" si="55"/>
        <v>0</v>
      </c>
      <c r="AB128" s="113">
        <f t="shared" si="56"/>
        <v>0</v>
      </c>
      <c r="AC128" s="114">
        <f t="shared" si="57"/>
        <v>0</v>
      </c>
      <c r="AD128" s="114">
        <f t="shared" si="58"/>
        <v>0</v>
      </c>
      <c r="AE128" s="113">
        <v>0</v>
      </c>
      <c r="AF128" s="113">
        <v>0</v>
      </c>
      <c r="AG128" s="113">
        <f t="shared" si="59"/>
        <v>0</v>
      </c>
      <c r="AH128" s="113">
        <f t="shared" si="60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61"/>
        <v>0</v>
      </c>
      <c r="AR128" s="115">
        <f t="shared" si="62"/>
        <v>0</v>
      </c>
      <c r="AS128" s="377">
        <f t="shared" si="63"/>
        <v>0</v>
      </c>
      <c r="AT128" s="112">
        <f t="shared" si="64"/>
        <v>796022</v>
      </c>
      <c r="AU128" s="113">
        <f t="shared" si="65"/>
        <v>586173</v>
      </c>
      <c r="AV128" s="113">
        <f t="shared" si="66"/>
        <v>0</v>
      </c>
      <c r="AW128" s="113">
        <f t="shared" si="67"/>
        <v>198126</v>
      </c>
      <c r="AX128" s="113">
        <f t="shared" si="68"/>
        <v>11723</v>
      </c>
      <c r="AY128" s="113">
        <f t="shared" si="69"/>
        <v>0</v>
      </c>
      <c r="AZ128" s="115">
        <f t="shared" si="70"/>
        <v>1.3280000000000001</v>
      </c>
      <c r="BA128" s="115">
        <f t="shared" si="71"/>
        <v>1.3280000000000001</v>
      </c>
      <c r="BB128" s="116">
        <f t="shared" si="72"/>
        <v>0</v>
      </c>
    </row>
    <row r="129" spans="1:54" s="152" customFormat="1" ht="14.1" customHeight="1" x14ac:dyDescent="0.2">
      <c r="A129" s="188">
        <v>20</v>
      </c>
      <c r="B129" s="126">
        <v>2446</v>
      </c>
      <c r="C129" s="149">
        <v>600080129</v>
      </c>
      <c r="D129" s="126">
        <v>72743522</v>
      </c>
      <c r="E129" s="126" t="s">
        <v>786</v>
      </c>
      <c r="F129" s="150">
        <v>3143</v>
      </c>
      <c r="G129" s="126" t="s">
        <v>634</v>
      </c>
      <c r="H129" s="151" t="s">
        <v>282</v>
      </c>
      <c r="I129" s="110">
        <v>21769</v>
      </c>
      <c r="J129" s="445">
        <v>15345</v>
      </c>
      <c r="K129" s="445">
        <v>0</v>
      </c>
      <c r="L129" s="111">
        <v>5187</v>
      </c>
      <c r="M129" s="111">
        <v>307</v>
      </c>
      <c r="N129" s="445">
        <v>930</v>
      </c>
      <c r="O129" s="288">
        <v>0.06</v>
      </c>
      <c r="P129" s="444">
        <v>0</v>
      </c>
      <c r="Q129" s="912">
        <v>0.06</v>
      </c>
      <c r="R129" s="351"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54"/>
        <v>0</v>
      </c>
      <c r="X129" s="113">
        <v>0</v>
      </c>
      <c r="Y129" s="113">
        <v>0</v>
      </c>
      <c r="Z129" s="113">
        <v>0</v>
      </c>
      <c r="AA129" s="113">
        <f t="shared" si="55"/>
        <v>0</v>
      </c>
      <c r="AB129" s="113">
        <f t="shared" si="56"/>
        <v>0</v>
      </c>
      <c r="AC129" s="114">
        <f t="shared" si="57"/>
        <v>0</v>
      </c>
      <c r="AD129" s="114">
        <f t="shared" si="58"/>
        <v>0</v>
      </c>
      <c r="AE129" s="113">
        <v>0</v>
      </c>
      <c r="AF129" s="113">
        <v>0</v>
      </c>
      <c r="AG129" s="113">
        <f t="shared" si="59"/>
        <v>0</v>
      </c>
      <c r="AH129" s="113">
        <f t="shared" si="60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si="61"/>
        <v>0</v>
      </c>
      <c r="AR129" s="115">
        <f t="shared" si="62"/>
        <v>0</v>
      </c>
      <c r="AS129" s="377">
        <f t="shared" si="63"/>
        <v>0</v>
      </c>
      <c r="AT129" s="112">
        <f t="shared" si="64"/>
        <v>21769</v>
      </c>
      <c r="AU129" s="113">
        <f t="shared" si="65"/>
        <v>15345</v>
      </c>
      <c r="AV129" s="113">
        <f t="shared" si="66"/>
        <v>0</v>
      </c>
      <c r="AW129" s="113">
        <f t="shared" si="67"/>
        <v>5187</v>
      </c>
      <c r="AX129" s="113">
        <f t="shared" si="68"/>
        <v>307</v>
      </c>
      <c r="AY129" s="113">
        <f t="shared" si="69"/>
        <v>930</v>
      </c>
      <c r="AZ129" s="115">
        <f t="shared" si="70"/>
        <v>0.06</v>
      </c>
      <c r="BA129" s="115">
        <f t="shared" si="71"/>
        <v>0</v>
      </c>
      <c r="BB129" s="116">
        <f t="shared" si="72"/>
        <v>0.06</v>
      </c>
    </row>
    <row r="130" spans="1:54" s="152" customFormat="1" ht="14.1" customHeight="1" thickBot="1" x14ac:dyDescent="0.25">
      <c r="A130" s="190">
        <v>20</v>
      </c>
      <c r="B130" s="170">
        <v>2446</v>
      </c>
      <c r="C130" s="171">
        <v>600080129</v>
      </c>
      <c r="D130" s="170">
        <v>72743522</v>
      </c>
      <c r="E130" s="170" t="s">
        <v>787</v>
      </c>
      <c r="F130" s="172"/>
      <c r="G130" s="173"/>
      <c r="H130" s="174"/>
      <c r="I130" s="279">
        <v>10043183</v>
      </c>
      <c r="J130" s="282">
        <v>7271069</v>
      </c>
      <c r="K130" s="282">
        <v>35000</v>
      </c>
      <c r="L130" s="282">
        <v>2469452</v>
      </c>
      <c r="M130" s="282">
        <v>145422</v>
      </c>
      <c r="N130" s="282">
        <v>122240</v>
      </c>
      <c r="O130" s="452">
        <v>16.5303</v>
      </c>
      <c r="P130" s="452">
        <v>12.904499999999999</v>
      </c>
      <c r="Q130" s="919">
        <v>3.6258000000000004</v>
      </c>
      <c r="R130" s="282">
        <f t="shared" ref="R130:BB130" si="82">SUM(R125:R129)</f>
        <v>0</v>
      </c>
      <c r="S130" s="923">
        <f t="shared" si="82"/>
        <v>0</v>
      </c>
      <c r="T130" s="923">
        <f t="shared" si="82"/>
        <v>0</v>
      </c>
      <c r="U130" s="923">
        <f t="shared" si="82"/>
        <v>0</v>
      </c>
      <c r="V130" s="923">
        <f t="shared" si="82"/>
        <v>0</v>
      </c>
      <c r="W130" s="923">
        <f t="shared" si="82"/>
        <v>0</v>
      </c>
      <c r="X130" s="923">
        <f t="shared" si="82"/>
        <v>0</v>
      </c>
      <c r="Y130" s="923">
        <f t="shared" si="82"/>
        <v>0</v>
      </c>
      <c r="Z130" s="923">
        <f t="shared" si="82"/>
        <v>0</v>
      </c>
      <c r="AA130" s="923">
        <f t="shared" si="82"/>
        <v>0</v>
      </c>
      <c r="AB130" s="923">
        <f t="shared" si="82"/>
        <v>0</v>
      </c>
      <c r="AC130" s="923">
        <f t="shared" si="82"/>
        <v>0</v>
      </c>
      <c r="AD130" s="923">
        <f t="shared" si="82"/>
        <v>0</v>
      </c>
      <c r="AE130" s="923">
        <f t="shared" si="82"/>
        <v>0</v>
      </c>
      <c r="AF130" s="923">
        <f t="shared" si="82"/>
        <v>0</v>
      </c>
      <c r="AG130" s="923">
        <f t="shared" si="82"/>
        <v>0</v>
      </c>
      <c r="AH130" s="923">
        <f t="shared" si="82"/>
        <v>0</v>
      </c>
      <c r="AI130" s="924">
        <f t="shared" si="82"/>
        <v>0</v>
      </c>
      <c r="AJ130" s="924">
        <f t="shared" si="82"/>
        <v>0</v>
      </c>
      <c r="AK130" s="924">
        <f t="shared" si="82"/>
        <v>0</v>
      </c>
      <c r="AL130" s="924">
        <f t="shared" si="82"/>
        <v>0</v>
      </c>
      <c r="AM130" s="924">
        <f t="shared" si="82"/>
        <v>0</v>
      </c>
      <c r="AN130" s="924">
        <f t="shared" si="82"/>
        <v>0</v>
      </c>
      <c r="AO130" s="924">
        <f t="shared" si="82"/>
        <v>0</v>
      </c>
      <c r="AP130" s="924">
        <f t="shared" si="82"/>
        <v>0</v>
      </c>
      <c r="AQ130" s="924">
        <f t="shared" si="82"/>
        <v>0</v>
      </c>
      <c r="AR130" s="924">
        <f t="shared" si="82"/>
        <v>0</v>
      </c>
      <c r="AS130" s="925">
        <f t="shared" si="82"/>
        <v>0</v>
      </c>
      <c r="AT130" s="279">
        <f t="shared" si="82"/>
        <v>10043183</v>
      </c>
      <c r="AU130" s="923">
        <f t="shared" si="82"/>
        <v>7271069</v>
      </c>
      <c r="AV130" s="923">
        <f t="shared" si="82"/>
        <v>35000</v>
      </c>
      <c r="AW130" s="923">
        <f t="shared" si="82"/>
        <v>2469452</v>
      </c>
      <c r="AX130" s="923">
        <f t="shared" si="82"/>
        <v>145422</v>
      </c>
      <c r="AY130" s="923">
        <f t="shared" si="82"/>
        <v>122240</v>
      </c>
      <c r="AZ130" s="924">
        <f t="shared" si="82"/>
        <v>16.5303</v>
      </c>
      <c r="BA130" s="924">
        <f t="shared" si="82"/>
        <v>12.904499999999999</v>
      </c>
      <c r="BB130" s="926">
        <f t="shared" si="82"/>
        <v>3.6258000000000004</v>
      </c>
    </row>
    <row r="131" spans="1:54" s="152" customFormat="1" ht="14.1" customHeight="1" thickBot="1" x14ac:dyDescent="0.25">
      <c r="A131" s="469"/>
      <c r="B131" s="470"/>
      <c r="C131" s="470"/>
      <c r="D131" s="470"/>
      <c r="E131" s="470" t="s">
        <v>788</v>
      </c>
      <c r="F131" s="470"/>
      <c r="G131" s="470"/>
      <c r="H131" s="471"/>
      <c r="I131" s="283">
        <f t="shared" ref="I131:BB131" si="83">I130+I124+I115+I113+I107+I105+I101+I95+I91+I84+I77+I70+I63+I56+I49+I42+I35+I28+I19+I13</f>
        <v>316131345</v>
      </c>
      <c r="J131" s="284">
        <f t="shared" si="83"/>
        <v>227477406</v>
      </c>
      <c r="K131" s="284">
        <f t="shared" si="83"/>
        <v>1410200</v>
      </c>
      <c r="L131" s="284">
        <f t="shared" si="83"/>
        <v>77364010</v>
      </c>
      <c r="M131" s="284">
        <f t="shared" si="83"/>
        <v>4549549</v>
      </c>
      <c r="N131" s="284">
        <f t="shared" si="83"/>
        <v>5330180</v>
      </c>
      <c r="O131" s="810">
        <f t="shared" si="83"/>
        <v>504.61070000000001</v>
      </c>
      <c r="P131" s="810">
        <f t="shared" si="83"/>
        <v>368.20490000000001</v>
      </c>
      <c r="Q131" s="920">
        <f t="shared" si="83"/>
        <v>136.4058</v>
      </c>
      <c r="R131" s="283">
        <f t="shared" si="83"/>
        <v>0</v>
      </c>
      <c r="S131" s="929">
        <f t="shared" si="83"/>
        <v>103155</v>
      </c>
      <c r="T131" s="929">
        <f t="shared" si="83"/>
        <v>-9280</v>
      </c>
      <c r="U131" s="929">
        <f t="shared" ref="U131" si="84">U130+U124+U115+U113+U107+U105+U101+U95+U91+U84+U77+U70+U63+U56+U49+U42+U35+U28+U19+U13</f>
        <v>0</v>
      </c>
      <c r="V131" s="929">
        <f t="shared" si="83"/>
        <v>0</v>
      </c>
      <c r="W131" s="929">
        <f t="shared" si="83"/>
        <v>93875</v>
      </c>
      <c r="X131" s="929">
        <f t="shared" si="83"/>
        <v>0</v>
      </c>
      <c r="Y131" s="929">
        <f t="shared" ref="Y131" si="85">Y130+Y124+Y115+Y113+Y107+Y105+Y101+Y95+Y91+Y84+Y77+Y70+Y63+Y56+Y49+Y42+Y35+Y28+Y19+Y13</f>
        <v>0</v>
      </c>
      <c r="Z131" s="929">
        <f t="shared" si="83"/>
        <v>0</v>
      </c>
      <c r="AA131" s="929">
        <f t="shared" si="83"/>
        <v>0</v>
      </c>
      <c r="AB131" s="929">
        <f t="shared" si="83"/>
        <v>93875</v>
      </c>
      <c r="AC131" s="929">
        <f t="shared" si="83"/>
        <v>31730</v>
      </c>
      <c r="AD131" s="929">
        <f t="shared" si="83"/>
        <v>1878</v>
      </c>
      <c r="AE131" s="929">
        <f t="shared" si="83"/>
        <v>24700</v>
      </c>
      <c r="AF131" s="929">
        <f t="shared" si="83"/>
        <v>0</v>
      </c>
      <c r="AG131" s="929">
        <f t="shared" si="83"/>
        <v>24700</v>
      </c>
      <c r="AH131" s="929">
        <f t="shared" si="83"/>
        <v>152183</v>
      </c>
      <c r="AI131" s="930">
        <f t="shared" si="83"/>
        <v>0</v>
      </c>
      <c r="AJ131" s="930">
        <f t="shared" si="83"/>
        <v>0</v>
      </c>
      <c r="AK131" s="930">
        <f t="shared" si="83"/>
        <v>0.37</v>
      </c>
      <c r="AL131" s="930">
        <f t="shared" si="83"/>
        <v>0</v>
      </c>
      <c r="AM131" s="930">
        <f t="shared" si="83"/>
        <v>-1.0000000000000037E-2</v>
      </c>
      <c r="AN131" s="930">
        <f t="shared" ref="AN131" si="86">AN130+AN124+AN115+AN113+AN107+AN105+AN101+AN95+AN91+AN84+AN77+AN70+AN63+AN56+AN49+AN42+AN35+AN28+AN19+AN13</f>
        <v>0</v>
      </c>
      <c r="AO131" s="930">
        <f t="shared" si="83"/>
        <v>0</v>
      </c>
      <c r="AP131" s="930">
        <f t="shared" si="83"/>
        <v>0</v>
      </c>
      <c r="AQ131" s="930">
        <f t="shared" si="83"/>
        <v>0.37</v>
      </c>
      <c r="AR131" s="930">
        <f t="shared" si="83"/>
        <v>-1.0000000000000037E-2</v>
      </c>
      <c r="AS131" s="931">
        <f t="shared" si="83"/>
        <v>0.36</v>
      </c>
      <c r="AT131" s="283">
        <f t="shared" si="83"/>
        <v>316283528</v>
      </c>
      <c r="AU131" s="929">
        <f t="shared" si="83"/>
        <v>227571281</v>
      </c>
      <c r="AV131" s="929">
        <f t="shared" si="83"/>
        <v>1410200</v>
      </c>
      <c r="AW131" s="929">
        <f t="shared" si="83"/>
        <v>77395740</v>
      </c>
      <c r="AX131" s="929">
        <f t="shared" si="83"/>
        <v>4551427</v>
      </c>
      <c r="AY131" s="929">
        <f t="shared" si="83"/>
        <v>5354880</v>
      </c>
      <c r="AZ131" s="930">
        <f t="shared" si="83"/>
        <v>504.97069999999997</v>
      </c>
      <c r="BA131" s="930">
        <f t="shared" si="83"/>
        <v>368.57490000000001</v>
      </c>
      <c r="BB131" s="932">
        <f t="shared" si="83"/>
        <v>136.39579999999998</v>
      </c>
    </row>
    <row r="132" spans="1:54" s="152" customFormat="1" ht="14.1" customHeight="1" x14ac:dyDescent="0.2">
      <c r="A132" s="177"/>
      <c r="E132" s="175"/>
      <c r="F132" s="175"/>
      <c r="G132" s="175"/>
      <c r="H132" s="175"/>
      <c r="I132" s="94">
        <f>SUM(J131:N131)</f>
        <v>316131345</v>
      </c>
      <c r="J132" s="94"/>
      <c r="K132" s="94"/>
      <c r="L132" s="94"/>
      <c r="M132" s="94"/>
      <c r="N132" s="94"/>
      <c r="O132" s="95">
        <f>SUM(P131:Q131)</f>
        <v>504.61070000000001</v>
      </c>
      <c r="P132" s="95"/>
      <c r="Q132" s="95"/>
      <c r="R132" s="94"/>
      <c r="S132" s="94"/>
      <c r="T132" s="94"/>
      <c r="U132" s="94"/>
      <c r="V132" s="94"/>
      <c r="W132" s="216">
        <f>SUM(R131:V131)</f>
        <v>93875</v>
      </c>
      <c r="X132" s="217">
        <f>R131+X131</f>
        <v>0</v>
      </c>
      <c r="Y132" s="217"/>
      <c r="Z132" s="217"/>
      <c r="AA132" s="216">
        <f>SUM(X131:Z131)</f>
        <v>0</v>
      </c>
      <c r="AB132" s="216">
        <f>W131+AA131</f>
        <v>93875</v>
      </c>
      <c r="AC132" s="218"/>
      <c r="AD132" s="218"/>
      <c r="AE132" s="217"/>
      <c r="AF132" s="217"/>
      <c r="AG132" s="216">
        <f>SUM(AE131:AF131)</f>
        <v>24700</v>
      </c>
      <c r="AH132" s="216">
        <f>AB131+AC131+AD131+AG131</f>
        <v>152183</v>
      </c>
      <c r="AI132" s="137"/>
      <c r="AJ132" s="137"/>
      <c r="AK132" s="137"/>
      <c r="AL132" s="137"/>
      <c r="AM132" s="137"/>
      <c r="AN132" s="137"/>
      <c r="AO132" s="137"/>
      <c r="AP132" s="137"/>
      <c r="AQ132" s="138">
        <f>AI131+AK131+AL131+AN131+AO131</f>
        <v>0.37</v>
      </c>
      <c r="AR132" s="138">
        <f>AJ131+AM131+AP131</f>
        <v>-1.0000000000000037E-2</v>
      </c>
      <c r="AS132" s="138">
        <f>SUM(AQ131:AR131)</f>
        <v>0.36</v>
      </c>
      <c r="AT132" s="94">
        <f>SUM(AU131:AY131)</f>
        <v>316283528</v>
      </c>
      <c r="AU132" s="93"/>
      <c r="AV132" s="93"/>
      <c r="AW132" s="93"/>
      <c r="AX132" s="93"/>
      <c r="AY132" s="93"/>
      <c r="AZ132" s="95">
        <f>SUM(BA131:BB131)</f>
        <v>504.97069999999997</v>
      </c>
      <c r="BA132" s="141"/>
      <c r="BB132" s="141"/>
    </row>
    <row r="133" spans="1:54" customFormat="1" ht="13.5" thickBot="1" x14ac:dyDescent="0.25">
      <c r="D133" s="46"/>
      <c r="E133" s="47"/>
      <c r="F133" s="46"/>
      <c r="G133" s="80"/>
      <c r="H133" s="47"/>
      <c r="I133" s="139">
        <f ca="1">SUM(J134:N134)</f>
        <v>316131345</v>
      </c>
      <c r="J133" s="91"/>
      <c r="K133" s="91"/>
      <c r="L133" s="91"/>
      <c r="M133" s="91"/>
      <c r="N133" s="91"/>
      <c r="O133" s="140">
        <f ca="1">SUM(P134:Q134)</f>
        <v>504.61070000000007</v>
      </c>
      <c r="P133" s="266"/>
      <c r="Q133" s="266"/>
      <c r="R133" s="317"/>
      <c r="S133" s="317"/>
      <c r="T133" s="317"/>
      <c r="U133" s="317"/>
      <c r="V133" s="317"/>
      <c r="W133" s="303">
        <f ca="1">SUM(R134:V134)</f>
        <v>93875</v>
      </c>
      <c r="X133" s="304"/>
      <c r="Y133" s="304"/>
      <c r="Z133" s="304"/>
      <c r="AA133" s="303">
        <f ca="1">SUM(X134:Z134)</f>
        <v>0</v>
      </c>
      <c r="AB133" s="303">
        <f ca="1">W134+AA134</f>
        <v>93875</v>
      </c>
      <c r="AC133" s="305"/>
      <c r="AD133" s="305"/>
      <c r="AE133" s="304"/>
      <c r="AF133" s="304"/>
      <c r="AG133" s="303">
        <f ca="1">SUM(AE134:AF134)</f>
        <v>24700</v>
      </c>
      <c r="AH133" s="303">
        <f ca="1">AB134+AC134+AD134+AG134</f>
        <v>152183</v>
      </c>
      <c r="AI133" s="306"/>
      <c r="AJ133" s="306"/>
      <c r="AK133" s="306"/>
      <c r="AL133" s="306"/>
      <c r="AM133" s="306"/>
      <c r="AN133" s="306"/>
      <c r="AO133" s="306"/>
      <c r="AP133" s="306"/>
      <c r="AQ133" s="307">
        <f ca="1">AI134+AK134+AL134+AN134+AO134</f>
        <v>0.37</v>
      </c>
      <c r="AR133" s="307">
        <f ca="1">AJ134+AM134+AP134</f>
        <v>-1.0000000000000037E-2</v>
      </c>
      <c r="AS133" s="307">
        <f ca="1">SUM(AQ134:AR134)</f>
        <v>0.36</v>
      </c>
      <c r="AT133" s="317">
        <f ca="1">SUM(AU134:AY134)</f>
        <v>316283528</v>
      </c>
      <c r="AU133" s="453"/>
      <c r="AV133" s="453"/>
      <c r="AW133" s="453"/>
      <c r="AX133" s="453"/>
      <c r="AY133" s="453"/>
      <c r="AZ133" s="308">
        <f ca="1">SUM(BA134:BB134)</f>
        <v>504.97070000000008</v>
      </c>
      <c r="BA133" s="426"/>
      <c r="BB133" s="426"/>
    </row>
    <row r="134" spans="1:54" customFormat="1" ht="13.5" thickBot="1" x14ac:dyDescent="0.25">
      <c r="D134" s="46"/>
      <c r="E134" s="47"/>
      <c r="F134" s="46"/>
      <c r="G134" s="80"/>
      <c r="H134" s="44" t="s">
        <v>0</v>
      </c>
      <c r="I134" s="211">
        <f t="shared" ref="I134:BA134" ca="1" si="87">SUM(I135:I144)</f>
        <v>316131345</v>
      </c>
      <c r="J134" s="60">
        <f t="shared" ca="1" si="87"/>
        <v>227477406</v>
      </c>
      <c r="K134" s="60">
        <f t="shared" ref="K134" ca="1" si="88">SUM(K135:K144)</f>
        <v>1410200</v>
      </c>
      <c r="L134" s="60">
        <f t="shared" ca="1" si="87"/>
        <v>77364010</v>
      </c>
      <c r="M134" s="60">
        <f t="shared" ca="1" si="87"/>
        <v>4549549</v>
      </c>
      <c r="N134" s="60">
        <f t="shared" ca="1" si="87"/>
        <v>5330180</v>
      </c>
      <c r="O134" s="61">
        <f t="shared" ca="1" si="87"/>
        <v>504.61069999999995</v>
      </c>
      <c r="P134" s="61">
        <f t="shared" ca="1" si="87"/>
        <v>368.20490000000007</v>
      </c>
      <c r="Q134" s="62">
        <f t="shared" ca="1" si="87"/>
        <v>136.4058</v>
      </c>
      <c r="R134" s="229">
        <f t="shared" ca="1" si="87"/>
        <v>0</v>
      </c>
      <c r="S134" s="60">
        <f t="shared" ca="1" si="87"/>
        <v>103155</v>
      </c>
      <c r="T134" s="60">
        <f t="shared" ca="1" si="87"/>
        <v>-9280</v>
      </c>
      <c r="U134" s="60">
        <f t="shared" ref="U134" ca="1" si="89">SUM(U135:U144)</f>
        <v>0</v>
      </c>
      <c r="V134" s="60">
        <f t="shared" ca="1" si="87"/>
        <v>0</v>
      </c>
      <c r="W134" s="60">
        <f t="shared" ca="1" si="87"/>
        <v>93875</v>
      </c>
      <c r="X134" s="60">
        <f t="shared" ca="1" si="87"/>
        <v>0</v>
      </c>
      <c r="Y134" s="60">
        <f t="shared" ref="Y134" ca="1" si="90">SUM(Y135:Y144)</f>
        <v>0</v>
      </c>
      <c r="Z134" s="60">
        <f t="shared" ca="1" si="87"/>
        <v>0</v>
      </c>
      <c r="AA134" s="60">
        <f t="shared" ca="1" si="87"/>
        <v>0</v>
      </c>
      <c r="AB134" s="60">
        <f t="shared" ca="1" si="87"/>
        <v>93875</v>
      </c>
      <c r="AC134" s="60">
        <f t="shared" ca="1" si="87"/>
        <v>31730</v>
      </c>
      <c r="AD134" s="60">
        <f t="shared" ca="1" si="87"/>
        <v>1878</v>
      </c>
      <c r="AE134" s="60">
        <f t="shared" ca="1" si="87"/>
        <v>24700</v>
      </c>
      <c r="AF134" s="60">
        <f t="shared" ca="1" si="87"/>
        <v>0</v>
      </c>
      <c r="AG134" s="60">
        <f t="shared" ca="1" si="87"/>
        <v>24700</v>
      </c>
      <c r="AH134" s="60">
        <f t="shared" ca="1" si="87"/>
        <v>152183</v>
      </c>
      <c r="AI134" s="61">
        <f t="shared" ca="1" si="87"/>
        <v>0</v>
      </c>
      <c r="AJ134" s="61">
        <f t="shared" ca="1" si="87"/>
        <v>0</v>
      </c>
      <c r="AK134" s="61">
        <f t="shared" ca="1" si="87"/>
        <v>0.37</v>
      </c>
      <c r="AL134" s="61">
        <f t="shared" ref="AL134:AM134" ca="1" si="91">SUM(AL135:AL144)</f>
        <v>0</v>
      </c>
      <c r="AM134" s="61">
        <f t="shared" ca="1" si="91"/>
        <v>-1.0000000000000037E-2</v>
      </c>
      <c r="AN134" s="61">
        <f t="shared" ref="AN134" ca="1" si="92">SUM(AN135:AN144)</f>
        <v>0</v>
      </c>
      <c r="AO134" s="61">
        <f t="shared" ca="1" si="87"/>
        <v>0</v>
      </c>
      <c r="AP134" s="285">
        <f t="shared" ca="1" si="87"/>
        <v>0</v>
      </c>
      <c r="AQ134" s="285">
        <f t="shared" ca="1" si="87"/>
        <v>0.37</v>
      </c>
      <c r="AR134" s="61">
        <f t="shared" ca="1" si="87"/>
        <v>-1.0000000000000037E-2</v>
      </c>
      <c r="AS134" s="62">
        <f t="shared" ca="1" si="87"/>
        <v>0.36</v>
      </c>
      <c r="AT134" s="229">
        <f t="shared" ca="1" si="87"/>
        <v>316283528</v>
      </c>
      <c r="AU134" s="60">
        <f t="shared" ca="1" si="87"/>
        <v>227571281</v>
      </c>
      <c r="AV134" s="60">
        <f t="shared" ca="1" si="87"/>
        <v>1410200</v>
      </c>
      <c r="AW134" s="60">
        <f t="shared" ca="1" si="87"/>
        <v>77395740</v>
      </c>
      <c r="AX134" s="60">
        <f t="shared" ca="1" si="87"/>
        <v>4551427</v>
      </c>
      <c r="AY134" s="60">
        <f t="shared" ca="1" si="87"/>
        <v>5354880</v>
      </c>
      <c r="AZ134" s="61">
        <f t="shared" ca="1" si="87"/>
        <v>504.97069999999997</v>
      </c>
      <c r="BA134" s="61">
        <f t="shared" ca="1" si="87"/>
        <v>368.57490000000007</v>
      </c>
      <c r="BB134" s="319">
        <f t="shared" ref="BB134" ca="1" si="93">SUM(BB135:BB144)</f>
        <v>136.39579999999998</v>
      </c>
    </row>
    <row r="135" spans="1:54" customFormat="1" ht="12.75" x14ac:dyDescent="0.2">
      <c r="D135" s="46"/>
      <c r="E135" s="47"/>
      <c r="F135" s="46"/>
      <c r="G135" s="80"/>
      <c r="H135" s="1">
        <v>3111</v>
      </c>
      <c r="I135" s="57">
        <f t="shared" ref="I135:BB135" ca="1" si="94">SUMIF($F$12:$F$271,"=3111",I$12:I$241)</f>
        <v>57213111</v>
      </c>
      <c r="J135" s="225">
        <f t="shared" ca="1" si="94"/>
        <v>41404724</v>
      </c>
      <c r="K135" s="225">
        <f t="shared" ca="1" si="94"/>
        <v>356200</v>
      </c>
      <c r="L135" s="225">
        <f t="shared" ca="1" si="94"/>
        <v>14115192</v>
      </c>
      <c r="M135" s="225">
        <f t="shared" ca="1" si="94"/>
        <v>828095</v>
      </c>
      <c r="N135" s="225">
        <f t="shared" ca="1" si="94"/>
        <v>508900</v>
      </c>
      <c r="O135" s="226">
        <f t="shared" ca="1" si="94"/>
        <v>95.775100000000009</v>
      </c>
      <c r="P135" s="226">
        <f t="shared" ca="1" si="94"/>
        <v>77.051500000000004</v>
      </c>
      <c r="Q135" s="438">
        <f t="shared" ca="1" si="94"/>
        <v>18.723600000000001</v>
      </c>
      <c r="R135" s="58">
        <f t="shared" ca="1" si="94"/>
        <v>0</v>
      </c>
      <c r="S135" s="225">
        <f t="shared" ca="1" si="94"/>
        <v>0</v>
      </c>
      <c r="T135" s="225">
        <f t="shared" ca="1" si="94"/>
        <v>0</v>
      </c>
      <c r="U135" s="225">
        <f t="shared" ca="1" si="94"/>
        <v>0</v>
      </c>
      <c r="V135" s="225">
        <f t="shared" ca="1" si="94"/>
        <v>0</v>
      </c>
      <c r="W135" s="225">
        <f t="shared" ca="1" si="94"/>
        <v>0</v>
      </c>
      <c r="X135" s="225">
        <f t="shared" ca="1" si="94"/>
        <v>0</v>
      </c>
      <c r="Y135" s="225">
        <f t="shared" ca="1" si="94"/>
        <v>0</v>
      </c>
      <c r="Z135" s="225">
        <f t="shared" ca="1" si="94"/>
        <v>0</v>
      </c>
      <c r="AA135" s="225">
        <f t="shared" ca="1" si="94"/>
        <v>0</v>
      </c>
      <c r="AB135" s="225">
        <f t="shared" ca="1" si="94"/>
        <v>0</v>
      </c>
      <c r="AC135" s="225">
        <f t="shared" ca="1" si="94"/>
        <v>0</v>
      </c>
      <c r="AD135" s="225">
        <f t="shared" ca="1" si="94"/>
        <v>0</v>
      </c>
      <c r="AE135" s="225">
        <f t="shared" ca="1" si="94"/>
        <v>0</v>
      </c>
      <c r="AF135" s="225">
        <f t="shared" ca="1" si="94"/>
        <v>0</v>
      </c>
      <c r="AG135" s="225">
        <f t="shared" ca="1" si="94"/>
        <v>0</v>
      </c>
      <c r="AH135" s="225">
        <f t="shared" ca="1" si="94"/>
        <v>0</v>
      </c>
      <c r="AI135" s="226">
        <f t="shared" ca="1" si="94"/>
        <v>0</v>
      </c>
      <c r="AJ135" s="226">
        <f t="shared" ca="1" si="94"/>
        <v>0</v>
      </c>
      <c r="AK135" s="226">
        <f t="shared" ca="1" si="94"/>
        <v>0</v>
      </c>
      <c r="AL135" s="226">
        <f t="shared" ca="1" si="94"/>
        <v>0</v>
      </c>
      <c r="AM135" s="226">
        <f t="shared" ca="1" si="94"/>
        <v>0</v>
      </c>
      <c r="AN135" s="226">
        <f t="shared" ca="1" si="94"/>
        <v>0</v>
      </c>
      <c r="AO135" s="226">
        <f t="shared" ca="1" si="94"/>
        <v>0</v>
      </c>
      <c r="AP135" s="226">
        <f t="shared" ca="1" si="94"/>
        <v>0</v>
      </c>
      <c r="AQ135" s="226">
        <f t="shared" ca="1" si="94"/>
        <v>0</v>
      </c>
      <c r="AR135" s="226">
        <f t="shared" ca="1" si="94"/>
        <v>0</v>
      </c>
      <c r="AS135" s="438">
        <f t="shared" ca="1" si="94"/>
        <v>0</v>
      </c>
      <c r="AT135" s="58">
        <f t="shared" ca="1" si="94"/>
        <v>57213111</v>
      </c>
      <c r="AU135" s="225">
        <f t="shared" ca="1" si="94"/>
        <v>41404724</v>
      </c>
      <c r="AV135" s="225">
        <f t="shared" ca="1" si="94"/>
        <v>356200</v>
      </c>
      <c r="AW135" s="225">
        <f t="shared" ca="1" si="94"/>
        <v>14115192</v>
      </c>
      <c r="AX135" s="225">
        <f t="shared" ca="1" si="94"/>
        <v>828095</v>
      </c>
      <c r="AY135" s="225">
        <f t="shared" ca="1" si="94"/>
        <v>508900</v>
      </c>
      <c r="AZ135" s="226">
        <f t="shared" ca="1" si="94"/>
        <v>95.775100000000009</v>
      </c>
      <c r="BA135" s="226">
        <f t="shared" ca="1" si="94"/>
        <v>77.051500000000004</v>
      </c>
      <c r="BB135" s="293">
        <f t="shared" ca="1" si="94"/>
        <v>18.723600000000001</v>
      </c>
    </row>
    <row r="136" spans="1:54" customFormat="1" ht="12.75" x14ac:dyDescent="0.2">
      <c r="D136" s="46"/>
      <c r="E136" s="47"/>
      <c r="F136" s="46"/>
      <c r="G136" s="80"/>
      <c r="H136" s="2">
        <v>3113</v>
      </c>
      <c r="I136" s="49">
        <f t="shared" ref="I136:BB136" si="95">SUMIF($F$12:$F$271,"=3113",I$12:I$271)</f>
        <v>152417842</v>
      </c>
      <c r="J136" s="50">
        <f t="shared" si="95"/>
        <v>109097784</v>
      </c>
      <c r="K136" s="50">
        <f t="shared" si="95"/>
        <v>358000</v>
      </c>
      <c r="L136" s="50">
        <f t="shared" si="95"/>
        <v>36996054</v>
      </c>
      <c r="M136" s="50">
        <f t="shared" si="95"/>
        <v>2181954</v>
      </c>
      <c r="N136" s="50">
        <f t="shared" si="95"/>
        <v>3784050</v>
      </c>
      <c r="O136" s="51">
        <f t="shared" si="95"/>
        <v>225.2037</v>
      </c>
      <c r="P136" s="51">
        <f t="shared" si="95"/>
        <v>183.482</v>
      </c>
      <c r="Q136" s="439">
        <f t="shared" si="95"/>
        <v>41.721699999999998</v>
      </c>
      <c r="R136" s="75">
        <f t="shared" si="95"/>
        <v>0</v>
      </c>
      <c r="S136" s="50">
        <f t="shared" si="95"/>
        <v>54065</v>
      </c>
      <c r="T136" s="50">
        <f t="shared" si="95"/>
        <v>0</v>
      </c>
      <c r="U136" s="50">
        <f t="shared" si="95"/>
        <v>0</v>
      </c>
      <c r="V136" s="50">
        <f t="shared" si="95"/>
        <v>0</v>
      </c>
      <c r="W136" s="50">
        <f t="shared" si="95"/>
        <v>54065</v>
      </c>
      <c r="X136" s="50">
        <f t="shared" si="95"/>
        <v>0</v>
      </c>
      <c r="Y136" s="50">
        <f t="shared" si="95"/>
        <v>0</v>
      </c>
      <c r="Z136" s="50">
        <f t="shared" si="95"/>
        <v>0</v>
      </c>
      <c r="AA136" s="50">
        <f t="shared" si="95"/>
        <v>0</v>
      </c>
      <c r="AB136" s="50">
        <f t="shared" si="95"/>
        <v>54065</v>
      </c>
      <c r="AC136" s="50">
        <f t="shared" si="95"/>
        <v>18274</v>
      </c>
      <c r="AD136" s="50">
        <f t="shared" si="95"/>
        <v>1082</v>
      </c>
      <c r="AE136" s="50">
        <f t="shared" si="95"/>
        <v>1500</v>
      </c>
      <c r="AF136" s="50">
        <f t="shared" si="95"/>
        <v>0</v>
      </c>
      <c r="AG136" s="50">
        <f t="shared" si="95"/>
        <v>1500</v>
      </c>
      <c r="AH136" s="50">
        <f t="shared" si="95"/>
        <v>74921</v>
      </c>
      <c r="AI136" s="51">
        <f t="shared" si="95"/>
        <v>0</v>
      </c>
      <c r="AJ136" s="51">
        <f t="shared" si="95"/>
        <v>0</v>
      </c>
      <c r="AK136" s="51">
        <f t="shared" si="95"/>
        <v>0.22999999999999998</v>
      </c>
      <c r="AL136" s="51">
        <f t="shared" si="95"/>
        <v>0</v>
      </c>
      <c r="AM136" s="51">
        <f t="shared" si="95"/>
        <v>0</v>
      </c>
      <c r="AN136" s="51">
        <f t="shared" si="95"/>
        <v>0</v>
      </c>
      <c r="AO136" s="51">
        <f t="shared" si="95"/>
        <v>0</v>
      </c>
      <c r="AP136" s="51">
        <f t="shared" si="95"/>
        <v>0</v>
      </c>
      <c r="AQ136" s="51">
        <f t="shared" si="95"/>
        <v>0.22999999999999998</v>
      </c>
      <c r="AR136" s="51">
        <f t="shared" si="95"/>
        <v>0</v>
      </c>
      <c r="AS136" s="439">
        <f t="shared" si="95"/>
        <v>0.22999999999999998</v>
      </c>
      <c r="AT136" s="75">
        <f t="shared" si="95"/>
        <v>152492763</v>
      </c>
      <c r="AU136" s="50">
        <f t="shared" si="95"/>
        <v>109151849</v>
      </c>
      <c r="AV136" s="50">
        <f t="shared" si="95"/>
        <v>358000</v>
      </c>
      <c r="AW136" s="50">
        <f t="shared" si="95"/>
        <v>37014328</v>
      </c>
      <c r="AX136" s="50">
        <f t="shared" si="95"/>
        <v>2183036</v>
      </c>
      <c r="AY136" s="50">
        <f t="shared" si="95"/>
        <v>3785550</v>
      </c>
      <c r="AZ136" s="51">
        <f t="shared" si="95"/>
        <v>225.43370000000002</v>
      </c>
      <c r="BA136" s="51">
        <f t="shared" si="95"/>
        <v>183.71199999999999</v>
      </c>
      <c r="BB136" s="294">
        <f t="shared" si="95"/>
        <v>41.721699999999998</v>
      </c>
    </row>
    <row r="137" spans="1:54" customFormat="1" ht="12.75" x14ac:dyDescent="0.2">
      <c r="D137" s="46"/>
      <c r="E137" s="47"/>
      <c r="F137" s="46"/>
      <c r="G137" s="80"/>
      <c r="H137" s="2">
        <v>3114</v>
      </c>
      <c r="I137" s="49">
        <f t="shared" ref="I137:BB137" si="96">SUMIF($F$12:$F$271,"=3114",I$12:I$271)</f>
        <v>13300469</v>
      </c>
      <c r="J137" s="50">
        <f t="shared" si="96"/>
        <v>9665608</v>
      </c>
      <c r="K137" s="50">
        <f t="shared" si="96"/>
        <v>48000</v>
      </c>
      <c r="L137" s="50">
        <f t="shared" si="96"/>
        <v>3283199</v>
      </c>
      <c r="M137" s="50">
        <f t="shared" si="96"/>
        <v>193312</v>
      </c>
      <c r="N137" s="50">
        <f t="shared" si="96"/>
        <v>110350</v>
      </c>
      <c r="O137" s="51">
        <f t="shared" si="96"/>
        <v>18.404899999999998</v>
      </c>
      <c r="P137" s="51">
        <f t="shared" si="96"/>
        <v>14.406600000000001</v>
      </c>
      <c r="Q137" s="439">
        <f t="shared" si="96"/>
        <v>3.9982999999999995</v>
      </c>
      <c r="R137" s="75">
        <f t="shared" si="96"/>
        <v>0</v>
      </c>
      <c r="S137" s="50">
        <f t="shared" si="96"/>
        <v>0</v>
      </c>
      <c r="T137" s="50">
        <f t="shared" si="96"/>
        <v>0</v>
      </c>
      <c r="U137" s="50">
        <f t="shared" si="96"/>
        <v>0</v>
      </c>
      <c r="V137" s="50">
        <f t="shared" si="96"/>
        <v>0</v>
      </c>
      <c r="W137" s="50">
        <f t="shared" si="96"/>
        <v>0</v>
      </c>
      <c r="X137" s="50">
        <f t="shared" si="96"/>
        <v>0</v>
      </c>
      <c r="Y137" s="50">
        <f t="shared" si="96"/>
        <v>0</v>
      </c>
      <c r="Z137" s="50">
        <f t="shared" si="96"/>
        <v>0</v>
      </c>
      <c r="AA137" s="50">
        <f t="shared" si="96"/>
        <v>0</v>
      </c>
      <c r="AB137" s="50">
        <f t="shared" si="96"/>
        <v>0</v>
      </c>
      <c r="AC137" s="50">
        <f t="shared" si="96"/>
        <v>0</v>
      </c>
      <c r="AD137" s="50">
        <f t="shared" si="96"/>
        <v>0</v>
      </c>
      <c r="AE137" s="50">
        <f t="shared" si="96"/>
        <v>1500</v>
      </c>
      <c r="AF137" s="50">
        <f t="shared" si="96"/>
        <v>0</v>
      </c>
      <c r="AG137" s="50">
        <f t="shared" si="96"/>
        <v>1500</v>
      </c>
      <c r="AH137" s="50">
        <f t="shared" si="96"/>
        <v>1500</v>
      </c>
      <c r="AI137" s="51">
        <f t="shared" si="96"/>
        <v>0</v>
      </c>
      <c r="AJ137" s="51">
        <f t="shared" si="96"/>
        <v>0</v>
      </c>
      <c r="AK137" s="51">
        <f t="shared" si="96"/>
        <v>0</v>
      </c>
      <c r="AL137" s="51">
        <f t="shared" si="96"/>
        <v>0</v>
      </c>
      <c r="AM137" s="51">
        <f t="shared" si="96"/>
        <v>0</v>
      </c>
      <c r="AN137" s="51">
        <f t="shared" si="96"/>
        <v>0</v>
      </c>
      <c r="AO137" s="51">
        <f t="shared" si="96"/>
        <v>0</v>
      </c>
      <c r="AP137" s="51">
        <f t="shared" si="96"/>
        <v>0</v>
      </c>
      <c r="AQ137" s="51">
        <f t="shared" si="96"/>
        <v>0</v>
      </c>
      <c r="AR137" s="51">
        <f t="shared" si="96"/>
        <v>0</v>
      </c>
      <c r="AS137" s="439">
        <f t="shared" si="96"/>
        <v>0</v>
      </c>
      <c r="AT137" s="75">
        <f t="shared" si="96"/>
        <v>13301969</v>
      </c>
      <c r="AU137" s="50">
        <f t="shared" si="96"/>
        <v>9665608</v>
      </c>
      <c r="AV137" s="50">
        <f t="shared" si="96"/>
        <v>48000</v>
      </c>
      <c r="AW137" s="50">
        <f t="shared" si="96"/>
        <v>3283199</v>
      </c>
      <c r="AX137" s="50">
        <f t="shared" si="96"/>
        <v>193312</v>
      </c>
      <c r="AY137" s="50">
        <f t="shared" si="96"/>
        <v>111850</v>
      </c>
      <c r="AZ137" s="51">
        <f t="shared" si="96"/>
        <v>18.404899999999998</v>
      </c>
      <c r="BA137" s="51">
        <f t="shared" si="96"/>
        <v>14.406600000000001</v>
      </c>
      <c r="BB137" s="294">
        <f t="shared" si="96"/>
        <v>3.9982999999999995</v>
      </c>
    </row>
    <row r="138" spans="1:54" customFormat="1" ht="12.75" x14ac:dyDescent="0.2">
      <c r="D138" s="46"/>
      <c r="E138" s="47"/>
      <c r="F138" s="46"/>
      <c r="G138" s="80"/>
      <c r="H138" s="2">
        <v>3117</v>
      </c>
      <c r="I138" s="49">
        <f t="shared" ref="I138:BB138" si="97">SUMIF($F$12:$F$271,"=3117",I$12:I$271)</f>
        <v>39879755</v>
      </c>
      <c r="J138" s="50">
        <f t="shared" si="97"/>
        <v>28664970</v>
      </c>
      <c r="K138" s="50">
        <f t="shared" si="97"/>
        <v>191000</v>
      </c>
      <c r="L138" s="50">
        <f t="shared" si="97"/>
        <v>9753317</v>
      </c>
      <c r="M138" s="50">
        <f t="shared" si="97"/>
        <v>573300</v>
      </c>
      <c r="N138" s="50">
        <f t="shared" si="97"/>
        <v>697168</v>
      </c>
      <c r="O138" s="51">
        <f t="shared" si="97"/>
        <v>63.422800000000002</v>
      </c>
      <c r="P138" s="51">
        <f t="shared" si="97"/>
        <v>48.307400000000008</v>
      </c>
      <c r="Q138" s="439">
        <f t="shared" si="97"/>
        <v>15.115400000000001</v>
      </c>
      <c r="R138" s="75">
        <f t="shared" si="97"/>
        <v>0</v>
      </c>
      <c r="S138" s="50">
        <f t="shared" si="97"/>
        <v>49090</v>
      </c>
      <c r="T138" s="50">
        <f t="shared" si="97"/>
        <v>0</v>
      </c>
      <c r="U138" s="50">
        <f t="shared" si="97"/>
        <v>0</v>
      </c>
      <c r="V138" s="50">
        <f t="shared" si="97"/>
        <v>0</v>
      </c>
      <c r="W138" s="50">
        <f t="shared" si="97"/>
        <v>49090</v>
      </c>
      <c r="X138" s="50">
        <f t="shared" si="97"/>
        <v>0</v>
      </c>
      <c r="Y138" s="50">
        <f t="shared" si="97"/>
        <v>0</v>
      </c>
      <c r="Z138" s="50">
        <f t="shared" si="97"/>
        <v>0</v>
      </c>
      <c r="AA138" s="50">
        <f t="shared" si="97"/>
        <v>0</v>
      </c>
      <c r="AB138" s="50">
        <f t="shared" si="97"/>
        <v>49090</v>
      </c>
      <c r="AC138" s="50">
        <f t="shared" si="97"/>
        <v>16592</v>
      </c>
      <c r="AD138" s="50">
        <f t="shared" si="97"/>
        <v>982</v>
      </c>
      <c r="AE138" s="50">
        <f t="shared" si="97"/>
        <v>21700</v>
      </c>
      <c r="AF138" s="50">
        <f t="shared" si="97"/>
        <v>0</v>
      </c>
      <c r="AG138" s="50">
        <f t="shared" si="97"/>
        <v>21700</v>
      </c>
      <c r="AH138" s="50">
        <f t="shared" si="97"/>
        <v>88364</v>
      </c>
      <c r="AI138" s="51">
        <f t="shared" si="97"/>
        <v>0</v>
      </c>
      <c r="AJ138" s="51">
        <f t="shared" si="97"/>
        <v>0</v>
      </c>
      <c r="AK138" s="51">
        <f t="shared" si="97"/>
        <v>0.14000000000000001</v>
      </c>
      <c r="AL138" s="51">
        <f t="shared" si="97"/>
        <v>0</v>
      </c>
      <c r="AM138" s="51">
        <f t="shared" si="97"/>
        <v>0</v>
      </c>
      <c r="AN138" s="51">
        <f t="shared" si="97"/>
        <v>0</v>
      </c>
      <c r="AO138" s="51">
        <f t="shared" si="97"/>
        <v>0</v>
      </c>
      <c r="AP138" s="51">
        <f t="shared" si="97"/>
        <v>0</v>
      </c>
      <c r="AQ138" s="51">
        <f t="shared" si="97"/>
        <v>0.14000000000000001</v>
      </c>
      <c r="AR138" s="51">
        <f t="shared" si="97"/>
        <v>0</v>
      </c>
      <c r="AS138" s="439">
        <f t="shared" si="97"/>
        <v>0.14000000000000001</v>
      </c>
      <c r="AT138" s="75">
        <f t="shared" si="97"/>
        <v>39968119</v>
      </c>
      <c r="AU138" s="50">
        <f t="shared" si="97"/>
        <v>28714060</v>
      </c>
      <c r="AV138" s="50">
        <f t="shared" si="97"/>
        <v>191000</v>
      </c>
      <c r="AW138" s="50">
        <f t="shared" si="97"/>
        <v>9769909</v>
      </c>
      <c r="AX138" s="50">
        <f t="shared" si="97"/>
        <v>574282</v>
      </c>
      <c r="AY138" s="50">
        <f t="shared" si="97"/>
        <v>718868</v>
      </c>
      <c r="AZ138" s="51">
        <f t="shared" si="97"/>
        <v>63.562799999999996</v>
      </c>
      <c r="BA138" s="51">
        <f t="shared" si="97"/>
        <v>48.447400000000009</v>
      </c>
      <c r="BB138" s="294">
        <f t="shared" si="97"/>
        <v>15.115400000000001</v>
      </c>
    </row>
    <row r="139" spans="1:54" customFormat="1" ht="12.75" x14ac:dyDescent="0.2">
      <c r="D139" s="46"/>
      <c r="E139" s="47"/>
      <c r="F139" s="46"/>
      <c r="G139" s="80"/>
      <c r="H139" s="2">
        <v>3122</v>
      </c>
      <c r="I139" s="49">
        <f t="shared" ref="I139:BB139" si="98">SUMIF($F$12:$F$241,"=3122",I$12:I$241)</f>
        <v>0</v>
      </c>
      <c r="J139" s="50">
        <f t="shared" si="98"/>
        <v>0</v>
      </c>
      <c r="K139" s="50">
        <f t="shared" si="98"/>
        <v>0</v>
      </c>
      <c r="L139" s="50">
        <f t="shared" si="98"/>
        <v>0</v>
      </c>
      <c r="M139" s="50">
        <f t="shared" si="98"/>
        <v>0</v>
      </c>
      <c r="N139" s="50">
        <f t="shared" si="98"/>
        <v>0</v>
      </c>
      <c r="O139" s="51">
        <f t="shared" si="98"/>
        <v>0</v>
      </c>
      <c r="P139" s="51">
        <f t="shared" si="98"/>
        <v>0</v>
      </c>
      <c r="Q139" s="439">
        <f t="shared" si="98"/>
        <v>0</v>
      </c>
      <c r="R139" s="75">
        <f t="shared" si="98"/>
        <v>0</v>
      </c>
      <c r="S139" s="50">
        <f t="shared" si="98"/>
        <v>0</v>
      </c>
      <c r="T139" s="50">
        <f t="shared" si="98"/>
        <v>0</v>
      </c>
      <c r="U139" s="50">
        <f t="shared" si="98"/>
        <v>0</v>
      </c>
      <c r="V139" s="50">
        <f t="shared" si="98"/>
        <v>0</v>
      </c>
      <c r="W139" s="50">
        <f t="shared" si="98"/>
        <v>0</v>
      </c>
      <c r="X139" s="50">
        <f t="shared" si="98"/>
        <v>0</v>
      </c>
      <c r="Y139" s="50">
        <f t="shared" si="98"/>
        <v>0</v>
      </c>
      <c r="Z139" s="50">
        <f t="shared" si="98"/>
        <v>0</v>
      </c>
      <c r="AA139" s="50">
        <f t="shared" si="98"/>
        <v>0</v>
      </c>
      <c r="AB139" s="50">
        <f t="shared" si="98"/>
        <v>0</v>
      </c>
      <c r="AC139" s="50">
        <f t="shared" si="98"/>
        <v>0</v>
      </c>
      <c r="AD139" s="50">
        <f t="shared" si="98"/>
        <v>0</v>
      </c>
      <c r="AE139" s="50">
        <f t="shared" si="98"/>
        <v>0</v>
      </c>
      <c r="AF139" s="50">
        <f t="shared" si="98"/>
        <v>0</v>
      </c>
      <c r="AG139" s="50">
        <f t="shared" si="98"/>
        <v>0</v>
      </c>
      <c r="AH139" s="50">
        <f t="shared" si="98"/>
        <v>0</v>
      </c>
      <c r="AI139" s="51">
        <f t="shared" si="98"/>
        <v>0</v>
      </c>
      <c r="AJ139" s="51">
        <f t="shared" si="98"/>
        <v>0</v>
      </c>
      <c r="AK139" s="51">
        <f t="shared" si="98"/>
        <v>0</v>
      </c>
      <c r="AL139" s="51">
        <f t="shared" si="98"/>
        <v>0</v>
      </c>
      <c r="AM139" s="51">
        <f t="shared" si="98"/>
        <v>0</v>
      </c>
      <c r="AN139" s="51">
        <f t="shared" si="98"/>
        <v>0</v>
      </c>
      <c r="AO139" s="51">
        <f t="shared" si="98"/>
        <v>0</v>
      </c>
      <c r="AP139" s="51">
        <f t="shared" si="98"/>
        <v>0</v>
      </c>
      <c r="AQ139" s="51">
        <f t="shared" si="98"/>
        <v>0</v>
      </c>
      <c r="AR139" s="51">
        <f t="shared" si="98"/>
        <v>0</v>
      </c>
      <c r="AS139" s="439">
        <f t="shared" si="98"/>
        <v>0</v>
      </c>
      <c r="AT139" s="75">
        <f t="shared" si="98"/>
        <v>0</v>
      </c>
      <c r="AU139" s="50">
        <f t="shared" si="98"/>
        <v>0</v>
      </c>
      <c r="AV139" s="50">
        <f t="shared" si="98"/>
        <v>0</v>
      </c>
      <c r="AW139" s="50">
        <f t="shared" si="98"/>
        <v>0</v>
      </c>
      <c r="AX139" s="50">
        <f t="shared" si="98"/>
        <v>0</v>
      </c>
      <c r="AY139" s="50">
        <f t="shared" si="98"/>
        <v>0</v>
      </c>
      <c r="AZ139" s="51">
        <f t="shared" si="98"/>
        <v>0</v>
      </c>
      <c r="BA139" s="51">
        <f t="shared" si="98"/>
        <v>0</v>
      </c>
      <c r="BB139" s="294">
        <f t="shared" si="98"/>
        <v>0</v>
      </c>
    </row>
    <row r="140" spans="1:54" customFormat="1" ht="12.75" x14ac:dyDescent="0.2">
      <c r="D140" s="46"/>
      <c r="E140" s="47"/>
      <c r="F140" s="46"/>
      <c r="G140" s="80"/>
      <c r="H140" s="2">
        <v>3124</v>
      </c>
      <c r="I140" s="49">
        <f t="shared" ref="I140:BB140" si="99">SUMIF($F$12:$F$241,"=3124",I$12:I$241)</f>
        <v>0</v>
      </c>
      <c r="J140" s="50">
        <f t="shared" si="99"/>
        <v>0</v>
      </c>
      <c r="K140" s="50">
        <f t="shared" si="99"/>
        <v>0</v>
      </c>
      <c r="L140" s="50">
        <f t="shared" si="99"/>
        <v>0</v>
      </c>
      <c r="M140" s="50">
        <f t="shared" si="99"/>
        <v>0</v>
      </c>
      <c r="N140" s="50">
        <f t="shared" si="99"/>
        <v>0</v>
      </c>
      <c r="O140" s="51">
        <f t="shared" si="99"/>
        <v>0</v>
      </c>
      <c r="P140" s="51">
        <f t="shared" si="99"/>
        <v>0</v>
      </c>
      <c r="Q140" s="439">
        <f t="shared" si="99"/>
        <v>0</v>
      </c>
      <c r="R140" s="75">
        <f t="shared" si="99"/>
        <v>0</v>
      </c>
      <c r="S140" s="50">
        <f t="shared" si="99"/>
        <v>0</v>
      </c>
      <c r="T140" s="50">
        <f t="shared" si="99"/>
        <v>0</v>
      </c>
      <c r="U140" s="50">
        <f t="shared" si="99"/>
        <v>0</v>
      </c>
      <c r="V140" s="50">
        <f t="shared" si="99"/>
        <v>0</v>
      </c>
      <c r="W140" s="50">
        <f t="shared" si="99"/>
        <v>0</v>
      </c>
      <c r="X140" s="50">
        <f t="shared" si="99"/>
        <v>0</v>
      </c>
      <c r="Y140" s="50">
        <f t="shared" si="99"/>
        <v>0</v>
      </c>
      <c r="Z140" s="50">
        <f t="shared" si="99"/>
        <v>0</v>
      </c>
      <c r="AA140" s="50">
        <f t="shared" si="99"/>
        <v>0</v>
      </c>
      <c r="AB140" s="50">
        <f t="shared" si="99"/>
        <v>0</v>
      </c>
      <c r="AC140" s="50">
        <f t="shared" si="99"/>
        <v>0</v>
      </c>
      <c r="AD140" s="50">
        <f t="shared" si="99"/>
        <v>0</v>
      </c>
      <c r="AE140" s="50">
        <f t="shared" si="99"/>
        <v>0</v>
      </c>
      <c r="AF140" s="50">
        <f t="shared" si="99"/>
        <v>0</v>
      </c>
      <c r="AG140" s="50">
        <f t="shared" si="99"/>
        <v>0</v>
      </c>
      <c r="AH140" s="50">
        <f t="shared" si="99"/>
        <v>0</v>
      </c>
      <c r="AI140" s="51">
        <f t="shared" si="99"/>
        <v>0</v>
      </c>
      <c r="AJ140" s="51">
        <f t="shared" si="99"/>
        <v>0</v>
      </c>
      <c r="AK140" s="51">
        <f t="shared" si="99"/>
        <v>0</v>
      </c>
      <c r="AL140" s="51">
        <f t="shared" si="99"/>
        <v>0</v>
      </c>
      <c r="AM140" s="51">
        <f t="shared" si="99"/>
        <v>0</v>
      </c>
      <c r="AN140" s="51">
        <f t="shared" si="99"/>
        <v>0</v>
      </c>
      <c r="AO140" s="51">
        <f t="shared" si="99"/>
        <v>0</v>
      </c>
      <c r="AP140" s="51">
        <f t="shared" si="99"/>
        <v>0</v>
      </c>
      <c r="AQ140" s="51">
        <f t="shared" si="99"/>
        <v>0</v>
      </c>
      <c r="AR140" s="51">
        <f t="shared" si="99"/>
        <v>0</v>
      </c>
      <c r="AS140" s="439">
        <f t="shared" si="99"/>
        <v>0</v>
      </c>
      <c r="AT140" s="75">
        <f t="shared" si="99"/>
        <v>0</v>
      </c>
      <c r="AU140" s="50">
        <f t="shared" si="99"/>
        <v>0</v>
      </c>
      <c r="AV140" s="50">
        <f t="shared" si="99"/>
        <v>0</v>
      </c>
      <c r="AW140" s="50">
        <f t="shared" si="99"/>
        <v>0</v>
      </c>
      <c r="AX140" s="50">
        <f t="shared" si="99"/>
        <v>0</v>
      </c>
      <c r="AY140" s="50">
        <f t="shared" si="99"/>
        <v>0</v>
      </c>
      <c r="AZ140" s="51">
        <f t="shared" si="99"/>
        <v>0</v>
      </c>
      <c r="BA140" s="51">
        <f t="shared" si="99"/>
        <v>0</v>
      </c>
      <c r="BB140" s="294">
        <f t="shared" si="99"/>
        <v>0</v>
      </c>
    </row>
    <row r="141" spans="1:54" customFormat="1" ht="12.75" x14ac:dyDescent="0.2">
      <c r="D141" s="46"/>
      <c r="E141" s="47"/>
      <c r="F141" s="46"/>
      <c r="G141" s="80"/>
      <c r="H141" s="2">
        <v>3141</v>
      </c>
      <c r="I141" s="49">
        <f t="shared" ref="I141:BB141" si="100">SUMIF($F$12:$F$271,"=3141",I$12:I$271)</f>
        <v>20880020</v>
      </c>
      <c r="J141" s="50">
        <f t="shared" si="100"/>
        <v>15143154</v>
      </c>
      <c r="K141" s="50">
        <f t="shared" si="100"/>
        <v>125000</v>
      </c>
      <c r="L141" s="50">
        <f t="shared" si="100"/>
        <v>5160637</v>
      </c>
      <c r="M141" s="50">
        <f t="shared" si="100"/>
        <v>302863</v>
      </c>
      <c r="N141" s="50">
        <f t="shared" si="100"/>
        <v>148366</v>
      </c>
      <c r="O141" s="51">
        <f t="shared" si="100"/>
        <v>51.820000000000007</v>
      </c>
      <c r="P141" s="51">
        <f t="shared" si="100"/>
        <v>0</v>
      </c>
      <c r="Q141" s="439">
        <f t="shared" si="100"/>
        <v>51.820000000000007</v>
      </c>
      <c r="R141" s="75">
        <f t="shared" si="100"/>
        <v>0</v>
      </c>
      <c r="S141" s="50">
        <f t="shared" si="100"/>
        <v>0</v>
      </c>
      <c r="T141" s="50">
        <f t="shared" si="100"/>
        <v>-9280</v>
      </c>
      <c r="U141" s="50">
        <f t="shared" si="100"/>
        <v>0</v>
      </c>
      <c r="V141" s="50">
        <f t="shared" si="100"/>
        <v>0</v>
      </c>
      <c r="W141" s="50">
        <f t="shared" si="100"/>
        <v>-9280</v>
      </c>
      <c r="X141" s="50">
        <f t="shared" si="100"/>
        <v>0</v>
      </c>
      <c r="Y141" s="50">
        <f t="shared" si="100"/>
        <v>0</v>
      </c>
      <c r="Z141" s="50">
        <f t="shared" si="100"/>
        <v>0</v>
      </c>
      <c r="AA141" s="50">
        <f t="shared" si="100"/>
        <v>0</v>
      </c>
      <c r="AB141" s="50">
        <f t="shared" si="100"/>
        <v>-9280</v>
      </c>
      <c r="AC141" s="50">
        <f t="shared" si="100"/>
        <v>-3136</v>
      </c>
      <c r="AD141" s="50">
        <f t="shared" si="100"/>
        <v>-186</v>
      </c>
      <c r="AE141" s="50">
        <f t="shared" si="100"/>
        <v>0</v>
      </c>
      <c r="AF141" s="50">
        <f t="shared" si="100"/>
        <v>0</v>
      </c>
      <c r="AG141" s="50">
        <f t="shared" si="100"/>
        <v>0</v>
      </c>
      <c r="AH141" s="50">
        <f t="shared" si="100"/>
        <v>-12602</v>
      </c>
      <c r="AI141" s="51">
        <f t="shared" si="100"/>
        <v>0</v>
      </c>
      <c r="AJ141" s="51">
        <f t="shared" si="100"/>
        <v>0</v>
      </c>
      <c r="AK141" s="51">
        <f t="shared" si="100"/>
        <v>0</v>
      </c>
      <c r="AL141" s="51">
        <f t="shared" si="100"/>
        <v>0</v>
      </c>
      <c r="AM141" s="51">
        <f t="shared" si="100"/>
        <v>-1.0000000000000037E-2</v>
      </c>
      <c r="AN141" s="51">
        <f t="shared" si="100"/>
        <v>0</v>
      </c>
      <c r="AO141" s="51">
        <f t="shared" si="100"/>
        <v>0</v>
      </c>
      <c r="AP141" s="51">
        <f t="shared" si="100"/>
        <v>0</v>
      </c>
      <c r="AQ141" s="51">
        <f t="shared" si="100"/>
        <v>0</v>
      </c>
      <c r="AR141" s="51">
        <f t="shared" si="100"/>
        <v>-1.0000000000000037E-2</v>
      </c>
      <c r="AS141" s="439">
        <f t="shared" si="100"/>
        <v>-1.0000000000000037E-2</v>
      </c>
      <c r="AT141" s="75">
        <f t="shared" si="100"/>
        <v>20867418</v>
      </c>
      <c r="AU141" s="50">
        <f t="shared" si="100"/>
        <v>15133874</v>
      </c>
      <c r="AV141" s="50">
        <f t="shared" si="100"/>
        <v>125000</v>
      </c>
      <c r="AW141" s="50">
        <f t="shared" si="100"/>
        <v>5157501</v>
      </c>
      <c r="AX141" s="50">
        <f t="shared" si="100"/>
        <v>302677</v>
      </c>
      <c r="AY141" s="50">
        <f t="shared" si="100"/>
        <v>148366</v>
      </c>
      <c r="AZ141" s="51">
        <f t="shared" si="100"/>
        <v>51.81</v>
      </c>
      <c r="BA141" s="51">
        <f t="shared" si="100"/>
        <v>0</v>
      </c>
      <c r="BB141" s="294">
        <f t="shared" si="100"/>
        <v>51.81</v>
      </c>
    </row>
    <row r="142" spans="1:54" customFormat="1" ht="12.75" x14ac:dyDescent="0.2">
      <c r="D142" s="46"/>
      <c r="E142" s="47"/>
      <c r="F142" s="46"/>
      <c r="G142" s="80"/>
      <c r="H142" s="2">
        <v>3143</v>
      </c>
      <c r="I142" s="49">
        <f t="shared" ref="I142:BB142" si="101">SUMIF($F$12:$F$271,"=3143",I$12:I$271)</f>
        <v>16198346</v>
      </c>
      <c r="J142" s="50">
        <f t="shared" si="101"/>
        <v>11823287</v>
      </c>
      <c r="K142" s="50">
        <f t="shared" si="101"/>
        <v>90000</v>
      </c>
      <c r="L142" s="50">
        <f t="shared" si="101"/>
        <v>4026692</v>
      </c>
      <c r="M142" s="50">
        <f t="shared" si="101"/>
        <v>236467</v>
      </c>
      <c r="N142" s="50">
        <f t="shared" si="101"/>
        <v>21900</v>
      </c>
      <c r="O142" s="51">
        <f t="shared" si="101"/>
        <v>26.651000000000003</v>
      </c>
      <c r="P142" s="51">
        <f t="shared" si="101"/>
        <v>25.141000000000005</v>
      </c>
      <c r="Q142" s="439">
        <f t="shared" si="101"/>
        <v>1.51</v>
      </c>
      <c r="R142" s="75">
        <f t="shared" si="101"/>
        <v>0</v>
      </c>
      <c r="S142" s="50">
        <f t="shared" si="101"/>
        <v>0</v>
      </c>
      <c r="T142" s="50">
        <f t="shared" si="101"/>
        <v>0</v>
      </c>
      <c r="U142" s="50">
        <f t="shared" si="101"/>
        <v>0</v>
      </c>
      <c r="V142" s="50">
        <f t="shared" si="101"/>
        <v>0</v>
      </c>
      <c r="W142" s="50">
        <f t="shared" si="101"/>
        <v>0</v>
      </c>
      <c r="X142" s="50">
        <f t="shared" si="101"/>
        <v>0</v>
      </c>
      <c r="Y142" s="50">
        <f t="shared" si="101"/>
        <v>0</v>
      </c>
      <c r="Z142" s="50">
        <f t="shared" si="101"/>
        <v>0</v>
      </c>
      <c r="AA142" s="50">
        <f t="shared" si="101"/>
        <v>0</v>
      </c>
      <c r="AB142" s="50">
        <f t="shared" si="101"/>
        <v>0</v>
      </c>
      <c r="AC142" s="50">
        <f t="shared" si="101"/>
        <v>0</v>
      </c>
      <c r="AD142" s="50">
        <f t="shared" si="101"/>
        <v>0</v>
      </c>
      <c r="AE142" s="50">
        <f t="shared" si="101"/>
        <v>0</v>
      </c>
      <c r="AF142" s="50">
        <f t="shared" si="101"/>
        <v>0</v>
      </c>
      <c r="AG142" s="50">
        <f t="shared" si="101"/>
        <v>0</v>
      </c>
      <c r="AH142" s="50">
        <f t="shared" si="101"/>
        <v>0</v>
      </c>
      <c r="AI142" s="51">
        <f t="shared" si="101"/>
        <v>0</v>
      </c>
      <c r="AJ142" s="51">
        <f t="shared" si="101"/>
        <v>0</v>
      </c>
      <c r="AK142" s="51">
        <f t="shared" si="101"/>
        <v>0</v>
      </c>
      <c r="AL142" s="51">
        <f t="shared" si="101"/>
        <v>0</v>
      </c>
      <c r="AM142" s="51">
        <f t="shared" si="101"/>
        <v>0</v>
      </c>
      <c r="AN142" s="51">
        <f t="shared" si="101"/>
        <v>0</v>
      </c>
      <c r="AO142" s="51">
        <f t="shared" si="101"/>
        <v>0</v>
      </c>
      <c r="AP142" s="51">
        <f t="shared" si="101"/>
        <v>0</v>
      </c>
      <c r="AQ142" s="51">
        <f t="shared" si="101"/>
        <v>0</v>
      </c>
      <c r="AR142" s="51">
        <f t="shared" si="101"/>
        <v>0</v>
      </c>
      <c r="AS142" s="439">
        <f t="shared" si="101"/>
        <v>0</v>
      </c>
      <c r="AT142" s="75">
        <f t="shared" si="101"/>
        <v>16198346</v>
      </c>
      <c r="AU142" s="50">
        <f t="shared" si="101"/>
        <v>11823287</v>
      </c>
      <c r="AV142" s="50">
        <f t="shared" si="101"/>
        <v>90000</v>
      </c>
      <c r="AW142" s="50">
        <f t="shared" si="101"/>
        <v>4026692</v>
      </c>
      <c r="AX142" s="50">
        <f t="shared" si="101"/>
        <v>236467</v>
      </c>
      <c r="AY142" s="50">
        <f t="shared" si="101"/>
        <v>21900</v>
      </c>
      <c r="AZ142" s="51">
        <f t="shared" si="101"/>
        <v>26.651000000000003</v>
      </c>
      <c r="BA142" s="51">
        <f t="shared" si="101"/>
        <v>25.141000000000005</v>
      </c>
      <c r="BB142" s="294">
        <f t="shared" si="101"/>
        <v>1.51</v>
      </c>
    </row>
    <row r="143" spans="1:54" customFormat="1" ht="12.75" x14ac:dyDescent="0.2">
      <c r="D143" s="46"/>
      <c r="E143" s="47"/>
      <c r="F143" s="46"/>
      <c r="G143" s="80"/>
      <c r="H143" s="2">
        <v>3231</v>
      </c>
      <c r="I143" s="49">
        <f t="shared" ref="I143:BB143" si="102">SUMIF($F$12:$F$271,"=3231",I$12:I$271)</f>
        <v>11963100</v>
      </c>
      <c r="J143" s="50">
        <f t="shared" si="102"/>
        <v>8667053</v>
      </c>
      <c r="K143" s="50">
        <f t="shared" si="102"/>
        <v>114000</v>
      </c>
      <c r="L143" s="50">
        <f t="shared" si="102"/>
        <v>2967996</v>
      </c>
      <c r="M143" s="50">
        <f t="shared" si="102"/>
        <v>173341</v>
      </c>
      <c r="N143" s="50">
        <f t="shared" si="102"/>
        <v>40710</v>
      </c>
      <c r="O143" s="51">
        <f t="shared" si="102"/>
        <v>16.713200000000001</v>
      </c>
      <c r="P143" s="51">
        <f t="shared" si="102"/>
        <v>14.926400000000001</v>
      </c>
      <c r="Q143" s="439">
        <f t="shared" si="102"/>
        <v>1.7867999999999999</v>
      </c>
      <c r="R143" s="75">
        <f t="shared" si="102"/>
        <v>0</v>
      </c>
      <c r="S143" s="50">
        <f t="shared" si="102"/>
        <v>0</v>
      </c>
      <c r="T143" s="50">
        <f t="shared" si="102"/>
        <v>0</v>
      </c>
      <c r="U143" s="50">
        <f t="shared" si="102"/>
        <v>0</v>
      </c>
      <c r="V143" s="50">
        <f t="shared" si="102"/>
        <v>0</v>
      </c>
      <c r="W143" s="50">
        <f t="shared" si="102"/>
        <v>0</v>
      </c>
      <c r="X143" s="50">
        <f t="shared" si="102"/>
        <v>0</v>
      </c>
      <c r="Y143" s="50">
        <f t="shared" si="102"/>
        <v>0</v>
      </c>
      <c r="Z143" s="50">
        <f t="shared" si="102"/>
        <v>0</v>
      </c>
      <c r="AA143" s="50">
        <f t="shared" si="102"/>
        <v>0</v>
      </c>
      <c r="AB143" s="50">
        <f t="shared" si="102"/>
        <v>0</v>
      </c>
      <c r="AC143" s="50">
        <f t="shared" si="102"/>
        <v>0</v>
      </c>
      <c r="AD143" s="50">
        <f t="shared" si="102"/>
        <v>0</v>
      </c>
      <c r="AE143" s="50">
        <f t="shared" si="102"/>
        <v>0</v>
      </c>
      <c r="AF143" s="50">
        <f t="shared" si="102"/>
        <v>0</v>
      </c>
      <c r="AG143" s="50">
        <f t="shared" si="102"/>
        <v>0</v>
      </c>
      <c r="AH143" s="50">
        <f t="shared" si="102"/>
        <v>0</v>
      </c>
      <c r="AI143" s="51">
        <f t="shared" si="102"/>
        <v>0</v>
      </c>
      <c r="AJ143" s="51">
        <f t="shared" si="102"/>
        <v>0</v>
      </c>
      <c r="AK143" s="51">
        <f t="shared" si="102"/>
        <v>0</v>
      </c>
      <c r="AL143" s="51">
        <f t="shared" si="102"/>
        <v>0</v>
      </c>
      <c r="AM143" s="51">
        <f t="shared" si="102"/>
        <v>0</v>
      </c>
      <c r="AN143" s="51">
        <f t="shared" si="102"/>
        <v>0</v>
      </c>
      <c r="AO143" s="51">
        <f t="shared" si="102"/>
        <v>0</v>
      </c>
      <c r="AP143" s="51">
        <f t="shared" si="102"/>
        <v>0</v>
      </c>
      <c r="AQ143" s="51">
        <f t="shared" si="102"/>
        <v>0</v>
      </c>
      <c r="AR143" s="51">
        <f t="shared" si="102"/>
        <v>0</v>
      </c>
      <c r="AS143" s="439">
        <f t="shared" si="102"/>
        <v>0</v>
      </c>
      <c r="AT143" s="75">
        <f t="shared" si="102"/>
        <v>11963100</v>
      </c>
      <c r="AU143" s="50">
        <f t="shared" si="102"/>
        <v>8667053</v>
      </c>
      <c r="AV143" s="50">
        <f t="shared" si="102"/>
        <v>114000</v>
      </c>
      <c r="AW143" s="50">
        <f t="shared" si="102"/>
        <v>2967996</v>
      </c>
      <c r="AX143" s="50">
        <f t="shared" si="102"/>
        <v>173341</v>
      </c>
      <c r="AY143" s="50">
        <f t="shared" si="102"/>
        <v>40710</v>
      </c>
      <c r="AZ143" s="51">
        <f t="shared" si="102"/>
        <v>16.713200000000001</v>
      </c>
      <c r="BA143" s="51">
        <f t="shared" si="102"/>
        <v>14.926400000000001</v>
      </c>
      <c r="BB143" s="294">
        <f t="shared" si="102"/>
        <v>1.7867999999999999</v>
      </c>
    </row>
    <row r="144" spans="1:54" customFormat="1" ht="13.5" thickBot="1" x14ac:dyDescent="0.25">
      <c r="D144" s="46"/>
      <c r="E144" s="47"/>
      <c r="F144" s="46"/>
      <c r="G144" s="80"/>
      <c r="H144" s="231">
        <v>3233</v>
      </c>
      <c r="I144" s="52">
        <f t="shared" ref="I144:BB144" si="103">SUMIF($F$12:$F$271,"=3233",I$12:I$271)</f>
        <v>4278702</v>
      </c>
      <c r="J144" s="53">
        <f t="shared" si="103"/>
        <v>3010826</v>
      </c>
      <c r="K144" s="53">
        <f t="shared" si="103"/>
        <v>128000</v>
      </c>
      <c r="L144" s="53">
        <f t="shared" si="103"/>
        <v>1060923</v>
      </c>
      <c r="M144" s="53">
        <f t="shared" si="103"/>
        <v>60217</v>
      </c>
      <c r="N144" s="53">
        <f t="shared" si="103"/>
        <v>18736</v>
      </c>
      <c r="O144" s="224">
        <f t="shared" si="103"/>
        <v>6.620000000000001</v>
      </c>
      <c r="P144" s="224">
        <f t="shared" si="103"/>
        <v>4.8900000000000006</v>
      </c>
      <c r="Q144" s="440">
        <f t="shared" si="103"/>
        <v>1.73</v>
      </c>
      <c r="R144" s="230">
        <f t="shared" si="103"/>
        <v>0</v>
      </c>
      <c r="S144" s="53">
        <f t="shared" si="103"/>
        <v>0</v>
      </c>
      <c r="T144" s="53">
        <f t="shared" si="103"/>
        <v>0</v>
      </c>
      <c r="U144" s="53">
        <f t="shared" si="103"/>
        <v>0</v>
      </c>
      <c r="V144" s="53">
        <f t="shared" si="103"/>
        <v>0</v>
      </c>
      <c r="W144" s="53">
        <f t="shared" si="103"/>
        <v>0</v>
      </c>
      <c r="X144" s="53">
        <f t="shared" si="103"/>
        <v>0</v>
      </c>
      <c r="Y144" s="53">
        <f t="shared" si="103"/>
        <v>0</v>
      </c>
      <c r="Z144" s="53">
        <f t="shared" si="103"/>
        <v>0</v>
      </c>
      <c r="AA144" s="53">
        <f t="shared" si="103"/>
        <v>0</v>
      </c>
      <c r="AB144" s="53">
        <f t="shared" si="103"/>
        <v>0</v>
      </c>
      <c r="AC144" s="53">
        <f t="shared" si="103"/>
        <v>0</v>
      </c>
      <c r="AD144" s="53">
        <f t="shared" si="103"/>
        <v>0</v>
      </c>
      <c r="AE144" s="53">
        <f t="shared" si="103"/>
        <v>0</v>
      </c>
      <c r="AF144" s="53">
        <f t="shared" si="103"/>
        <v>0</v>
      </c>
      <c r="AG144" s="53">
        <f t="shared" si="103"/>
        <v>0</v>
      </c>
      <c r="AH144" s="53">
        <f t="shared" si="103"/>
        <v>0</v>
      </c>
      <c r="AI144" s="224">
        <f t="shared" si="103"/>
        <v>0</v>
      </c>
      <c r="AJ144" s="224">
        <f t="shared" si="103"/>
        <v>0</v>
      </c>
      <c r="AK144" s="224">
        <f t="shared" si="103"/>
        <v>0</v>
      </c>
      <c r="AL144" s="224">
        <f t="shared" si="103"/>
        <v>0</v>
      </c>
      <c r="AM144" s="224">
        <f t="shared" si="103"/>
        <v>0</v>
      </c>
      <c r="AN144" s="224">
        <f t="shared" si="103"/>
        <v>0</v>
      </c>
      <c r="AO144" s="224">
        <f t="shared" si="103"/>
        <v>0</v>
      </c>
      <c r="AP144" s="224">
        <f t="shared" si="103"/>
        <v>0</v>
      </c>
      <c r="AQ144" s="224">
        <f t="shared" si="103"/>
        <v>0</v>
      </c>
      <c r="AR144" s="224">
        <f t="shared" si="103"/>
        <v>0</v>
      </c>
      <c r="AS144" s="440">
        <f t="shared" si="103"/>
        <v>0</v>
      </c>
      <c r="AT144" s="230">
        <f t="shared" si="103"/>
        <v>4278702</v>
      </c>
      <c r="AU144" s="53">
        <f t="shared" si="103"/>
        <v>3010826</v>
      </c>
      <c r="AV144" s="53">
        <f t="shared" si="103"/>
        <v>128000</v>
      </c>
      <c r="AW144" s="53">
        <f t="shared" si="103"/>
        <v>1060923</v>
      </c>
      <c r="AX144" s="53">
        <f t="shared" si="103"/>
        <v>60217</v>
      </c>
      <c r="AY144" s="53">
        <f t="shared" si="103"/>
        <v>18736</v>
      </c>
      <c r="AZ144" s="224">
        <f t="shared" si="103"/>
        <v>6.620000000000001</v>
      </c>
      <c r="BA144" s="224">
        <f t="shared" si="103"/>
        <v>4.8900000000000006</v>
      </c>
      <c r="BB144" s="295">
        <f t="shared" si="103"/>
        <v>1.73</v>
      </c>
    </row>
    <row r="145" spans="1:54" x14ac:dyDescent="0.25">
      <c r="I145" s="144"/>
      <c r="J145" s="144"/>
      <c r="K145" s="144"/>
      <c r="L145" s="144"/>
      <c r="M145" s="144"/>
      <c r="N145" s="144"/>
      <c r="O145" s="441"/>
      <c r="P145" s="441"/>
      <c r="Q145" s="441"/>
      <c r="R145" s="176"/>
    </row>
    <row r="146" spans="1:54" s="96" customFormat="1" x14ac:dyDescent="0.25">
      <c r="A146" s="144"/>
      <c r="B146" s="143"/>
      <c r="C146" s="143"/>
      <c r="D146" s="143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441"/>
      <c r="P146" s="441"/>
      <c r="Q146" s="441"/>
      <c r="R146" s="176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Z146" s="97"/>
      <c r="BA146" s="97"/>
      <c r="BB146" s="97"/>
    </row>
    <row r="147" spans="1:54" s="96" customFormat="1" x14ac:dyDescent="0.25">
      <c r="A147" s="144"/>
      <c r="B147" s="143"/>
      <c r="C147" s="143"/>
      <c r="D147" s="143"/>
      <c r="E147" s="144"/>
      <c r="F147" s="144"/>
      <c r="G147" s="144"/>
      <c r="H147" s="144"/>
      <c r="I147" s="176"/>
      <c r="J147" s="176"/>
      <c r="K147" s="176"/>
      <c r="L147" s="176"/>
      <c r="M147" s="176"/>
      <c r="N147" s="176"/>
      <c r="O147" s="441"/>
      <c r="P147" s="441"/>
      <c r="Q147" s="441"/>
      <c r="R147" s="176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Z147" s="97"/>
      <c r="BA147" s="97"/>
      <c r="BB147" s="97"/>
    </row>
    <row r="148" spans="1:54" s="96" customFormat="1" x14ac:dyDescent="0.25">
      <c r="A148" s="144"/>
      <c r="B148" s="143"/>
      <c r="C148" s="143"/>
      <c r="D148" s="143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441"/>
      <c r="P148" s="441"/>
      <c r="Q148" s="441"/>
      <c r="R148" s="176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Z148" s="97"/>
      <c r="BA148" s="97"/>
      <c r="BB148" s="97"/>
    </row>
    <row r="150" spans="1:54" s="96" customFormat="1" x14ac:dyDescent="0.25">
      <c r="A150" s="144"/>
      <c r="B150" s="143"/>
      <c r="C150" s="143"/>
      <c r="D150" s="143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441"/>
      <c r="P150" s="441"/>
      <c r="Q150" s="441"/>
      <c r="R150" s="176"/>
      <c r="S150" s="176"/>
      <c r="T150" s="176"/>
      <c r="U150" s="176"/>
      <c r="V150" s="176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Z150" s="97"/>
      <c r="BA150" s="97"/>
      <c r="BB150" s="97"/>
    </row>
    <row r="152" spans="1:54" s="96" customFormat="1" x14ac:dyDescent="0.25">
      <c r="A152" s="144"/>
      <c r="B152" s="143"/>
      <c r="C152" s="143"/>
      <c r="D152" s="143"/>
      <c r="E152" s="144"/>
      <c r="F152" s="144"/>
      <c r="G152" s="144"/>
      <c r="H152" s="144"/>
      <c r="O152" s="97"/>
      <c r="P152" s="97"/>
      <c r="Q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Z152" s="97"/>
      <c r="BA152" s="97"/>
      <c r="BB152" s="97"/>
    </row>
    <row r="154" spans="1:54" s="96" customFormat="1" x14ac:dyDescent="0.25">
      <c r="A154" s="144"/>
      <c r="B154" s="143"/>
      <c r="C154" s="143"/>
      <c r="D154" s="143"/>
      <c r="E154" s="144"/>
      <c r="F154" s="175"/>
      <c r="G154" s="144"/>
      <c r="H154" s="144"/>
      <c r="J154" s="145"/>
      <c r="K154" s="145"/>
      <c r="L154" s="145"/>
      <c r="M154" s="145"/>
      <c r="N154" s="145"/>
      <c r="O154" s="97"/>
      <c r="P154" s="146"/>
      <c r="Q154" s="146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Z154" s="97"/>
      <c r="BA154" s="97"/>
      <c r="BB154" s="97"/>
    </row>
    <row r="155" spans="1:54" s="96" customFormat="1" x14ac:dyDescent="0.25">
      <c r="A155" s="144"/>
      <c r="B155" s="143"/>
      <c r="C155" s="143"/>
      <c r="D155" s="143"/>
      <c r="E155" s="144"/>
      <c r="F155" s="175"/>
      <c r="G155" s="144"/>
      <c r="H155" s="144"/>
      <c r="J155" s="145"/>
      <c r="K155" s="145"/>
      <c r="L155" s="145"/>
      <c r="M155" s="145"/>
      <c r="N155" s="145"/>
      <c r="O155" s="97"/>
      <c r="P155" s="146"/>
      <c r="Q155" s="146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Z155" s="97"/>
      <c r="BA155" s="97"/>
      <c r="BB155" s="97"/>
    </row>
    <row r="156" spans="1:54" s="96" customFormat="1" x14ac:dyDescent="0.25">
      <c r="A156" s="144"/>
      <c r="B156" s="143"/>
      <c r="C156" s="143"/>
      <c r="D156" s="143"/>
      <c r="E156" s="144"/>
      <c r="F156" s="175"/>
      <c r="G156" s="144"/>
      <c r="H156" s="144"/>
      <c r="J156" s="145"/>
      <c r="K156" s="145"/>
      <c r="L156" s="145"/>
      <c r="M156" s="145"/>
      <c r="N156" s="145"/>
      <c r="O156" s="97"/>
      <c r="P156" s="146"/>
      <c r="Q156" s="146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Z156" s="97"/>
      <c r="BA156" s="97"/>
      <c r="BB156" s="97"/>
    </row>
    <row r="157" spans="1:54" s="96" customFormat="1" x14ac:dyDescent="0.25">
      <c r="A157" s="144"/>
      <c r="B157" s="143"/>
      <c r="C157" s="143"/>
      <c r="D157" s="143"/>
      <c r="E157" s="144"/>
      <c r="F157" s="175"/>
      <c r="G157" s="144"/>
      <c r="H157" s="144"/>
      <c r="J157" s="145"/>
      <c r="K157" s="145"/>
      <c r="L157" s="145"/>
      <c r="M157" s="145"/>
      <c r="N157" s="145"/>
      <c r="O157" s="97"/>
      <c r="P157" s="146"/>
      <c r="Q157" s="146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Z157" s="97"/>
      <c r="BA157" s="97"/>
      <c r="BB157" s="97"/>
    </row>
    <row r="159" spans="1:54" x14ac:dyDescent="0.25">
      <c r="O159" s="146"/>
    </row>
    <row r="160" spans="1:54" x14ac:dyDescent="0.25">
      <c r="O160" s="146"/>
    </row>
    <row r="162" spans="5:17" x14ac:dyDescent="0.25">
      <c r="J162" s="96"/>
      <c r="K162" s="96"/>
      <c r="L162" s="96"/>
      <c r="M162" s="96"/>
      <c r="N162" s="96"/>
      <c r="P162" s="97"/>
      <c r="Q162" s="97"/>
    </row>
    <row r="164" spans="5:17" x14ac:dyDescent="0.25">
      <c r="J164" s="96"/>
      <c r="K164" s="96"/>
      <c r="L164" s="96"/>
      <c r="M164" s="96"/>
      <c r="N164" s="96"/>
      <c r="P164" s="97"/>
      <c r="Q164" s="97"/>
    </row>
    <row r="166" spans="5:17" x14ac:dyDescent="0.25">
      <c r="E166" s="91"/>
      <c r="L166" s="91"/>
    </row>
    <row r="167" spans="5:17" x14ac:dyDescent="0.25">
      <c r="E167" s="91"/>
      <c r="L167" s="91"/>
    </row>
    <row r="168" spans="5:17" x14ac:dyDescent="0.25">
      <c r="E168" s="91"/>
      <c r="L168" s="91"/>
    </row>
    <row r="169" spans="5:17" x14ac:dyDescent="0.25">
      <c r="E169" s="91"/>
      <c r="L169" s="91"/>
    </row>
    <row r="170" spans="5:17" x14ac:dyDescent="0.25">
      <c r="E170" s="428"/>
    </row>
    <row r="171" spans="5:17" x14ac:dyDescent="0.25">
      <c r="E171" s="428"/>
    </row>
    <row r="172" spans="5:17" x14ac:dyDescent="0.25">
      <c r="E172" s="428"/>
    </row>
    <row r="173" spans="5:17" x14ac:dyDescent="0.25">
      <c r="E173" s="428"/>
    </row>
    <row r="174" spans="5:17" x14ac:dyDescent="0.25">
      <c r="E174" s="428"/>
    </row>
    <row r="175" spans="5:17" x14ac:dyDescent="0.25">
      <c r="E175" s="428"/>
    </row>
    <row r="176" spans="5:17" x14ac:dyDescent="0.25">
      <c r="E176" s="428"/>
    </row>
    <row r="177" spans="1:54" x14ac:dyDescent="0.25">
      <c r="E177" s="428"/>
    </row>
    <row r="178" spans="1:54" x14ac:dyDescent="0.25">
      <c r="E178" s="428"/>
    </row>
    <row r="179" spans="1:54" x14ac:dyDescent="0.25">
      <c r="E179" s="428"/>
    </row>
    <row r="180" spans="1:54" x14ac:dyDescent="0.25">
      <c r="E180" s="428"/>
    </row>
    <row r="181" spans="1:54" x14ac:dyDescent="0.25">
      <c r="E181" s="428"/>
    </row>
    <row r="183" spans="1:54" s="152" customFormat="1" x14ac:dyDescent="0.25">
      <c r="A183" s="175"/>
      <c r="H183" s="175"/>
      <c r="I183" s="96"/>
      <c r="L183" s="145"/>
      <c r="M183" s="145"/>
      <c r="O183" s="97"/>
      <c r="P183" s="431"/>
      <c r="Q183" s="431"/>
      <c r="R183" s="430"/>
      <c r="S183" s="430"/>
      <c r="T183" s="430"/>
      <c r="U183" s="430"/>
      <c r="V183" s="430"/>
      <c r="W183" s="430"/>
      <c r="X183" s="430"/>
      <c r="Y183" s="430"/>
      <c r="Z183" s="430"/>
      <c r="AA183" s="430"/>
      <c r="AB183" s="430"/>
      <c r="AC183" s="430"/>
      <c r="AD183" s="430"/>
      <c r="AE183" s="430"/>
      <c r="AF183" s="430"/>
      <c r="AG183" s="430"/>
      <c r="AH183" s="430"/>
      <c r="AI183" s="431"/>
      <c r="AJ183" s="431"/>
      <c r="AK183" s="431"/>
      <c r="AL183" s="431"/>
      <c r="AM183" s="431"/>
      <c r="AN183" s="431"/>
      <c r="AO183" s="431"/>
      <c r="AP183" s="431"/>
      <c r="AQ183" s="431"/>
      <c r="AR183" s="431"/>
      <c r="AS183" s="431"/>
      <c r="AT183" s="430"/>
      <c r="AU183" s="430"/>
      <c r="AV183" s="430"/>
      <c r="AW183" s="430"/>
      <c r="AX183" s="430"/>
      <c r="AY183" s="430"/>
      <c r="AZ183" s="431"/>
      <c r="BA183" s="431"/>
      <c r="BB183" s="431"/>
    </row>
    <row r="184" spans="1:54" s="152" customFormat="1" x14ac:dyDescent="0.25">
      <c r="A184" s="175"/>
      <c r="H184" s="175"/>
      <c r="I184" s="96"/>
      <c r="L184" s="145"/>
      <c r="M184" s="145"/>
      <c r="O184" s="97"/>
      <c r="P184" s="431"/>
      <c r="Q184" s="431"/>
      <c r="R184" s="430"/>
      <c r="S184" s="430"/>
      <c r="T184" s="430"/>
      <c r="U184" s="430"/>
      <c r="V184" s="430"/>
      <c r="W184" s="430"/>
      <c r="X184" s="430"/>
      <c r="Y184" s="430"/>
      <c r="Z184" s="430"/>
      <c r="AA184" s="430"/>
      <c r="AB184" s="430"/>
      <c r="AC184" s="430"/>
      <c r="AD184" s="430"/>
      <c r="AE184" s="430"/>
      <c r="AF184" s="430"/>
      <c r="AG184" s="430"/>
      <c r="AH184" s="430"/>
      <c r="AI184" s="431"/>
      <c r="AJ184" s="431"/>
      <c r="AK184" s="431"/>
      <c r="AL184" s="431"/>
      <c r="AM184" s="431"/>
      <c r="AN184" s="431"/>
      <c r="AO184" s="431"/>
      <c r="AP184" s="431"/>
      <c r="AQ184" s="431"/>
      <c r="AR184" s="431"/>
      <c r="AS184" s="431"/>
      <c r="AT184" s="430"/>
      <c r="AU184" s="430"/>
      <c r="AV184" s="430"/>
      <c r="AW184" s="430"/>
      <c r="AX184" s="430"/>
      <c r="AY184" s="430"/>
      <c r="AZ184" s="431"/>
      <c r="BA184" s="431"/>
      <c r="BB184" s="431"/>
    </row>
    <row r="185" spans="1:54" s="152" customFormat="1" x14ac:dyDescent="0.25">
      <c r="A185" s="175"/>
      <c r="H185" s="175"/>
      <c r="I185" s="96"/>
      <c r="L185" s="145"/>
      <c r="M185" s="145"/>
      <c r="O185" s="97"/>
      <c r="P185" s="431"/>
      <c r="Q185" s="431"/>
      <c r="R185" s="430"/>
      <c r="S185" s="430"/>
      <c r="T185" s="430"/>
      <c r="U185" s="430"/>
      <c r="V185" s="430"/>
      <c r="W185" s="430"/>
      <c r="X185" s="430"/>
      <c r="Y185" s="430"/>
      <c r="Z185" s="430"/>
      <c r="AA185" s="430"/>
      <c r="AB185" s="430"/>
      <c r="AC185" s="430"/>
      <c r="AD185" s="430"/>
      <c r="AE185" s="430"/>
      <c r="AF185" s="430"/>
      <c r="AG185" s="430"/>
      <c r="AH185" s="430"/>
      <c r="AI185" s="431"/>
      <c r="AJ185" s="431"/>
      <c r="AK185" s="431"/>
      <c r="AL185" s="431"/>
      <c r="AM185" s="431"/>
      <c r="AN185" s="431"/>
      <c r="AO185" s="431"/>
      <c r="AP185" s="431"/>
      <c r="AQ185" s="431"/>
      <c r="AR185" s="431"/>
      <c r="AS185" s="431"/>
      <c r="AT185" s="430"/>
      <c r="AU185" s="430"/>
      <c r="AV185" s="430"/>
      <c r="AW185" s="430"/>
      <c r="AX185" s="430"/>
      <c r="AY185" s="430"/>
      <c r="AZ185" s="431"/>
      <c r="BA185" s="431"/>
      <c r="BB185" s="431"/>
    </row>
    <row r="186" spans="1:54" s="152" customFormat="1" x14ac:dyDescent="0.25">
      <c r="A186" s="175"/>
      <c r="H186" s="175"/>
      <c r="I186" s="96"/>
      <c r="L186" s="145"/>
      <c r="M186" s="145"/>
      <c r="O186" s="97"/>
      <c r="P186" s="431"/>
      <c r="Q186" s="431"/>
      <c r="R186" s="430"/>
      <c r="S186" s="430"/>
      <c r="T186" s="430"/>
      <c r="U186" s="430"/>
      <c r="V186" s="430"/>
      <c r="W186" s="430"/>
      <c r="X186" s="430"/>
      <c r="Y186" s="430"/>
      <c r="Z186" s="430"/>
      <c r="AA186" s="430"/>
      <c r="AB186" s="430"/>
      <c r="AC186" s="430"/>
      <c r="AD186" s="430"/>
      <c r="AE186" s="430"/>
      <c r="AF186" s="430"/>
      <c r="AG186" s="430"/>
      <c r="AH186" s="430"/>
      <c r="AI186" s="431"/>
      <c r="AJ186" s="431"/>
      <c r="AK186" s="431"/>
      <c r="AL186" s="431"/>
      <c r="AM186" s="431"/>
      <c r="AN186" s="431"/>
      <c r="AO186" s="431"/>
      <c r="AP186" s="431"/>
      <c r="AQ186" s="431"/>
      <c r="AR186" s="431"/>
      <c r="AS186" s="431"/>
      <c r="AT186" s="430"/>
      <c r="AU186" s="430"/>
      <c r="AV186" s="430"/>
      <c r="AW186" s="430"/>
      <c r="AX186" s="430"/>
      <c r="AY186" s="430"/>
      <c r="AZ186" s="431"/>
      <c r="BA186" s="431"/>
      <c r="BB186" s="431"/>
    </row>
    <row r="187" spans="1:54" s="152" customFormat="1" x14ac:dyDescent="0.25">
      <c r="A187" s="175"/>
      <c r="H187" s="175"/>
      <c r="I187" s="96"/>
      <c r="L187" s="145"/>
      <c r="M187" s="145"/>
      <c r="O187" s="97"/>
      <c r="P187" s="431"/>
      <c r="Q187" s="431"/>
      <c r="R187" s="430"/>
      <c r="S187" s="430"/>
      <c r="T187" s="430"/>
      <c r="U187" s="430"/>
      <c r="V187" s="430"/>
      <c r="W187" s="430"/>
      <c r="X187" s="430"/>
      <c r="Y187" s="430"/>
      <c r="Z187" s="430"/>
      <c r="AA187" s="430"/>
      <c r="AB187" s="430"/>
      <c r="AC187" s="430"/>
      <c r="AD187" s="430"/>
      <c r="AE187" s="430"/>
      <c r="AF187" s="430"/>
      <c r="AG187" s="430"/>
      <c r="AH187" s="430"/>
      <c r="AI187" s="431"/>
      <c r="AJ187" s="431"/>
      <c r="AK187" s="431"/>
      <c r="AL187" s="431"/>
      <c r="AM187" s="431"/>
      <c r="AN187" s="431"/>
      <c r="AO187" s="431"/>
      <c r="AP187" s="431"/>
      <c r="AQ187" s="431"/>
      <c r="AR187" s="431"/>
      <c r="AS187" s="431"/>
      <c r="AT187" s="430"/>
      <c r="AU187" s="430"/>
      <c r="AV187" s="430"/>
      <c r="AW187" s="430"/>
      <c r="AX187" s="430"/>
      <c r="AY187" s="430"/>
      <c r="AZ187" s="431"/>
      <c r="BA187" s="431"/>
      <c r="BB187" s="431"/>
    </row>
    <row r="188" spans="1:54" x14ac:dyDescent="0.25">
      <c r="J188" s="429"/>
      <c r="K188" s="429"/>
      <c r="N188" s="429"/>
      <c r="P188" s="442"/>
      <c r="Q188" s="442"/>
    </row>
    <row r="190" spans="1:54" x14ac:dyDescent="0.25">
      <c r="E190" s="91"/>
      <c r="J190" s="93"/>
      <c r="K190" s="93"/>
      <c r="N190" s="93"/>
      <c r="P190" s="141"/>
      <c r="Q190" s="141"/>
    </row>
    <row r="191" spans="1:54" x14ac:dyDescent="0.25">
      <c r="E191" s="91"/>
    </row>
    <row r="192" spans="1:54" x14ac:dyDescent="0.25">
      <c r="E192" s="91"/>
    </row>
    <row r="193" spans="5:5" x14ac:dyDescent="0.25">
      <c r="E193" s="91"/>
    </row>
    <row r="194" spans="5:5" x14ac:dyDescent="0.25">
      <c r="E194" s="91"/>
    </row>
    <row r="195" spans="5:5" x14ac:dyDescent="0.25">
      <c r="E195" s="91"/>
    </row>
    <row r="196" spans="5:5" x14ac:dyDescent="0.25">
      <c r="E196" s="91"/>
    </row>
    <row r="197" spans="5:5" x14ac:dyDescent="0.25">
      <c r="E197" s="91"/>
    </row>
    <row r="198" spans="5:5" x14ac:dyDescent="0.25">
      <c r="E198" s="91"/>
    </row>
    <row r="199" spans="5:5" x14ac:dyDescent="0.25">
      <c r="E199" s="91"/>
    </row>
    <row r="200" spans="5:5" x14ac:dyDescent="0.25">
      <c r="E200" s="91"/>
    </row>
    <row r="201" spans="5:5" x14ac:dyDescent="0.25">
      <c r="E201" s="91"/>
    </row>
    <row r="202" spans="5:5" x14ac:dyDescent="0.25">
      <c r="E202" s="91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2" spans="4:19" x14ac:dyDescent="0.25">
      <c r="D242"/>
      <c r="E242"/>
      <c r="J242" s="176"/>
      <c r="K242" s="176"/>
      <c r="L242" s="176"/>
      <c r="M242" s="176"/>
      <c r="N242" s="176"/>
      <c r="O242" s="441"/>
      <c r="P242" s="441"/>
      <c r="Q242" s="441"/>
    </row>
    <row r="243" spans="4:19" x14ac:dyDescent="0.25">
      <c r="J243" s="144"/>
      <c r="K243" s="144"/>
      <c r="L243" s="144"/>
      <c r="M243" s="144"/>
      <c r="N243" s="144"/>
      <c r="O243" s="441"/>
      <c r="P243" s="441"/>
      <c r="Q243" s="441"/>
    </row>
    <row r="244" spans="4:19" x14ac:dyDescent="0.25">
      <c r="J244" s="144"/>
      <c r="K244" s="144"/>
      <c r="L244" s="144"/>
      <c r="M244" s="144"/>
      <c r="N244" s="144"/>
      <c r="O244" s="441"/>
      <c r="P244" s="441"/>
      <c r="Q244" s="441"/>
    </row>
    <row r="246" spans="4:19" x14ac:dyDescent="0.25">
      <c r="I246" s="144"/>
      <c r="J246" s="144"/>
      <c r="K246" s="144"/>
      <c r="L246" s="144"/>
      <c r="M246" s="144"/>
      <c r="N246" s="144"/>
      <c r="O246" s="441"/>
      <c r="P246" s="441"/>
      <c r="Q246" s="441"/>
      <c r="R246" s="176"/>
      <c r="S246" s="176"/>
    </row>
    <row r="247" spans="4:19" x14ac:dyDescent="0.25">
      <c r="I247" s="144"/>
      <c r="J247" s="144"/>
      <c r="K247" s="144"/>
      <c r="L247" s="144"/>
      <c r="M247" s="144"/>
      <c r="N247" s="144"/>
      <c r="O247" s="441"/>
      <c r="P247" s="441"/>
      <c r="Q247" s="441"/>
      <c r="R247" s="176"/>
      <c r="S247" s="176"/>
    </row>
    <row r="249" spans="4:19" x14ac:dyDescent="0.25">
      <c r="J249" s="96"/>
      <c r="K249" s="96"/>
      <c r="L249" s="96"/>
      <c r="M249" s="96"/>
      <c r="N249" s="96"/>
      <c r="O249" s="96"/>
      <c r="P249" s="96"/>
      <c r="Q249" s="96"/>
    </row>
    <row r="250" spans="4:19" x14ac:dyDescent="0.25">
      <c r="J250" s="96"/>
      <c r="K250" s="96"/>
      <c r="L250" s="96"/>
      <c r="M250" s="96"/>
      <c r="N250" s="96"/>
      <c r="O250" s="96"/>
      <c r="P250" s="96"/>
      <c r="Q250" s="96"/>
    </row>
    <row r="251" spans="4:19" x14ac:dyDescent="0.25">
      <c r="J251" s="96"/>
      <c r="K251" s="96"/>
      <c r="L251" s="96"/>
      <c r="M251" s="96"/>
      <c r="N251" s="96"/>
      <c r="O251" s="96"/>
      <c r="P251" s="96"/>
      <c r="Q251" s="96"/>
    </row>
  </sheetData>
  <mergeCells count="51">
    <mergeCell ref="AL8:AM8"/>
    <mergeCell ref="AY9:AY10"/>
    <mergeCell ref="BA8:BB8"/>
    <mergeCell ref="BA9:BA10"/>
    <mergeCell ref="BB9:BB10"/>
    <mergeCell ref="AU8:AY8"/>
    <mergeCell ref="AU9:AV9"/>
    <mergeCell ref="AW9:AW10"/>
    <mergeCell ref="AX9:AX10"/>
    <mergeCell ref="AN8:AN9"/>
    <mergeCell ref="X7:AA8"/>
    <mergeCell ref="AE7:AG8"/>
    <mergeCell ref="R9:R10"/>
    <mergeCell ref="S9:S10"/>
    <mergeCell ref="T9:T10"/>
    <mergeCell ref="V9:V10"/>
    <mergeCell ref="W9:W10"/>
    <mergeCell ref="X9:X10"/>
    <mergeCell ref="Y9:Y10"/>
    <mergeCell ref="Z9:Z10"/>
    <mergeCell ref="AA9:AA10"/>
    <mergeCell ref="AE9:AE10"/>
    <mergeCell ref="U9:U10"/>
    <mergeCell ref="I6:Q7"/>
    <mergeCell ref="A3:E3"/>
    <mergeCell ref="I8:I10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AT6:BB7"/>
    <mergeCell ref="R6:AS6"/>
    <mergeCell ref="AD7:AD10"/>
    <mergeCell ref="AZ8:AZ10"/>
    <mergeCell ref="AI8:AJ9"/>
    <mergeCell ref="AK8:AK9"/>
    <mergeCell ref="AO8:AP9"/>
    <mergeCell ref="AQ8:AS9"/>
    <mergeCell ref="AT8:AT10"/>
    <mergeCell ref="AH7:AH10"/>
    <mergeCell ref="AI7:AS7"/>
    <mergeCell ref="AB7:AB10"/>
    <mergeCell ref="AC7:AC10"/>
    <mergeCell ref="AF9:AF10"/>
    <mergeCell ref="AG9:AG10"/>
    <mergeCell ref="R7:W8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D204"/>
  <sheetViews>
    <sheetView workbookViewId="0">
      <pane xSplit="8" ySplit="11" topLeftCell="I165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56" max="56" width="11.7109375" style="15" customWidth="1"/>
    <col min="223" max="223" width="6.85546875" customWidth="1"/>
    <col min="224" max="224" width="35" customWidth="1"/>
    <col min="225" max="225" width="8" customWidth="1"/>
    <col min="226" max="226" width="31.85546875" customWidth="1"/>
    <col min="227" max="227" width="12" customWidth="1"/>
    <col min="228" max="228" width="11.5703125" customWidth="1"/>
    <col min="229" max="229" width="12" customWidth="1"/>
    <col min="230" max="230" width="11.140625" customWidth="1"/>
    <col min="231" max="232" width="10" customWidth="1"/>
    <col min="235" max="235" width="10.7109375" customWidth="1"/>
    <col min="479" max="479" width="6.85546875" customWidth="1"/>
    <col min="480" max="480" width="35" customWidth="1"/>
    <col min="481" max="481" width="8" customWidth="1"/>
    <col min="482" max="482" width="31.85546875" customWidth="1"/>
    <col min="483" max="483" width="12" customWidth="1"/>
    <col min="484" max="484" width="11.5703125" customWidth="1"/>
    <col min="485" max="485" width="12" customWidth="1"/>
    <col min="486" max="486" width="11.140625" customWidth="1"/>
    <col min="487" max="488" width="10" customWidth="1"/>
    <col min="491" max="491" width="10.7109375" customWidth="1"/>
    <col min="735" max="735" width="6.85546875" customWidth="1"/>
    <col min="736" max="736" width="35" customWidth="1"/>
    <col min="737" max="737" width="8" customWidth="1"/>
    <col min="738" max="738" width="31.85546875" customWidth="1"/>
    <col min="739" max="739" width="12" customWidth="1"/>
    <col min="740" max="740" width="11.5703125" customWidth="1"/>
    <col min="741" max="741" width="12" customWidth="1"/>
    <col min="742" max="742" width="11.140625" customWidth="1"/>
    <col min="743" max="744" width="10" customWidth="1"/>
    <col min="747" max="747" width="10.7109375" customWidth="1"/>
    <col min="991" max="991" width="6.85546875" customWidth="1"/>
    <col min="992" max="992" width="35" customWidth="1"/>
    <col min="993" max="993" width="8" customWidth="1"/>
    <col min="994" max="994" width="31.85546875" customWidth="1"/>
    <col min="995" max="995" width="12" customWidth="1"/>
    <col min="996" max="996" width="11.5703125" customWidth="1"/>
    <col min="997" max="997" width="12" customWidth="1"/>
    <col min="998" max="998" width="11.140625" customWidth="1"/>
    <col min="999" max="1000" width="10" customWidth="1"/>
    <col min="1003" max="1003" width="10.7109375" customWidth="1"/>
    <col min="1247" max="1247" width="6.85546875" customWidth="1"/>
    <col min="1248" max="1248" width="35" customWidth="1"/>
    <col min="1249" max="1249" width="8" customWidth="1"/>
    <col min="1250" max="1250" width="31.85546875" customWidth="1"/>
    <col min="1251" max="1251" width="12" customWidth="1"/>
    <col min="1252" max="1252" width="11.5703125" customWidth="1"/>
    <col min="1253" max="1253" width="12" customWidth="1"/>
    <col min="1254" max="1254" width="11.140625" customWidth="1"/>
    <col min="1255" max="1256" width="10" customWidth="1"/>
    <col min="1259" max="1259" width="10.7109375" customWidth="1"/>
    <col min="1503" max="1503" width="6.85546875" customWidth="1"/>
    <col min="1504" max="1504" width="35" customWidth="1"/>
    <col min="1505" max="1505" width="8" customWidth="1"/>
    <col min="1506" max="1506" width="31.85546875" customWidth="1"/>
    <col min="1507" max="1507" width="12" customWidth="1"/>
    <col min="1508" max="1508" width="11.5703125" customWidth="1"/>
    <col min="1509" max="1509" width="12" customWidth="1"/>
    <col min="1510" max="1510" width="11.140625" customWidth="1"/>
    <col min="1511" max="1512" width="10" customWidth="1"/>
    <col min="1515" max="1515" width="10.7109375" customWidth="1"/>
    <col min="1759" max="1759" width="6.85546875" customWidth="1"/>
    <col min="1760" max="1760" width="35" customWidth="1"/>
    <col min="1761" max="1761" width="8" customWidth="1"/>
    <col min="1762" max="1762" width="31.85546875" customWidth="1"/>
    <col min="1763" max="1763" width="12" customWidth="1"/>
    <col min="1764" max="1764" width="11.5703125" customWidth="1"/>
    <col min="1765" max="1765" width="12" customWidth="1"/>
    <col min="1766" max="1766" width="11.140625" customWidth="1"/>
    <col min="1767" max="1768" width="10" customWidth="1"/>
    <col min="1771" max="1771" width="10.7109375" customWidth="1"/>
    <col min="2015" max="2015" width="6.85546875" customWidth="1"/>
    <col min="2016" max="2016" width="35" customWidth="1"/>
    <col min="2017" max="2017" width="8" customWidth="1"/>
    <col min="2018" max="2018" width="31.85546875" customWidth="1"/>
    <col min="2019" max="2019" width="12" customWidth="1"/>
    <col min="2020" max="2020" width="11.5703125" customWidth="1"/>
    <col min="2021" max="2021" width="12" customWidth="1"/>
    <col min="2022" max="2022" width="11.140625" customWidth="1"/>
    <col min="2023" max="2024" width="10" customWidth="1"/>
    <col min="2027" max="2027" width="10.7109375" customWidth="1"/>
    <col min="2271" max="2271" width="6.85546875" customWidth="1"/>
    <col min="2272" max="2272" width="35" customWidth="1"/>
    <col min="2273" max="2273" width="8" customWidth="1"/>
    <col min="2274" max="2274" width="31.85546875" customWidth="1"/>
    <col min="2275" max="2275" width="12" customWidth="1"/>
    <col min="2276" max="2276" width="11.5703125" customWidth="1"/>
    <col min="2277" max="2277" width="12" customWidth="1"/>
    <col min="2278" max="2278" width="11.140625" customWidth="1"/>
    <col min="2279" max="2280" width="10" customWidth="1"/>
    <col min="2283" max="2283" width="10.7109375" customWidth="1"/>
    <col min="2527" max="2527" width="6.85546875" customWidth="1"/>
    <col min="2528" max="2528" width="35" customWidth="1"/>
    <col min="2529" max="2529" width="8" customWidth="1"/>
    <col min="2530" max="2530" width="31.85546875" customWidth="1"/>
    <col min="2531" max="2531" width="12" customWidth="1"/>
    <col min="2532" max="2532" width="11.5703125" customWidth="1"/>
    <col min="2533" max="2533" width="12" customWidth="1"/>
    <col min="2534" max="2534" width="11.140625" customWidth="1"/>
    <col min="2535" max="2536" width="10" customWidth="1"/>
    <col min="2539" max="2539" width="10.7109375" customWidth="1"/>
    <col min="2783" max="2783" width="6.85546875" customWidth="1"/>
    <col min="2784" max="2784" width="35" customWidth="1"/>
    <col min="2785" max="2785" width="8" customWidth="1"/>
    <col min="2786" max="2786" width="31.85546875" customWidth="1"/>
    <col min="2787" max="2787" width="12" customWidth="1"/>
    <col min="2788" max="2788" width="11.5703125" customWidth="1"/>
    <col min="2789" max="2789" width="12" customWidth="1"/>
    <col min="2790" max="2790" width="11.140625" customWidth="1"/>
    <col min="2791" max="2792" width="10" customWidth="1"/>
    <col min="2795" max="2795" width="10.7109375" customWidth="1"/>
    <col min="3039" max="3039" width="6.85546875" customWidth="1"/>
    <col min="3040" max="3040" width="35" customWidth="1"/>
    <col min="3041" max="3041" width="8" customWidth="1"/>
    <col min="3042" max="3042" width="31.85546875" customWidth="1"/>
    <col min="3043" max="3043" width="12" customWidth="1"/>
    <col min="3044" max="3044" width="11.5703125" customWidth="1"/>
    <col min="3045" max="3045" width="12" customWidth="1"/>
    <col min="3046" max="3046" width="11.140625" customWidth="1"/>
    <col min="3047" max="3048" width="10" customWidth="1"/>
    <col min="3051" max="3051" width="10.7109375" customWidth="1"/>
    <col min="3295" max="3295" width="6.85546875" customWidth="1"/>
    <col min="3296" max="3296" width="35" customWidth="1"/>
    <col min="3297" max="3297" width="8" customWidth="1"/>
    <col min="3298" max="3298" width="31.85546875" customWidth="1"/>
    <col min="3299" max="3299" width="12" customWidth="1"/>
    <col min="3300" max="3300" width="11.5703125" customWidth="1"/>
    <col min="3301" max="3301" width="12" customWidth="1"/>
    <col min="3302" max="3302" width="11.140625" customWidth="1"/>
    <col min="3303" max="3304" width="10" customWidth="1"/>
    <col min="3307" max="3307" width="10.7109375" customWidth="1"/>
    <col min="3551" max="3551" width="6.85546875" customWidth="1"/>
    <col min="3552" max="3552" width="35" customWidth="1"/>
    <col min="3553" max="3553" width="8" customWidth="1"/>
    <col min="3554" max="3554" width="31.85546875" customWidth="1"/>
    <col min="3555" max="3555" width="12" customWidth="1"/>
    <col min="3556" max="3556" width="11.5703125" customWidth="1"/>
    <col min="3557" max="3557" width="12" customWidth="1"/>
    <col min="3558" max="3558" width="11.140625" customWidth="1"/>
    <col min="3559" max="3560" width="10" customWidth="1"/>
    <col min="3563" max="3563" width="10.7109375" customWidth="1"/>
    <col min="3807" max="3807" width="6.85546875" customWidth="1"/>
    <col min="3808" max="3808" width="35" customWidth="1"/>
    <col min="3809" max="3809" width="8" customWidth="1"/>
    <col min="3810" max="3810" width="31.85546875" customWidth="1"/>
    <col min="3811" max="3811" width="12" customWidth="1"/>
    <col min="3812" max="3812" width="11.5703125" customWidth="1"/>
    <col min="3813" max="3813" width="12" customWidth="1"/>
    <col min="3814" max="3814" width="11.140625" customWidth="1"/>
    <col min="3815" max="3816" width="10" customWidth="1"/>
    <col min="3819" max="3819" width="10.7109375" customWidth="1"/>
    <col min="4063" max="4063" width="6.85546875" customWidth="1"/>
    <col min="4064" max="4064" width="35" customWidth="1"/>
    <col min="4065" max="4065" width="8" customWidth="1"/>
    <col min="4066" max="4066" width="31.85546875" customWidth="1"/>
    <col min="4067" max="4067" width="12" customWidth="1"/>
    <col min="4068" max="4068" width="11.5703125" customWidth="1"/>
    <col min="4069" max="4069" width="12" customWidth="1"/>
    <col min="4070" max="4070" width="11.140625" customWidth="1"/>
    <col min="4071" max="4072" width="10" customWidth="1"/>
    <col min="4075" max="4075" width="10.7109375" customWidth="1"/>
    <col min="4319" max="4319" width="6.85546875" customWidth="1"/>
    <col min="4320" max="4320" width="35" customWidth="1"/>
    <col min="4321" max="4321" width="8" customWidth="1"/>
    <col min="4322" max="4322" width="31.85546875" customWidth="1"/>
    <col min="4323" max="4323" width="12" customWidth="1"/>
    <col min="4324" max="4324" width="11.5703125" customWidth="1"/>
    <col min="4325" max="4325" width="12" customWidth="1"/>
    <col min="4326" max="4326" width="11.140625" customWidth="1"/>
    <col min="4327" max="4328" width="10" customWidth="1"/>
    <col min="4331" max="4331" width="10.7109375" customWidth="1"/>
    <col min="4575" max="4575" width="6.85546875" customWidth="1"/>
    <col min="4576" max="4576" width="35" customWidth="1"/>
    <col min="4577" max="4577" width="8" customWidth="1"/>
    <col min="4578" max="4578" width="31.85546875" customWidth="1"/>
    <col min="4579" max="4579" width="12" customWidth="1"/>
    <col min="4580" max="4580" width="11.5703125" customWidth="1"/>
    <col min="4581" max="4581" width="12" customWidth="1"/>
    <col min="4582" max="4582" width="11.140625" customWidth="1"/>
    <col min="4583" max="4584" width="10" customWidth="1"/>
    <col min="4587" max="4587" width="10.7109375" customWidth="1"/>
    <col min="4831" max="4831" width="6.85546875" customWidth="1"/>
    <col min="4832" max="4832" width="35" customWidth="1"/>
    <col min="4833" max="4833" width="8" customWidth="1"/>
    <col min="4834" max="4834" width="31.85546875" customWidth="1"/>
    <col min="4835" max="4835" width="12" customWidth="1"/>
    <col min="4836" max="4836" width="11.5703125" customWidth="1"/>
    <col min="4837" max="4837" width="12" customWidth="1"/>
    <col min="4838" max="4838" width="11.140625" customWidth="1"/>
    <col min="4839" max="4840" width="10" customWidth="1"/>
    <col min="4843" max="4843" width="10.7109375" customWidth="1"/>
    <col min="5087" max="5087" width="6.85546875" customWidth="1"/>
    <col min="5088" max="5088" width="35" customWidth="1"/>
    <col min="5089" max="5089" width="8" customWidth="1"/>
    <col min="5090" max="5090" width="31.85546875" customWidth="1"/>
    <col min="5091" max="5091" width="12" customWidth="1"/>
    <col min="5092" max="5092" width="11.5703125" customWidth="1"/>
    <col min="5093" max="5093" width="12" customWidth="1"/>
    <col min="5094" max="5094" width="11.140625" customWidth="1"/>
    <col min="5095" max="5096" width="10" customWidth="1"/>
    <col min="5099" max="5099" width="10.7109375" customWidth="1"/>
    <col min="5343" max="5343" width="6.85546875" customWidth="1"/>
    <col min="5344" max="5344" width="35" customWidth="1"/>
    <col min="5345" max="5345" width="8" customWidth="1"/>
    <col min="5346" max="5346" width="31.85546875" customWidth="1"/>
    <col min="5347" max="5347" width="12" customWidth="1"/>
    <col min="5348" max="5348" width="11.5703125" customWidth="1"/>
    <col min="5349" max="5349" width="12" customWidth="1"/>
    <col min="5350" max="5350" width="11.140625" customWidth="1"/>
    <col min="5351" max="5352" width="10" customWidth="1"/>
    <col min="5355" max="5355" width="10.7109375" customWidth="1"/>
    <col min="5599" max="5599" width="6.85546875" customWidth="1"/>
    <col min="5600" max="5600" width="35" customWidth="1"/>
    <col min="5601" max="5601" width="8" customWidth="1"/>
    <col min="5602" max="5602" width="31.85546875" customWidth="1"/>
    <col min="5603" max="5603" width="12" customWidth="1"/>
    <col min="5604" max="5604" width="11.5703125" customWidth="1"/>
    <col min="5605" max="5605" width="12" customWidth="1"/>
    <col min="5606" max="5606" width="11.140625" customWidth="1"/>
    <col min="5607" max="5608" width="10" customWidth="1"/>
    <col min="5611" max="5611" width="10.7109375" customWidth="1"/>
    <col min="5855" max="5855" width="6.85546875" customWidth="1"/>
    <col min="5856" max="5856" width="35" customWidth="1"/>
    <col min="5857" max="5857" width="8" customWidth="1"/>
    <col min="5858" max="5858" width="31.85546875" customWidth="1"/>
    <col min="5859" max="5859" width="12" customWidth="1"/>
    <col min="5860" max="5860" width="11.5703125" customWidth="1"/>
    <col min="5861" max="5861" width="12" customWidth="1"/>
    <col min="5862" max="5862" width="11.140625" customWidth="1"/>
    <col min="5863" max="5864" width="10" customWidth="1"/>
    <col min="5867" max="5867" width="10.7109375" customWidth="1"/>
    <col min="6111" max="6111" width="6.85546875" customWidth="1"/>
    <col min="6112" max="6112" width="35" customWidth="1"/>
    <col min="6113" max="6113" width="8" customWidth="1"/>
    <col min="6114" max="6114" width="31.85546875" customWidth="1"/>
    <col min="6115" max="6115" width="12" customWidth="1"/>
    <col min="6116" max="6116" width="11.5703125" customWidth="1"/>
    <col min="6117" max="6117" width="12" customWidth="1"/>
    <col min="6118" max="6118" width="11.140625" customWidth="1"/>
    <col min="6119" max="6120" width="10" customWidth="1"/>
    <col min="6123" max="6123" width="10.7109375" customWidth="1"/>
    <col min="6367" max="6367" width="6.85546875" customWidth="1"/>
    <col min="6368" max="6368" width="35" customWidth="1"/>
    <col min="6369" max="6369" width="8" customWidth="1"/>
    <col min="6370" max="6370" width="31.85546875" customWidth="1"/>
    <col min="6371" max="6371" width="12" customWidth="1"/>
    <col min="6372" max="6372" width="11.5703125" customWidth="1"/>
    <col min="6373" max="6373" width="12" customWidth="1"/>
    <col min="6374" max="6374" width="11.140625" customWidth="1"/>
    <col min="6375" max="6376" width="10" customWidth="1"/>
    <col min="6379" max="6379" width="10.7109375" customWidth="1"/>
    <col min="6623" max="6623" width="6.85546875" customWidth="1"/>
    <col min="6624" max="6624" width="35" customWidth="1"/>
    <col min="6625" max="6625" width="8" customWidth="1"/>
    <col min="6626" max="6626" width="31.85546875" customWidth="1"/>
    <col min="6627" max="6627" width="12" customWidth="1"/>
    <col min="6628" max="6628" width="11.5703125" customWidth="1"/>
    <col min="6629" max="6629" width="12" customWidth="1"/>
    <col min="6630" max="6630" width="11.140625" customWidth="1"/>
    <col min="6631" max="6632" width="10" customWidth="1"/>
    <col min="6635" max="6635" width="10.7109375" customWidth="1"/>
    <col min="6879" max="6879" width="6.85546875" customWidth="1"/>
    <col min="6880" max="6880" width="35" customWidth="1"/>
    <col min="6881" max="6881" width="8" customWidth="1"/>
    <col min="6882" max="6882" width="31.85546875" customWidth="1"/>
    <col min="6883" max="6883" width="12" customWidth="1"/>
    <col min="6884" max="6884" width="11.5703125" customWidth="1"/>
    <col min="6885" max="6885" width="12" customWidth="1"/>
    <col min="6886" max="6886" width="11.140625" customWidth="1"/>
    <col min="6887" max="6888" width="10" customWidth="1"/>
    <col min="6891" max="6891" width="10.7109375" customWidth="1"/>
    <col min="7135" max="7135" width="6.85546875" customWidth="1"/>
    <col min="7136" max="7136" width="35" customWidth="1"/>
    <col min="7137" max="7137" width="8" customWidth="1"/>
    <col min="7138" max="7138" width="31.85546875" customWidth="1"/>
    <col min="7139" max="7139" width="12" customWidth="1"/>
    <col min="7140" max="7140" width="11.5703125" customWidth="1"/>
    <col min="7141" max="7141" width="12" customWidth="1"/>
    <col min="7142" max="7142" width="11.140625" customWidth="1"/>
    <col min="7143" max="7144" width="10" customWidth="1"/>
    <col min="7147" max="7147" width="10.7109375" customWidth="1"/>
    <col min="7391" max="7391" width="6.85546875" customWidth="1"/>
    <col min="7392" max="7392" width="35" customWidth="1"/>
    <col min="7393" max="7393" width="8" customWidth="1"/>
    <col min="7394" max="7394" width="31.85546875" customWidth="1"/>
    <col min="7395" max="7395" width="12" customWidth="1"/>
    <col min="7396" max="7396" width="11.5703125" customWidth="1"/>
    <col min="7397" max="7397" width="12" customWidth="1"/>
    <col min="7398" max="7398" width="11.140625" customWidth="1"/>
    <col min="7399" max="7400" width="10" customWidth="1"/>
    <col min="7403" max="7403" width="10.7109375" customWidth="1"/>
    <col min="7647" max="7647" width="6.85546875" customWidth="1"/>
    <col min="7648" max="7648" width="35" customWidth="1"/>
    <col min="7649" max="7649" width="8" customWidth="1"/>
    <col min="7650" max="7650" width="31.85546875" customWidth="1"/>
    <col min="7651" max="7651" width="12" customWidth="1"/>
    <col min="7652" max="7652" width="11.5703125" customWidth="1"/>
    <col min="7653" max="7653" width="12" customWidth="1"/>
    <col min="7654" max="7654" width="11.140625" customWidth="1"/>
    <col min="7655" max="7656" width="10" customWidth="1"/>
    <col min="7659" max="7659" width="10.7109375" customWidth="1"/>
    <col min="7903" max="7903" width="6.85546875" customWidth="1"/>
    <col min="7904" max="7904" width="35" customWidth="1"/>
    <col min="7905" max="7905" width="8" customWidth="1"/>
    <col min="7906" max="7906" width="31.85546875" customWidth="1"/>
    <col min="7907" max="7907" width="12" customWidth="1"/>
    <col min="7908" max="7908" width="11.5703125" customWidth="1"/>
    <col min="7909" max="7909" width="12" customWidth="1"/>
    <col min="7910" max="7910" width="11.140625" customWidth="1"/>
    <col min="7911" max="7912" width="10" customWidth="1"/>
    <col min="7915" max="7915" width="10.7109375" customWidth="1"/>
    <col min="8159" max="8159" width="6.85546875" customWidth="1"/>
    <col min="8160" max="8160" width="35" customWidth="1"/>
    <col min="8161" max="8161" width="8" customWidth="1"/>
    <col min="8162" max="8162" width="31.85546875" customWidth="1"/>
    <col min="8163" max="8163" width="12" customWidth="1"/>
    <col min="8164" max="8164" width="11.5703125" customWidth="1"/>
    <col min="8165" max="8165" width="12" customWidth="1"/>
    <col min="8166" max="8166" width="11.140625" customWidth="1"/>
    <col min="8167" max="8168" width="10" customWidth="1"/>
    <col min="8171" max="8171" width="10.7109375" customWidth="1"/>
    <col min="8415" max="8415" width="6.85546875" customWidth="1"/>
    <col min="8416" max="8416" width="35" customWidth="1"/>
    <col min="8417" max="8417" width="8" customWidth="1"/>
    <col min="8418" max="8418" width="31.85546875" customWidth="1"/>
    <col min="8419" max="8419" width="12" customWidth="1"/>
    <col min="8420" max="8420" width="11.5703125" customWidth="1"/>
    <col min="8421" max="8421" width="12" customWidth="1"/>
    <col min="8422" max="8422" width="11.140625" customWidth="1"/>
    <col min="8423" max="8424" width="10" customWidth="1"/>
    <col min="8427" max="8427" width="10.7109375" customWidth="1"/>
    <col min="8671" max="8671" width="6.85546875" customWidth="1"/>
    <col min="8672" max="8672" width="35" customWidth="1"/>
    <col min="8673" max="8673" width="8" customWidth="1"/>
    <col min="8674" max="8674" width="31.85546875" customWidth="1"/>
    <col min="8675" max="8675" width="12" customWidth="1"/>
    <col min="8676" max="8676" width="11.5703125" customWidth="1"/>
    <col min="8677" max="8677" width="12" customWidth="1"/>
    <col min="8678" max="8678" width="11.140625" customWidth="1"/>
    <col min="8679" max="8680" width="10" customWidth="1"/>
    <col min="8683" max="8683" width="10.7109375" customWidth="1"/>
    <col min="8927" max="8927" width="6.85546875" customWidth="1"/>
    <col min="8928" max="8928" width="35" customWidth="1"/>
    <col min="8929" max="8929" width="8" customWidth="1"/>
    <col min="8930" max="8930" width="31.85546875" customWidth="1"/>
    <col min="8931" max="8931" width="12" customWidth="1"/>
    <col min="8932" max="8932" width="11.5703125" customWidth="1"/>
    <col min="8933" max="8933" width="12" customWidth="1"/>
    <col min="8934" max="8934" width="11.140625" customWidth="1"/>
    <col min="8935" max="8936" width="10" customWidth="1"/>
    <col min="8939" max="8939" width="10.7109375" customWidth="1"/>
    <col min="9183" max="9183" width="6.85546875" customWidth="1"/>
    <col min="9184" max="9184" width="35" customWidth="1"/>
    <col min="9185" max="9185" width="8" customWidth="1"/>
    <col min="9186" max="9186" width="31.85546875" customWidth="1"/>
    <col min="9187" max="9187" width="12" customWidth="1"/>
    <col min="9188" max="9188" width="11.5703125" customWidth="1"/>
    <col min="9189" max="9189" width="12" customWidth="1"/>
    <col min="9190" max="9190" width="11.140625" customWidth="1"/>
    <col min="9191" max="9192" width="10" customWidth="1"/>
    <col min="9195" max="9195" width="10.7109375" customWidth="1"/>
    <col min="9439" max="9439" width="6.85546875" customWidth="1"/>
    <col min="9440" max="9440" width="35" customWidth="1"/>
    <col min="9441" max="9441" width="8" customWidth="1"/>
    <col min="9442" max="9442" width="31.85546875" customWidth="1"/>
    <col min="9443" max="9443" width="12" customWidth="1"/>
    <col min="9444" max="9444" width="11.5703125" customWidth="1"/>
    <col min="9445" max="9445" width="12" customWidth="1"/>
    <col min="9446" max="9446" width="11.140625" customWidth="1"/>
    <col min="9447" max="9448" width="10" customWidth="1"/>
    <col min="9451" max="9451" width="10.7109375" customWidth="1"/>
    <col min="9695" max="9695" width="6.85546875" customWidth="1"/>
    <col min="9696" max="9696" width="35" customWidth="1"/>
    <col min="9697" max="9697" width="8" customWidth="1"/>
    <col min="9698" max="9698" width="31.85546875" customWidth="1"/>
    <col min="9699" max="9699" width="12" customWidth="1"/>
    <col min="9700" max="9700" width="11.5703125" customWidth="1"/>
    <col min="9701" max="9701" width="12" customWidth="1"/>
    <col min="9702" max="9702" width="11.140625" customWidth="1"/>
    <col min="9703" max="9704" width="10" customWidth="1"/>
    <col min="9707" max="9707" width="10.7109375" customWidth="1"/>
    <col min="9951" max="9951" width="6.85546875" customWidth="1"/>
    <col min="9952" max="9952" width="35" customWidth="1"/>
    <col min="9953" max="9953" width="8" customWidth="1"/>
    <col min="9954" max="9954" width="31.85546875" customWidth="1"/>
    <col min="9955" max="9955" width="12" customWidth="1"/>
    <col min="9956" max="9956" width="11.5703125" customWidth="1"/>
    <col min="9957" max="9957" width="12" customWidth="1"/>
    <col min="9958" max="9958" width="11.140625" customWidth="1"/>
    <col min="9959" max="9960" width="10" customWidth="1"/>
    <col min="9963" max="9963" width="10.7109375" customWidth="1"/>
    <col min="10207" max="10207" width="6.85546875" customWidth="1"/>
    <col min="10208" max="10208" width="35" customWidth="1"/>
    <col min="10209" max="10209" width="8" customWidth="1"/>
    <col min="10210" max="10210" width="31.85546875" customWidth="1"/>
    <col min="10211" max="10211" width="12" customWidth="1"/>
    <col min="10212" max="10212" width="11.5703125" customWidth="1"/>
    <col min="10213" max="10213" width="12" customWidth="1"/>
    <col min="10214" max="10214" width="11.140625" customWidth="1"/>
    <col min="10215" max="10216" width="10" customWidth="1"/>
    <col min="10219" max="10219" width="10.7109375" customWidth="1"/>
    <col min="10463" max="10463" width="6.85546875" customWidth="1"/>
    <col min="10464" max="10464" width="35" customWidth="1"/>
    <col min="10465" max="10465" width="8" customWidth="1"/>
    <col min="10466" max="10466" width="31.85546875" customWidth="1"/>
    <col min="10467" max="10467" width="12" customWidth="1"/>
    <col min="10468" max="10468" width="11.5703125" customWidth="1"/>
    <col min="10469" max="10469" width="12" customWidth="1"/>
    <col min="10470" max="10470" width="11.140625" customWidth="1"/>
    <col min="10471" max="10472" width="10" customWidth="1"/>
    <col min="10475" max="10475" width="10.7109375" customWidth="1"/>
    <col min="10719" max="10719" width="6.85546875" customWidth="1"/>
    <col min="10720" max="10720" width="35" customWidth="1"/>
    <col min="10721" max="10721" width="8" customWidth="1"/>
    <col min="10722" max="10722" width="31.85546875" customWidth="1"/>
    <col min="10723" max="10723" width="12" customWidth="1"/>
    <col min="10724" max="10724" width="11.5703125" customWidth="1"/>
    <col min="10725" max="10725" width="12" customWidth="1"/>
    <col min="10726" max="10726" width="11.140625" customWidth="1"/>
    <col min="10727" max="10728" width="10" customWidth="1"/>
    <col min="10731" max="10731" width="10.7109375" customWidth="1"/>
    <col min="10975" max="10975" width="6.85546875" customWidth="1"/>
    <col min="10976" max="10976" width="35" customWidth="1"/>
    <col min="10977" max="10977" width="8" customWidth="1"/>
    <col min="10978" max="10978" width="31.85546875" customWidth="1"/>
    <col min="10979" max="10979" width="12" customWidth="1"/>
    <col min="10980" max="10980" width="11.5703125" customWidth="1"/>
    <col min="10981" max="10981" width="12" customWidth="1"/>
    <col min="10982" max="10982" width="11.140625" customWidth="1"/>
    <col min="10983" max="10984" width="10" customWidth="1"/>
    <col min="10987" max="10987" width="10.7109375" customWidth="1"/>
    <col min="11231" max="11231" width="6.85546875" customWidth="1"/>
    <col min="11232" max="11232" width="35" customWidth="1"/>
    <col min="11233" max="11233" width="8" customWidth="1"/>
    <col min="11234" max="11234" width="31.85546875" customWidth="1"/>
    <col min="11235" max="11235" width="12" customWidth="1"/>
    <col min="11236" max="11236" width="11.5703125" customWidth="1"/>
    <col min="11237" max="11237" width="12" customWidth="1"/>
    <col min="11238" max="11238" width="11.140625" customWidth="1"/>
    <col min="11239" max="11240" width="10" customWidth="1"/>
    <col min="11243" max="11243" width="10.7109375" customWidth="1"/>
    <col min="11487" max="11487" width="6.85546875" customWidth="1"/>
    <col min="11488" max="11488" width="35" customWidth="1"/>
    <col min="11489" max="11489" width="8" customWidth="1"/>
    <col min="11490" max="11490" width="31.85546875" customWidth="1"/>
    <col min="11491" max="11491" width="12" customWidth="1"/>
    <col min="11492" max="11492" width="11.5703125" customWidth="1"/>
    <col min="11493" max="11493" width="12" customWidth="1"/>
    <col min="11494" max="11494" width="11.140625" customWidth="1"/>
    <col min="11495" max="11496" width="10" customWidth="1"/>
    <col min="11499" max="11499" width="10.7109375" customWidth="1"/>
    <col min="11743" max="11743" width="6.85546875" customWidth="1"/>
    <col min="11744" max="11744" width="35" customWidth="1"/>
    <col min="11745" max="11745" width="8" customWidth="1"/>
    <col min="11746" max="11746" width="31.85546875" customWidth="1"/>
    <col min="11747" max="11747" width="12" customWidth="1"/>
    <col min="11748" max="11748" width="11.5703125" customWidth="1"/>
    <col min="11749" max="11749" width="12" customWidth="1"/>
    <col min="11750" max="11750" width="11.140625" customWidth="1"/>
    <col min="11751" max="11752" width="10" customWidth="1"/>
    <col min="11755" max="11755" width="10.7109375" customWidth="1"/>
    <col min="11999" max="11999" width="6.85546875" customWidth="1"/>
    <col min="12000" max="12000" width="35" customWidth="1"/>
    <col min="12001" max="12001" width="8" customWidth="1"/>
    <col min="12002" max="12002" width="31.85546875" customWidth="1"/>
    <col min="12003" max="12003" width="12" customWidth="1"/>
    <col min="12004" max="12004" width="11.5703125" customWidth="1"/>
    <col min="12005" max="12005" width="12" customWidth="1"/>
    <col min="12006" max="12006" width="11.140625" customWidth="1"/>
    <col min="12007" max="12008" width="10" customWidth="1"/>
    <col min="12011" max="12011" width="10.7109375" customWidth="1"/>
    <col min="12255" max="12255" width="6.85546875" customWidth="1"/>
    <col min="12256" max="12256" width="35" customWidth="1"/>
    <col min="12257" max="12257" width="8" customWidth="1"/>
    <col min="12258" max="12258" width="31.85546875" customWidth="1"/>
    <col min="12259" max="12259" width="12" customWidth="1"/>
    <col min="12260" max="12260" width="11.5703125" customWidth="1"/>
    <col min="12261" max="12261" width="12" customWidth="1"/>
    <col min="12262" max="12262" width="11.140625" customWidth="1"/>
    <col min="12263" max="12264" width="10" customWidth="1"/>
    <col min="12267" max="12267" width="10.7109375" customWidth="1"/>
    <col min="12511" max="12511" width="6.85546875" customWidth="1"/>
    <col min="12512" max="12512" width="35" customWidth="1"/>
    <col min="12513" max="12513" width="8" customWidth="1"/>
    <col min="12514" max="12514" width="31.85546875" customWidth="1"/>
    <col min="12515" max="12515" width="12" customWidth="1"/>
    <col min="12516" max="12516" width="11.5703125" customWidth="1"/>
    <col min="12517" max="12517" width="12" customWidth="1"/>
    <col min="12518" max="12518" width="11.140625" customWidth="1"/>
    <col min="12519" max="12520" width="10" customWidth="1"/>
    <col min="12523" max="12523" width="10.7109375" customWidth="1"/>
    <col min="12767" max="12767" width="6.85546875" customWidth="1"/>
    <col min="12768" max="12768" width="35" customWidth="1"/>
    <col min="12769" max="12769" width="8" customWidth="1"/>
    <col min="12770" max="12770" width="31.85546875" customWidth="1"/>
    <col min="12771" max="12771" width="12" customWidth="1"/>
    <col min="12772" max="12772" width="11.5703125" customWidth="1"/>
    <col min="12773" max="12773" width="12" customWidth="1"/>
    <col min="12774" max="12774" width="11.140625" customWidth="1"/>
    <col min="12775" max="12776" width="10" customWidth="1"/>
    <col min="12779" max="12779" width="10.7109375" customWidth="1"/>
    <col min="13023" max="13023" width="6.85546875" customWidth="1"/>
    <col min="13024" max="13024" width="35" customWidth="1"/>
    <col min="13025" max="13025" width="8" customWidth="1"/>
    <col min="13026" max="13026" width="31.85546875" customWidth="1"/>
    <col min="13027" max="13027" width="12" customWidth="1"/>
    <col min="13028" max="13028" width="11.5703125" customWidth="1"/>
    <col min="13029" max="13029" width="12" customWidth="1"/>
    <col min="13030" max="13030" width="11.140625" customWidth="1"/>
    <col min="13031" max="13032" width="10" customWidth="1"/>
    <col min="13035" max="13035" width="10.7109375" customWidth="1"/>
    <col min="13279" max="13279" width="6.85546875" customWidth="1"/>
    <col min="13280" max="13280" width="35" customWidth="1"/>
    <col min="13281" max="13281" width="8" customWidth="1"/>
    <col min="13282" max="13282" width="31.85546875" customWidth="1"/>
    <col min="13283" max="13283" width="12" customWidth="1"/>
    <col min="13284" max="13284" width="11.5703125" customWidth="1"/>
    <col min="13285" max="13285" width="12" customWidth="1"/>
    <col min="13286" max="13286" width="11.140625" customWidth="1"/>
    <col min="13287" max="13288" width="10" customWidth="1"/>
    <col min="13291" max="13291" width="10.7109375" customWidth="1"/>
    <col min="13535" max="13535" width="6.85546875" customWidth="1"/>
    <col min="13536" max="13536" width="35" customWidth="1"/>
    <col min="13537" max="13537" width="8" customWidth="1"/>
    <col min="13538" max="13538" width="31.85546875" customWidth="1"/>
    <col min="13539" max="13539" width="12" customWidth="1"/>
    <col min="13540" max="13540" width="11.5703125" customWidth="1"/>
    <col min="13541" max="13541" width="12" customWidth="1"/>
    <col min="13542" max="13542" width="11.140625" customWidth="1"/>
    <col min="13543" max="13544" width="10" customWidth="1"/>
    <col min="13547" max="13547" width="10.7109375" customWidth="1"/>
    <col min="13791" max="13791" width="6.85546875" customWidth="1"/>
    <col min="13792" max="13792" width="35" customWidth="1"/>
    <col min="13793" max="13793" width="8" customWidth="1"/>
    <col min="13794" max="13794" width="31.85546875" customWidth="1"/>
    <col min="13795" max="13795" width="12" customWidth="1"/>
    <col min="13796" max="13796" width="11.5703125" customWidth="1"/>
    <col min="13797" max="13797" width="12" customWidth="1"/>
    <col min="13798" max="13798" width="11.140625" customWidth="1"/>
    <col min="13799" max="13800" width="10" customWidth="1"/>
    <col min="13803" max="13803" width="10.7109375" customWidth="1"/>
    <col min="14047" max="14047" width="6.85546875" customWidth="1"/>
    <col min="14048" max="14048" width="35" customWidth="1"/>
    <col min="14049" max="14049" width="8" customWidth="1"/>
    <col min="14050" max="14050" width="31.85546875" customWidth="1"/>
    <col min="14051" max="14051" width="12" customWidth="1"/>
    <col min="14052" max="14052" width="11.5703125" customWidth="1"/>
    <col min="14053" max="14053" width="12" customWidth="1"/>
    <col min="14054" max="14054" width="11.140625" customWidth="1"/>
    <col min="14055" max="14056" width="10" customWidth="1"/>
    <col min="14059" max="14059" width="10.7109375" customWidth="1"/>
    <col min="14303" max="14303" width="6.85546875" customWidth="1"/>
    <col min="14304" max="14304" width="35" customWidth="1"/>
    <col min="14305" max="14305" width="8" customWidth="1"/>
    <col min="14306" max="14306" width="31.85546875" customWidth="1"/>
    <col min="14307" max="14307" width="12" customWidth="1"/>
    <col min="14308" max="14308" width="11.5703125" customWidth="1"/>
    <col min="14309" max="14309" width="12" customWidth="1"/>
    <col min="14310" max="14310" width="11.140625" customWidth="1"/>
    <col min="14311" max="14312" width="10" customWidth="1"/>
    <col min="14315" max="14315" width="10.7109375" customWidth="1"/>
    <col min="14559" max="14559" width="6.85546875" customWidth="1"/>
    <col min="14560" max="14560" width="35" customWidth="1"/>
    <col min="14561" max="14561" width="8" customWidth="1"/>
    <col min="14562" max="14562" width="31.85546875" customWidth="1"/>
    <col min="14563" max="14563" width="12" customWidth="1"/>
    <col min="14564" max="14564" width="11.5703125" customWidth="1"/>
    <col min="14565" max="14565" width="12" customWidth="1"/>
    <col min="14566" max="14566" width="11.140625" customWidth="1"/>
    <col min="14567" max="14568" width="10" customWidth="1"/>
    <col min="14571" max="14571" width="10.7109375" customWidth="1"/>
    <col min="14815" max="14815" width="6.85546875" customWidth="1"/>
    <col min="14816" max="14816" width="35" customWidth="1"/>
    <col min="14817" max="14817" width="8" customWidth="1"/>
    <col min="14818" max="14818" width="31.85546875" customWidth="1"/>
    <col min="14819" max="14819" width="12" customWidth="1"/>
    <col min="14820" max="14820" width="11.5703125" customWidth="1"/>
    <col min="14821" max="14821" width="12" customWidth="1"/>
    <col min="14822" max="14822" width="11.140625" customWidth="1"/>
    <col min="14823" max="14824" width="10" customWidth="1"/>
    <col min="14827" max="14827" width="10.7109375" customWidth="1"/>
    <col min="15071" max="15071" width="6.85546875" customWidth="1"/>
    <col min="15072" max="15072" width="35" customWidth="1"/>
    <col min="15073" max="15073" width="8" customWidth="1"/>
    <col min="15074" max="15074" width="31.85546875" customWidth="1"/>
    <col min="15075" max="15075" width="12" customWidth="1"/>
    <col min="15076" max="15076" width="11.5703125" customWidth="1"/>
    <col min="15077" max="15077" width="12" customWidth="1"/>
    <col min="15078" max="15078" width="11.140625" customWidth="1"/>
    <col min="15079" max="15080" width="10" customWidth="1"/>
    <col min="15083" max="15083" width="10.7109375" customWidth="1"/>
    <col min="15327" max="15327" width="6.85546875" customWidth="1"/>
    <col min="15328" max="15328" width="35" customWidth="1"/>
    <col min="15329" max="15329" width="8" customWidth="1"/>
    <col min="15330" max="15330" width="31.85546875" customWidth="1"/>
    <col min="15331" max="15331" width="12" customWidth="1"/>
    <col min="15332" max="15332" width="11.5703125" customWidth="1"/>
    <col min="15333" max="15333" width="12" customWidth="1"/>
    <col min="15334" max="15334" width="11.140625" customWidth="1"/>
    <col min="15335" max="15336" width="10" customWidth="1"/>
    <col min="15339" max="15339" width="10.7109375" customWidth="1"/>
    <col min="15583" max="15583" width="6.85546875" customWidth="1"/>
    <col min="15584" max="15584" width="35" customWidth="1"/>
    <col min="15585" max="15585" width="8" customWidth="1"/>
    <col min="15586" max="15586" width="31.85546875" customWidth="1"/>
    <col min="15587" max="15587" width="12" customWidth="1"/>
    <col min="15588" max="15588" width="11.5703125" customWidth="1"/>
    <col min="15589" max="15589" width="12" customWidth="1"/>
    <col min="15590" max="15590" width="11.140625" customWidth="1"/>
    <col min="15591" max="15592" width="10" customWidth="1"/>
    <col min="15595" max="15595" width="10.7109375" customWidth="1"/>
    <col min="15839" max="15839" width="6.85546875" customWidth="1"/>
    <col min="15840" max="15840" width="35" customWidth="1"/>
    <col min="15841" max="15841" width="8" customWidth="1"/>
    <col min="15842" max="15842" width="31.85546875" customWidth="1"/>
    <col min="15843" max="15843" width="12" customWidth="1"/>
    <col min="15844" max="15844" width="11.5703125" customWidth="1"/>
    <col min="15845" max="15845" width="12" customWidth="1"/>
    <col min="15846" max="15846" width="11.140625" customWidth="1"/>
    <col min="15847" max="15848" width="10" customWidth="1"/>
    <col min="15851" max="15851" width="10.7109375" customWidth="1"/>
    <col min="16095" max="16095" width="6.85546875" customWidth="1"/>
    <col min="16096" max="16096" width="35" customWidth="1"/>
    <col min="16097" max="16097" width="8" customWidth="1"/>
    <col min="16098" max="16098" width="31.85546875" customWidth="1"/>
    <col min="16099" max="16099" width="12" customWidth="1"/>
    <col min="16100" max="16100" width="11.5703125" customWidth="1"/>
    <col min="16101" max="16101" width="12" customWidth="1"/>
    <col min="16102" max="16102" width="11.140625" customWidth="1"/>
    <col min="16103" max="16104" width="10" customWidth="1"/>
    <col min="16107" max="16107" width="10.7109375" customWidth="1"/>
  </cols>
  <sheetData>
    <row r="1" spans="1:56" ht="15" x14ac:dyDescent="0.25">
      <c r="A1" s="90" t="s">
        <v>2</v>
      </c>
      <c r="B1" s="90"/>
      <c r="C1" s="81"/>
      <c r="D1" s="90"/>
      <c r="E1" s="90"/>
      <c r="F1" s="144"/>
      <c r="G1" s="143"/>
      <c r="H1" s="144"/>
      <c r="I1" s="950"/>
      <c r="J1" s="145"/>
      <c r="K1" s="145"/>
      <c r="L1" s="145"/>
      <c r="M1" s="145"/>
      <c r="N1" s="145"/>
      <c r="O1" s="951"/>
      <c r="P1" s="146"/>
      <c r="Q1" s="146"/>
      <c r="R1" s="146"/>
      <c r="S1" s="96"/>
      <c r="T1" s="96"/>
      <c r="U1" s="96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8"/>
      <c r="AJ1" s="388"/>
      <c r="AK1" s="388"/>
      <c r="AL1" s="388"/>
      <c r="AM1" s="388"/>
      <c r="AN1" s="388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6" ht="15" customHeight="1" x14ac:dyDescent="0.25">
      <c r="A2" s="90" t="s">
        <v>3</v>
      </c>
      <c r="B2" s="90"/>
      <c r="C2" s="81"/>
      <c r="D2" s="90"/>
      <c r="E2" s="90"/>
      <c r="F2" s="144"/>
      <c r="G2" s="143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  <c r="BD2"/>
    </row>
    <row r="3" spans="1:56" ht="12.75" customHeight="1" x14ac:dyDescent="0.25">
      <c r="A3" s="978" t="s">
        <v>4</v>
      </c>
      <c r="B3" s="978"/>
      <c r="C3" s="978"/>
      <c r="D3" s="978"/>
      <c r="E3" s="978"/>
      <c r="F3" s="144"/>
      <c r="G3" s="143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  <c r="BD3"/>
    </row>
    <row r="4" spans="1:56" ht="12.75" customHeight="1" x14ac:dyDescent="0.25">
      <c r="A4" s="143"/>
      <c r="B4" s="90"/>
      <c r="C4" s="90"/>
      <c r="D4" s="90"/>
      <c r="E4" s="90"/>
      <c r="F4" s="144"/>
      <c r="G4" s="143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  <c r="BD4"/>
    </row>
    <row r="5" spans="1:56" ht="16.5" customHeight="1" thickBot="1" x14ac:dyDescent="0.3">
      <c r="A5" s="291" t="s">
        <v>853</v>
      </c>
      <c r="B5" s="91"/>
      <c r="C5" s="91"/>
      <c r="D5" s="91"/>
      <c r="E5" s="92"/>
      <c r="F5" s="92"/>
      <c r="G5" s="98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  <c r="BD5"/>
    </row>
    <row r="6" spans="1:56" ht="15" x14ac:dyDescent="0.25">
      <c r="A6" s="144"/>
      <c r="B6" s="143"/>
      <c r="C6" s="143"/>
      <c r="D6" s="143"/>
      <c r="E6" s="144"/>
      <c r="F6" s="144"/>
      <c r="G6" s="143"/>
      <c r="H6" s="144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  <c r="BD6"/>
    </row>
    <row r="7" spans="1:56" ht="16.5" thickBot="1" x14ac:dyDescent="0.3">
      <c r="A7" s="143"/>
      <c r="B7" s="13"/>
      <c r="D7" s="17"/>
      <c r="E7" s="13"/>
      <c r="F7" s="144"/>
      <c r="G7" s="143"/>
      <c r="H7" s="144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  <c r="BD7"/>
    </row>
    <row r="8" spans="1:56" ht="15" x14ac:dyDescent="0.25">
      <c r="A8" s="187"/>
      <c r="B8" s="147"/>
      <c r="C8" s="147"/>
      <c r="D8" s="147"/>
      <c r="E8" s="147"/>
      <c r="F8" s="147"/>
      <c r="G8" s="147"/>
      <c r="H8" s="147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  <c r="BD8"/>
    </row>
    <row r="9" spans="1:56" ht="13.5" thickBot="1" x14ac:dyDescent="0.25">
      <c r="A9" s="20" t="s">
        <v>815</v>
      </c>
      <c r="D9" s="20"/>
      <c r="F9" s="101"/>
      <c r="G9" s="102"/>
      <c r="H9" s="102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  <c r="BD9"/>
    </row>
    <row r="10" spans="1:56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389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  <c r="BD10"/>
    </row>
    <row r="11" spans="1:56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390" t="s">
        <v>569</v>
      </c>
      <c r="H11" s="473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9" t="s">
        <v>277</v>
      </c>
      <c r="P11" s="345" t="s">
        <v>570</v>
      </c>
      <c r="Q11" s="346" t="s">
        <v>571</v>
      </c>
      <c r="R11" s="212" t="s">
        <v>301</v>
      </c>
      <c r="S11" s="347" t="s">
        <v>301</v>
      </c>
      <c r="T11" s="213" t="s">
        <v>301</v>
      </c>
      <c r="U11" s="213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214" t="s">
        <v>310</v>
      </c>
      <c r="AM11" s="214" t="s">
        <v>311</v>
      </c>
      <c r="AN11" s="214" t="s">
        <v>310</v>
      </c>
      <c r="AO11" s="214" t="s">
        <v>310</v>
      </c>
      <c r="AP11" s="215" t="s">
        <v>311</v>
      </c>
      <c r="AQ11" s="921" t="s">
        <v>310</v>
      </c>
      <c r="AR11" s="214" t="s">
        <v>311</v>
      </c>
      <c r="AS11" s="274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6" s="394" customFormat="1" ht="12.75" customHeight="1" x14ac:dyDescent="0.2">
      <c r="A12" s="391">
        <v>1</v>
      </c>
      <c r="B12" s="392">
        <v>3454</v>
      </c>
      <c r="C12" s="392">
        <v>600029085</v>
      </c>
      <c r="D12" s="392">
        <v>75122294</v>
      </c>
      <c r="E12" s="393" t="s">
        <v>8</v>
      </c>
      <c r="F12" s="392">
        <v>3233</v>
      </c>
      <c r="G12" s="393" t="s">
        <v>322</v>
      </c>
      <c r="H12" s="474" t="s">
        <v>282</v>
      </c>
      <c r="I12" s="472">
        <v>6257111</v>
      </c>
      <c r="J12" s="350">
        <v>4440254</v>
      </c>
      <c r="K12" s="350">
        <v>115000</v>
      </c>
      <c r="L12" s="249">
        <v>1539676</v>
      </c>
      <c r="M12" s="249">
        <v>88805</v>
      </c>
      <c r="N12" s="350">
        <v>73376</v>
      </c>
      <c r="O12" s="421">
        <v>10.649999999999999</v>
      </c>
      <c r="P12" s="422">
        <v>6.19</v>
      </c>
      <c r="Q12" s="425">
        <v>4.46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AI12+AK12+AL12+AO12+AN12</f>
        <v>0</v>
      </c>
      <c r="AR12" s="221">
        <f>AJ12+AM12+AP12</f>
        <v>0</v>
      </c>
      <c r="AS12" s="222">
        <f>SUM(AQ12:AR12)</f>
        <v>0</v>
      </c>
      <c r="AT12" s="855">
        <f>I12+AH12</f>
        <v>6257111</v>
      </c>
      <c r="AU12" s="219">
        <f>J12+W12</f>
        <v>4440254</v>
      </c>
      <c r="AV12" s="219">
        <f>K12+AA12</f>
        <v>115000</v>
      </c>
      <c r="AW12" s="219">
        <f>L12+AC12</f>
        <v>1539676</v>
      </c>
      <c r="AX12" s="219">
        <f>M12+AD12</f>
        <v>88805</v>
      </c>
      <c r="AY12" s="219">
        <f>N12+AG12</f>
        <v>73376</v>
      </c>
      <c r="AZ12" s="221">
        <f>O12+AS12</f>
        <v>10.649999999999999</v>
      </c>
      <c r="BA12" s="221">
        <f>P12+AQ12</f>
        <v>6.19</v>
      </c>
      <c r="BB12" s="222">
        <f>Q12+AR12</f>
        <v>4.46</v>
      </c>
      <c r="BC12" s="400"/>
    </row>
    <row r="13" spans="1:56" s="394" customFormat="1" ht="12.75" customHeight="1" x14ac:dyDescent="0.2">
      <c r="A13" s="235">
        <v>1</v>
      </c>
      <c r="B13" s="22">
        <v>3454</v>
      </c>
      <c r="C13" s="234">
        <v>600029085</v>
      </c>
      <c r="D13" s="234">
        <v>75122294</v>
      </c>
      <c r="E13" s="395" t="s">
        <v>9</v>
      </c>
      <c r="F13" s="22"/>
      <c r="G13" s="395"/>
      <c r="H13" s="475"/>
      <c r="I13" s="34">
        <v>6257111</v>
      </c>
      <c r="J13" s="23">
        <v>4440254</v>
      </c>
      <c r="K13" s="23">
        <v>115000</v>
      </c>
      <c r="L13" s="23">
        <v>1539676</v>
      </c>
      <c r="M13" s="23">
        <v>88805</v>
      </c>
      <c r="N13" s="23">
        <v>73376</v>
      </c>
      <c r="O13" s="24">
        <v>10.649999999999999</v>
      </c>
      <c r="P13" s="289">
        <v>6.19</v>
      </c>
      <c r="Q13" s="816">
        <v>4.46</v>
      </c>
      <c r="R13" s="34">
        <f t="shared" ref="R13:BB13" si="0">SUM(R12)</f>
        <v>0</v>
      </c>
      <c r="S13" s="23">
        <f t="shared" si="0"/>
        <v>0</v>
      </c>
      <c r="T13" s="23">
        <f t="shared" si="0"/>
        <v>0</v>
      </c>
      <c r="U13" s="23">
        <f t="shared" si="0"/>
        <v>0</v>
      </c>
      <c r="V13" s="23">
        <f t="shared" si="0"/>
        <v>0</v>
      </c>
      <c r="W13" s="23">
        <f t="shared" si="0"/>
        <v>0</v>
      </c>
      <c r="X13" s="23">
        <f t="shared" si="0"/>
        <v>0</v>
      </c>
      <c r="Y13" s="23">
        <f t="shared" si="0"/>
        <v>0</v>
      </c>
      <c r="Z13" s="23">
        <f t="shared" si="0"/>
        <v>0</v>
      </c>
      <c r="AA13" s="23">
        <f t="shared" si="0"/>
        <v>0</v>
      </c>
      <c r="AB13" s="23">
        <f t="shared" si="0"/>
        <v>0</v>
      </c>
      <c r="AC13" s="23">
        <f t="shared" si="0"/>
        <v>0</v>
      </c>
      <c r="AD13" s="23">
        <f t="shared" si="0"/>
        <v>0</v>
      </c>
      <c r="AE13" s="23">
        <f t="shared" si="0"/>
        <v>0</v>
      </c>
      <c r="AF13" s="23">
        <f t="shared" si="0"/>
        <v>0</v>
      </c>
      <c r="AG13" s="23">
        <f t="shared" si="0"/>
        <v>0</v>
      </c>
      <c r="AH13" s="23">
        <f t="shared" si="0"/>
        <v>0</v>
      </c>
      <c r="AI13" s="24">
        <f t="shared" si="0"/>
        <v>0</v>
      </c>
      <c r="AJ13" s="24">
        <f t="shared" si="0"/>
        <v>0</v>
      </c>
      <c r="AK13" s="24">
        <f t="shared" si="0"/>
        <v>0</v>
      </c>
      <c r="AL13" s="24">
        <f t="shared" si="0"/>
        <v>0</v>
      </c>
      <c r="AM13" s="24">
        <f t="shared" si="0"/>
        <v>0</v>
      </c>
      <c r="AN13" s="24">
        <f t="shared" si="0"/>
        <v>0</v>
      </c>
      <c r="AO13" s="24">
        <f t="shared" si="0"/>
        <v>0</v>
      </c>
      <c r="AP13" s="24">
        <f t="shared" si="0"/>
        <v>0</v>
      </c>
      <c r="AQ13" s="24">
        <f t="shared" si="0"/>
        <v>0</v>
      </c>
      <c r="AR13" s="24">
        <f t="shared" si="0"/>
        <v>0</v>
      </c>
      <c r="AS13" s="69">
        <f t="shared" si="0"/>
        <v>0</v>
      </c>
      <c r="AT13" s="874">
        <f t="shared" si="0"/>
        <v>6257111</v>
      </c>
      <c r="AU13" s="23">
        <f t="shared" si="0"/>
        <v>4440254</v>
      </c>
      <c r="AV13" s="23">
        <f t="shared" si="0"/>
        <v>115000</v>
      </c>
      <c r="AW13" s="23">
        <f t="shared" si="0"/>
        <v>1539676</v>
      </c>
      <c r="AX13" s="23">
        <f t="shared" si="0"/>
        <v>88805</v>
      </c>
      <c r="AY13" s="23">
        <f t="shared" si="0"/>
        <v>73376</v>
      </c>
      <c r="AZ13" s="24">
        <f t="shared" si="0"/>
        <v>10.649999999999999</v>
      </c>
      <c r="BA13" s="24">
        <f t="shared" si="0"/>
        <v>6.19</v>
      </c>
      <c r="BB13" s="69">
        <f t="shared" si="0"/>
        <v>4.46</v>
      </c>
      <c r="BC13" s="400"/>
    </row>
    <row r="14" spans="1:56" s="394" customFormat="1" ht="12.75" customHeight="1" x14ac:dyDescent="0.2">
      <c r="A14" s="396">
        <v>2</v>
      </c>
      <c r="B14" s="397">
        <v>3470</v>
      </c>
      <c r="C14" s="397">
        <v>691003572</v>
      </c>
      <c r="D14" s="397">
        <v>72550341</v>
      </c>
      <c r="E14" s="398" t="s">
        <v>10</v>
      </c>
      <c r="F14" s="397">
        <v>3111</v>
      </c>
      <c r="G14" s="398" t="s">
        <v>315</v>
      </c>
      <c r="H14" s="476" t="s">
        <v>281</v>
      </c>
      <c r="I14" s="110">
        <v>4831188</v>
      </c>
      <c r="J14" s="111">
        <v>3475264</v>
      </c>
      <c r="K14" s="111">
        <v>60000</v>
      </c>
      <c r="L14" s="114">
        <v>1194919</v>
      </c>
      <c r="M14" s="114">
        <v>69505</v>
      </c>
      <c r="N14" s="111">
        <v>31500</v>
      </c>
      <c r="O14" s="275">
        <v>7.9741999999999988</v>
      </c>
      <c r="P14" s="288">
        <v>6</v>
      </c>
      <c r="Q14" s="411">
        <v>1.9742</v>
      </c>
      <c r="R14" s="112">
        <f t="shared" ref="R14:R77" si="1">X14*-1</f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7" si="2">SUM(R14:V14)</f>
        <v>0</v>
      </c>
      <c r="X14" s="113">
        <v>0</v>
      </c>
      <c r="Y14" s="113">
        <v>0</v>
      </c>
      <c r="Z14" s="113">
        <v>0</v>
      </c>
      <c r="AA14" s="113">
        <f t="shared" ref="AA14:AA77" si="3">SUM(X14:Z14)</f>
        <v>0</v>
      </c>
      <c r="AB14" s="113">
        <f t="shared" ref="AB14:AB77" si="4">W14+AA14</f>
        <v>0</v>
      </c>
      <c r="AC14" s="114">
        <f t="shared" ref="AC14:AC77" si="5">ROUND((W14+X14+Y14)*33.8%,0)</f>
        <v>0</v>
      </c>
      <c r="AD14" s="114">
        <f t="shared" ref="AD14:AD77" si="6">ROUND(W14*2%,0)</f>
        <v>0</v>
      </c>
      <c r="AE14" s="113">
        <v>0</v>
      </c>
      <c r="AF14" s="113">
        <v>0</v>
      </c>
      <c r="AG14" s="113">
        <f t="shared" ref="AG14:AG77" si="7">SUM(AE14:AF14)</f>
        <v>0</v>
      </c>
      <c r="AH14" s="113">
        <f t="shared" ref="AH14:AH77" si="8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77" si="9">AI14+AK14+AL14+AO14+AN14</f>
        <v>0</v>
      </c>
      <c r="AR14" s="115">
        <f t="shared" ref="AR14:AR77" si="10">AJ14+AM14+AP14</f>
        <v>0</v>
      </c>
      <c r="AS14" s="116">
        <f t="shared" ref="AS14:AS77" si="11">SUM(AQ14:AR14)</f>
        <v>0</v>
      </c>
      <c r="AT14" s="351">
        <f>I14+AH14</f>
        <v>4831188</v>
      </c>
      <c r="AU14" s="113">
        <f>J14+W14</f>
        <v>3475264</v>
      </c>
      <c r="AV14" s="113">
        <f t="shared" ref="AV14:AV77" si="12">K14+AA14</f>
        <v>60000</v>
      </c>
      <c r="AW14" s="113">
        <f>L14+AC14</f>
        <v>1194919</v>
      </c>
      <c r="AX14" s="113">
        <f>M14+AD14</f>
        <v>69505</v>
      </c>
      <c r="AY14" s="113">
        <f>N14+AG14</f>
        <v>31500</v>
      </c>
      <c r="AZ14" s="115">
        <f>O14+AS14</f>
        <v>7.9741999999999988</v>
      </c>
      <c r="BA14" s="115">
        <f>P14+AQ14</f>
        <v>6</v>
      </c>
      <c r="BB14" s="116">
        <f>Q14+AR14</f>
        <v>1.9742</v>
      </c>
      <c r="BC14" s="400"/>
    </row>
    <row r="15" spans="1:56" s="394" customFormat="1" ht="12.75" customHeight="1" x14ac:dyDescent="0.2">
      <c r="A15" s="396">
        <v>2</v>
      </c>
      <c r="B15" s="397">
        <v>3470</v>
      </c>
      <c r="C15" s="397">
        <v>691003572</v>
      </c>
      <c r="D15" s="397">
        <v>72550341</v>
      </c>
      <c r="E15" s="398" t="s">
        <v>10</v>
      </c>
      <c r="F15" s="397">
        <v>3141</v>
      </c>
      <c r="G15" s="398" t="s">
        <v>319</v>
      </c>
      <c r="H15" s="476" t="s">
        <v>282</v>
      </c>
      <c r="I15" s="110">
        <v>799344</v>
      </c>
      <c r="J15" s="111">
        <v>560997</v>
      </c>
      <c r="K15" s="111">
        <v>25000</v>
      </c>
      <c r="L15" s="114">
        <v>198067</v>
      </c>
      <c r="M15" s="114">
        <v>11220</v>
      </c>
      <c r="N15" s="111">
        <v>4060</v>
      </c>
      <c r="O15" s="275">
        <v>1.99</v>
      </c>
      <c r="P15" s="288">
        <v>0</v>
      </c>
      <c r="Q15" s="411">
        <v>1.99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2"/>
        <v>0</v>
      </c>
      <c r="X15" s="113">
        <v>0</v>
      </c>
      <c r="Y15" s="113">
        <v>0</v>
      </c>
      <c r="Z15" s="113">
        <v>0</v>
      </c>
      <c r="AA15" s="113">
        <f t="shared" si="3"/>
        <v>0</v>
      </c>
      <c r="AB15" s="113">
        <f t="shared" si="4"/>
        <v>0</v>
      </c>
      <c r="AC15" s="114">
        <f t="shared" si="5"/>
        <v>0</v>
      </c>
      <c r="AD15" s="114">
        <f t="shared" si="6"/>
        <v>0</v>
      </c>
      <c r="AE15" s="113">
        <v>0</v>
      </c>
      <c r="AF15" s="113">
        <v>0</v>
      </c>
      <c r="AG15" s="113">
        <f t="shared" si="7"/>
        <v>0</v>
      </c>
      <c r="AH15" s="113">
        <f t="shared" si="8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9"/>
        <v>0</v>
      </c>
      <c r="AR15" s="115">
        <f t="shared" si="10"/>
        <v>0</v>
      </c>
      <c r="AS15" s="116">
        <f t="shared" si="11"/>
        <v>0</v>
      </c>
      <c r="AT15" s="351">
        <f>I15+AH15</f>
        <v>799344</v>
      </c>
      <c r="AU15" s="113">
        <f>J15+W15</f>
        <v>560997</v>
      </c>
      <c r="AV15" s="113">
        <f t="shared" si="12"/>
        <v>25000</v>
      </c>
      <c r="AW15" s="113">
        <f>L15+AC15</f>
        <v>198067</v>
      </c>
      <c r="AX15" s="113">
        <f>M15+AD15</f>
        <v>11220</v>
      </c>
      <c r="AY15" s="113">
        <f>N15+AG15</f>
        <v>4060</v>
      </c>
      <c r="AZ15" s="115">
        <f>O15+AS15</f>
        <v>1.99</v>
      </c>
      <c r="BA15" s="115">
        <f>P15+AQ15</f>
        <v>0</v>
      </c>
      <c r="BB15" s="116">
        <f>Q15+AR15</f>
        <v>1.99</v>
      </c>
      <c r="BC15" s="400"/>
      <c r="BD15" s="400"/>
    </row>
    <row r="16" spans="1:56" s="394" customFormat="1" ht="12.75" customHeight="1" x14ac:dyDescent="0.2">
      <c r="A16" s="235">
        <v>2</v>
      </c>
      <c r="B16" s="22">
        <v>3470</v>
      </c>
      <c r="C16" s="234">
        <v>691003572</v>
      </c>
      <c r="D16" s="234">
        <v>72550341</v>
      </c>
      <c r="E16" s="395" t="s">
        <v>11</v>
      </c>
      <c r="F16" s="22"/>
      <c r="G16" s="395"/>
      <c r="H16" s="475"/>
      <c r="I16" s="34">
        <v>5630532</v>
      </c>
      <c r="J16" s="23">
        <v>4036261</v>
      </c>
      <c r="K16" s="23">
        <v>85000</v>
      </c>
      <c r="L16" s="23">
        <v>1392986</v>
      </c>
      <c r="M16" s="23">
        <v>80725</v>
      </c>
      <c r="N16" s="23">
        <v>35560</v>
      </c>
      <c r="O16" s="24">
        <v>9.9641999999999982</v>
      </c>
      <c r="P16" s="289">
        <v>6</v>
      </c>
      <c r="Q16" s="816">
        <v>3.9641999999999999</v>
      </c>
      <c r="R16" s="34">
        <f t="shared" ref="R16:BB16" si="13">SUM(R14:R15)</f>
        <v>0</v>
      </c>
      <c r="S16" s="23">
        <f t="shared" si="13"/>
        <v>0</v>
      </c>
      <c r="T16" s="23">
        <f t="shared" si="13"/>
        <v>0</v>
      </c>
      <c r="U16" s="23">
        <f t="shared" si="13"/>
        <v>0</v>
      </c>
      <c r="V16" s="23">
        <f t="shared" si="13"/>
        <v>0</v>
      </c>
      <c r="W16" s="23">
        <f t="shared" si="13"/>
        <v>0</v>
      </c>
      <c r="X16" s="23">
        <f t="shared" si="13"/>
        <v>0</v>
      </c>
      <c r="Y16" s="23">
        <f t="shared" si="13"/>
        <v>0</v>
      </c>
      <c r="Z16" s="23">
        <f t="shared" si="13"/>
        <v>0</v>
      </c>
      <c r="AA16" s="23">
        <f t="shared" si="13"/>
        <v>0</v>
      </c>
      <c r="AB16" s="23">
        <f t="shared" si="13"/>
        <v>0</v>
      </c>
      <c r="AC16" s="23">
        <f t="shared" si="13"/>
        <v>0</v>
      </c>
      <c r="AD16" s="23">
        <f t="shared" si="13"/>
        <v>0</v>
      </c>
      <c r="AE16" s="23">
        <f t="shared" si="13"/>
        <v>0</v>
      </c>
      <c r="AF16" s="23">
        <f t="shared" si="13"/>
        <v>0</v>
      </c>
      <c r="AG16" s="23">
        <f t="shared" si="13"/>
        <v>0</v>
      </c>
      <c r="AH16" s="23">
        <f t="shared" si="13"/>
        <v>0</v>
      </c>
      <c r="AI16" s="24">
        <f t="shared" si="13"/>
        <v>0</v>
      </c>
      <c r="AJ16" s="24">
        <f t="shared" si="13"/>
        <v>0</v>
      </c>
      <c r="AK16" s="24">
        <f t="shared" si="13"/>
        <v>0</v>
      </c>
      <c r="AL16" s="24">
        <f t="shared" si="13"/>
        <v>0</v>
      </c>
      <c r="AM16" s="24">
        <f t="shared" si="13"/>
        <v>0</v>
      </c>
      <c r="AN16" s="24">
        <f t="shared" si="13"/>
        <v>0</v>
      </c>
      <c r="AO16" s="24">
        <f t="shared" si="13"/>
        <v>0</v>
      </c>
      <c r="AP16" s="24">
        <f t="shared" si="13"/>
        <v>0</v>
      </c>
      <c r="AQ16" s="24">
        <f t="shared" si="13"/>
        <v>0</v>
      </c>
      <c r="AR16" s="24">
        <f t="shared" si="13"/>
        <v>0</v>
      </c>
      <c r="AS16" s="69">
        <f t="shared" si="13"/>
        <v>0</v>
      </c>
      <c r="AT16" s="874">
        <f t="shared" si="13"/>
        <v>5630532</v>
      </c>
      <c r="AU16" s="23">
        <f t="shared" si="13"/>
        <v>4036261</v>
      </c>
      <c r="AV16" s="23">
        <f t="shared" si="13"/>
        <v>85000</v>
      </c>
      <c r="AW16" s="23">
        <f t="shared" si="13"/>
        <v>1392986</v>
      </c>
      <c r="AX16" s="23">
        <f t="shared" si="13"/>
        <v>80725</v>
      </c>
      <c r="AY16" s="23">
        <f t="shared" si="13"/>
        <v>35560</v>
      </c>
      <c r="AZ16" s="24">
        <f t="shared" si="13"/>
        <v>9.9641999999999982</v>
      </c>
      <c r="BA16" s="24">
        <f t="shared" si="13"/>
        <v>6</v>
      </c>
      <c r="BB16" s="69">
        <f t="shared" si="13"/>
        <v>3.9641999999999999</v>
      </c>
      <c r="BC16" s="400"/>
    </row>
    <row r="17" spans="1:56" s="394" customFormat="1" ht="12.75" customHeight="1" x14ac:dyDescent="0.2">
      <c r="A17" s="396">
        <v>3</v>
      </c>
      <c r="B17" s="397">
        <v>3469</v>
      </c>
      <c r="C17" s="397">
        <v>691003548</v>
      </c>
      <c r="D17" s="397">
        <v>72550384</v>
      </c>
      <c r="E17" s="398" t="s">
        <v>12</v>
      </c>
      <c r="F17" s="397">
        <v>3111</v>
      </c>
      <c r="G17" s="398" t="s">
        <v>315</v>
      </c>
      <c r="H17" s="476" t="s">
        <v>281</v>
      </c>
      <c r="I17" s="110">
        <v>6405604</v>
      </c>
      <c r="J17" s="111">
        <v>4688442</v>
      </c>
      <c r="K17" s="111">
        <v>0</v>
      </c>
      <c r="L17" s="114">
        <v>1584693</v>
      </c>
      <c r="M17" s="114">
        <v>93769</v>
      </c>
      <c r="N17" s="111">
        <v>38700</v>
      </c>
      <c r="O17" s="275">
        <v>10.8682</v>
      </c>
      <c r="P17" s="288">
        <v>8</v>
      </c>
      <c r="Q17" s="411">
        <v>2.8681999999999999</v>
      </c>
      <c r="R17" s="112">
        <f t="shared" si="1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2"/>
        <v>0</v>
      </c>
      <c r="X17" s="113">
        <v>0</v>
      </c>
      <c r="Y17" s="113">
        <v>0</v>
      </c>
      <c r="Z17" s="113">
        <v>0</v>
      </c>
      <c r="AA17" s="113">
        <f t="shared" si="3"/>
        <v>0</v>
      </c>
      <c r="AB17" s="113">
        <f t="shared" si="4"/>
        <v>0</v>
      </c>
      <c r="AC17" s="114">
        <f t="shared" si="5"/>
        <v>0</v>
      </c>
      <c r="AD17" s="114">
        <f t="shared" si="6"/>
        <v>0</v>
      </c>
      <c r="AE17" s="113">
        <v>0</v>
      </c>
      <c r="AF17" s="113">
        <v>0</v>
      </c>
      <c r="AG17" s="113">
        <f t="shared" si="7"/>
        <v>0</v>
      </c>
      <c r="AH17" s="113">
        <f t="shared" si="8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9"/>
        <v>0</v>
      </c>
      <c r="AR17" s="115">
        <f t="shared" si="10"/>
        <v>0</v>
      </c>
      <c r="AS17" s="116">
        <f t="shared" si="11"/>
        <v>0</v>
      </c>
      <c r="AT17" s="351">
        <f>I17+AH17</f>
        <v>6405604</v>
      </c>
      <c r="AU17" s="113">
        <f>J17+W17</f>
        <v>4688442</v>
      </c>
      <c r="AV17" s="113">
        <f t="shared" si="12"/>
        <v>0</v>
      </c>
      <c r="AW17" s="113">
        <f>L17+AC17</f>
        <v>1584693</v>
      </c>
      <c r="AX17" s="113">
        <f>M17+AD17</f>
        <v>93769</v>
      </c>
      <c r="AY17" s="113">
        <f>N17+AG17</f>
        <v>38700</v>
      </c>
      <c r="AZ17" s="115">
        <f>O17+AS17</f>
        <v>10.8682</v>
      </c>
      <c r="BA17" s="115">
        <f>P17+AQ17</f>
        <v>8</v>
      </c>
      <c r="BB17" s="116">
        <f>Q17+AR17</f>
        <v>2.8681999999999999</v>
      </c>
      <c r="BC17" s="400"/>
    </row>
    <row r="18" spans="1:56" s="394" customFormat="1" ht="12.75" customHeight="1" x14ac:dyDescent="0.2">
      <c r="A18" s="396">
        <v>3</v>
      </c>
      <c r="B18" s="397">
        <v>3469</v>
      </c>
      <c r="C18" s="397">
        <v>691003548</v>
      </c>
      <c r="D18" s="397">
        <v>72550384</v>
      </c>
      <c r="E18" s="398" t="s">
        <v>12</v>
      </c>
      <c r="F18" s="397">
        <v>3141</v>
      </c>
      <c r="G18" s="398" t="s">
        <v>319</v>
      </c>
      <c r="H18" s="476" t="s">
        <v>282</v>
      </c>
      <c r="I18" s="110">
        <v>904572</v>
      </c>
      <c r="J18" s="111">
        <v>606358</v>
      </c>
      <c r="K18" s="111">
        <v>57000</v>
      </c>
      <c r="L18" s="114">
        <v>224215</v>
      </c>
      <c r="M18" s="114">
        <v>12127</v>
      </c>
      <c r="N18" s="111">
        <v>4872</v>
      </c>
      <c r="O18" s="275">
        <v>2.13</v>
      </c>
      <c r="P18" s="288">
        <v>0</v>
      </c>
      <c r="Q18" s="411">
        <v>2.13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2"/>
        <v>0</v>
      </c>
      <c r="X18" s="113">
        <v>0</v>
      </c>
      <c r="Y18" s="113">
        <v>0</v>
      </c>
      <c r="Z18" s="113">
        <v>0</v>
      </c>
      <c r="AA18" s="113">
        <f t="shared" si="3"/>
        <v>0</v>
      </c>
      <c r="AB18" s="113">
        <f t="shared" si="4"/>
        <v>0</v>
      </c>
      <c r="AC18" s="114">
        <f t="shared" si="5"/>
        <v>0</v>
      </c>
      <c r="AD18" s="114">
        <f t="shared" si="6"/>
        <v>0</v>
      </c>
      <c r="AE18" s="113">
        <v>0</v>
      </c>
      <c r="AF18" s="113">
        <v>0</v>
      </c>
      <c r="AG18" s="113">
        <f t="shared" si="7"/>
        <v>0</v>
      </c>
      <c r="AH18" s="113">
        <f t="shared" si="8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9"/>
        <v>0</v>
      </c>
      <c r="AR18" s="115">
        <f t="shared" si="10"/>
        <v>0</v>
      </c>
      <c r="AS18" s="116">
        <f t="shared" si="11"/>
        <v>0</v>
      </c>
      <c r="AT18" s="351">
        <f>I18+AH18</f>
        <v>904572</v>
      </c>
      <c r="AU18" s="113">
        <f>J18+W18</f>
        <v>606358</v>
      </c>
      <c r="AV18" s="113">
        <f t="shared" si="12"/>
        <v>57000</v>
      </c>
      <c r="AW18" s="113">
        <f>L18+AC18</f>
        <v>224215</v>
      </c>
      <c r="AX18" s="113">
        <f>M18+AD18</f>
        <v>12127</v>
      </c>
      <c r="AY18" s="113">
        <f>N18+AG18</f>
        <v>4872</v>
      </c>
      <c r="AZ18" s="115">
        <f>O18+AS18</f>
        <v>2.13</v>
      </c>
      <c r="BA18" s="115">
        <f>P18+AQ18</f>
        <v>0</v>
      </c>
      <c r="BB18" s="116">
        <f>Q18+AR18</f>
        <v>2.13</v>
      </c>
      <c r="BC18" s="400"/>
      <c r="BD18" s="400"/>
    </row>
    <row r="19" spans="1:56" s="394" customFormat="1" ht="12.75" customHeight="1" x14ac:dyDescent="0.2">
      <c r="A19" s="235">
        <v>3</v>
      </c>
      <c r="B19" s="22">
        <v>3469</v>
      </c>
      <c r="C19" s="234">
        <v>691003548</v>
      </c>
      <c r="D19" s="234">
        <v>72550384</v>
      </c>
      <c r="E19" s="395" t="s">
        <v>13</v>
      </c>
      <c r="F19" s="22"/>
      <c r="G19" s="395"/>
      <c r="H19" s="475"/>
      <c r="I19" s="34">
        <v>7310176</v>
      </c>
      <c r="J19" s="23">
        <v>5294800</v>
      </c>
      <c r="K19" s="23">
        <v>57000</v>
      </c>
      <c r="L19" s="23">
        <v>1808908</v>
      </c>
      <c r="M19" s="23">
        <v>105896</v>
      </c>
      <c r="N19" s="23">
        <v>43572</v>
      </c>
      <c r="O19" s="24">
        <v>12.998200000000001</v>
      </c>
      <c r="P19" s="289">
        <v>8</v>
      </c>
      <c r="Q19" s="816">
        <v>4.9981999999999998</v>
      </c>
      <c r="R19" s="34">
        <f t="shared" ref="R19:BB19" si="14">SUM(R17:R18)</f>
        <v>0</v>
      </c>
      <c r="S19" s="23">
        <f t="shared" si="14"/>
        <v>0</v>
      </c>
      <c r="T19" s="23">
        <f t="shared" si="14"/>
        <v>0</v>
      </c>
      <c r="U19" s="23">
        <f t="shared" si="14"/>
        <v>0</v>
      </c>
      <c r="V19" s="23">
        <f t="shared" si="14"/>
        <v>0</v>
      </c>
      <c r="W19" s="23">
        <f t="shared" si="14"/>
        <v>0</v>
      </c>
      <c r="X19" s="23">
        <f t="shared" si="14"/>
        <v>0</v>
      </c>
      <c r="Y19" s="23">
        <f t="shared" si="14"/>
        <v>0</v>
      </c>
      <c r="Z19" s="23">
        <f t="shared" si="14"/>
        <v>0</v>
      </c>
      <c r="AA19" s="23">
        <f t="shared" si="14"/>
        <v>0</v>
      </c>
      <c r="AB19" s="23">
        <f t="shared" si="14"/>
        <v>0</v>
      </c>
      <c r="AC19" s="23">
        <f t="shared" si="14"/>
        <v>0</v>
      </c>
      <c r="AD19" s="23">
        <f t="shared" si="14"/>
        <v>0</v>
      </c>
      <c r="AE19" s="23">
        <f t="shared" si="14"/>
        <v>0</v>
      </c>
      <c r="AF19" s="23">
        <f t="shared" si="14"/>
        <v>0</v>
      </c>
      <c r="AG19" s="23">
        <f t="shared" si="14"/>
        <v>0</v>
      </c>
      <c r="AH19" s="23">
        <f t="shared" si="14"/>
        <v>0</v>
      </c>
      <c r="AI19" s="24">
        <f t="shared" si="14"/>
        <v>0</v>
      </c>
      <c r="AJ19" s="24">
        <f t="shared" si="14"/>
        <v>0</v>
      </c>
      <c r="AK19" s="24">
        <f t="shared" si="14"/>
        <v>0</v>
      </c>
      <c r="AL19" s="24">
        <f t="shared" si="14"/>
        <v>0</v>
      </c>
      <c r="AM19" s="24">
        <f t="shared" si="14"/>
        <v>0</v>
      </c>
      <c r="AN19" s="24">
        <f t="shared" si="14"/>
        <v>0</v>
      </c>
      <c r="AO19" s="24">
        <f t="shared" si="14"/>
        <v>0</v>
      </c>
      <c r="AP19" s="24">
        <f t="shared" si="14"/>
        <v>0</v>
      </c>
      <c r="AQ19" s="24">
        <f t="shared" si="14"/>
        <v>0</v>
      </c>
      <c r="AR19" s="24">
        <f t="shared" si="14"/>
        <v>0</v>
      </c>
      <c r="AS19" s="69">
        <f t="shared" si="14"/>
        <v>0</v>
      </c>
      <c r="AT19" s="874">
        <f t="shared" si="14"/>
        <v>7310176</v>
      </c>
      <c r="AU19" s="23">
        <f t="shared" si="14"/>
        <v>5294800</v>
      </c>
      <c r="AV19" s="23">
        <f t="shared" si="14"/>
        <v>57000</v>
      </c>
      <c r="AW19" s="23">
        <f t="shared" si="14"/>
        <v>1808908</v>
      </c>
      <c r="AX19" s="23">
        <f t="shared" si="14"/>
        <v>105896</v>
      </c>
      <c r="AY19" s="23">
        <f t="shared" si="14"/>
        <v>43572</v>
      </c>
      <c r="AZ19" s="24">
        <f t="shared" si="14"/>
        <v>12.998200000000001</v>
      </c>
      <c r="BA19" s="24">
        <f t="shared" si="14"/>
        <v>8</v>
      </c>
      <c r="BB19" s="69">
        <f t="shared" si="14"/>
        <v>4.9981999999999998</v>
      </c>
      <c r="BC19" s="400"/>
    </row>
    <row r="20" spans="1:56" s="394" customFormat="1" ht="12.75" customHeight="1" x14ac:dyDescent="0.2">
      <c r="A20" s="396">
        <v>4</v>
      </c>
      <c r="B20" s="397">
        <v>3462</v>
      </c>
      <c r="C20" s="397">
        <v>691001294</v>
      </c>
      <c r="D20" s="397">
        <v>72048115</v>
      </c>
      <c r="E20" s="398" t="s">
        <v>14</v>
      </c>
      <c r="F20" s="397">
        <v>3111</v>
      </c>
      <c r="G20" s="398" t="s">
        <v>315</v>
      </c>
      <c r="H20" s="476" t="s">
        <v>281</v>
      </c>
      <c r="I20" s="110">
        <v>4777362</v>
      </c>
      <c r="J20" s="111">
        <v>3399851</v>
      </c>
      <c r="K20" s="111">
        <v>97320</v>
      </c>
      <c r="L20" s="114">
        <v>1182044</v>
      </c>
      <c r="M20" s="114">
        <v>67997</v>
      </c>
      <c r="N20" s="111">
        <v>30150</v>
      </c>
      <c r="O20" s="275">
        <v>7.6142000000000003</v>
      </c>
      <c r="P20" s="288">
        <v>6</v>
      </c>
      <c r="Q20" s="411">
        <v>1.6141999999999999</v>
      </c>
      <c r="R20" s="112">
        <f t="shared" si="1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2"/>
        <v>0</v>
      </c>
      <c r="X20" s="113">
        <v>0</v>
      </c>
      <c r="Y20" s="113">
        <v>0</v>
      </c>
      <c r="Z20" s="113">
        <v>0</v>
      </c>
      <c r="AA20" s="113">
        <f t="shared" si="3"/>
        <v>0</v>
      </c>
      <c r="AB20" s="113">
        <f t="shared" si="4"/>
        <v>0</v>
      </c>
      <c r="AC20" s="114">
        <f t="shared" si="5"/>
        <v>0</v>
      </c>
      <c r="AD20" s="114">
        <f t="shared" si="6"/>
        <v>0</v>
      </c>
      <c r="AE20" s="113">
        <v>0</v>
      </c>
      <c r="AF20" s="113">
        <v>0</v>
      </c>
      <c r="AG20" s="113">
        <f t="shared" si="7"/>
        <v>0</v>
      </c>
      <c r="AH20" s="113">
        <f t="shared" si="8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9"/>
        <v>0</v>
      </c>
      <c r="AR20" s="115">
        <f t="shared" si="10"/>
        <v>0</v>
      </c>
      <c r="AS20" s="116">
        <f t="shared" si="11"/>
        <v>0</v>
      </c>
      <c r="AT20" s="351">
        <f>I20+AH20</f>
        <v>4777362</v>
      </c>
      <c r="AU20" s="113">
        <f>J20+W20</f>
        <v>3399851</v>
      </c>
      <c r="AV20" s="113">
        <f t="shared" si="12"/>
        <v>97320</v>
      </c>
      <c r="AW20" s="113">
        <f>L20+AC20</f>
        <v>1182044</v>
      </c>
      <c r="AX20" s="113">
        <f>M20+AD20</f>
        <v>67997</v>
      </c>
      <c r="AY20" s="113">
        <f>N20+AG20</f>
        <v>30150</v>
      </c>
      <c r="AZ20" s="115">
        <f>O20+AS20</f>
        <v>7.6142000000000003</v>
      </c>
      <c r="BA20" s="115">
        <f>P20+AQ20</f>
        <v>6</v>
      </c>
      <c r="BB20" s="116">
        <f>Q20+AR20</f>
        <v>1.6141999999999999</v>
      </c>
      <c r="BC20" s="400"/>
    </row>
    <row r="21" spans="1:56" s="394" customFormat="1" ht="12.75" customHeight="1" x14ac:dyDescent="0.2">
      <c r="A21" s="396">
        <v>4</v>
      </c>
      <c r="B21" s="397">
        <v>3462</v>
      </c>
      <c r="C21" s="397">
        <v>691001294</v>
      </c>
      <c r="D21" s="397">
        <v>72048115</v>
      </c>
      <c r="E21" s="398" t="s">
        <v>14</v>
      </c>
      <c r="F21" s="397">
        <v>3141</v>
      </c>
      <c r="G21" s="398" t="s">
        <v>319</v>
      </c>
      <c r="H21" s="476" t="s">
        <v>282</v>
      </c>
      <c r="I21" s="110">
        <v>776539</v>
      </c>
      <c r="J21" s="111">
        <v>568964</v>
      </c>
      <c r="K21" s="111">
        <v>0</v>
      </c>
      <c r="L21" s="114">
        <v>192310</v>
      </c>
      <c r="M21" s="114">
        <v>11379</v>
      </c>
      <c r="N21" s="111">
        <v>3886</v>
      </c>
      <c r="O21" s="275">
        <v>1.94</v>
      </c>
      <c r="P21" s="288">
        <v>0</v>
      </c>
      <c r="Q21" s="411">
        <v>1.94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2"/>
        <v>0</v>
      </c>
      <c r="X21" s="113">
        <v>0</v>
      </c>
      <c r="Y21" s="113">
        <v>0</v>
      </c>
      <c r="Z21" s="113">
        <v>0</v>
      </c>
      <c r="AA21" s="113">
        <f t="shared" si="3"/>
        <v>0</v>
      </c>
      <c r="AB21" s="113">
        <f t="shared" si="4"/>
        <v>0</v>
      </c>
      <c r="AC21" s="114">
        <f t="shared" si="5"/>
        <v>0</v>
      </c>
      <c r="AD21" s="114">
        <f t="shared" si="6"/>
        <v>0</v>
      </c>
      <c r="AE21" s="113">
        <v>0</v>
      </c>
      <c r="AF21" s="113">
        <v>0</v>
      </c>
      <c r="AG21" s="113">
        <f t="shared" si="7"/>
        <v>0</v>
      </c>
      <c r="AH21" s="113">
        <f t="shared" si="8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9"/>
        <v>0</v>
      </c>
      <c r="AR21" s="115">
        <f t="shared" si="10"/>
        <v>0</v>
      </c>
      <c r="AS21" s="116">
        <f t="shared" si="11"/>
        <v>0</v>
      </c>
      <c r="AT21" s="351">
        <f>I21+AH21</f>
        <v>776539</v>
      </c>
      <c r="AU21" s="113">
        <f>J21+W21</f>
        <v>568964</v>
      </c>
      <c r="AV21" s="113">
        <f t="shared" si="12"/>
        <v>0</v>
      </c>
      <c r="AW21" s="113">
        <f>L21+AC21</f>
        <v>192310</v>
      </c>
      <c r="AX21" s="113">
        <f>M21+AD21</f>
        <v>11379</v>
      </c>
      <c r="AY21" s="113">
        <f>N21+AG21</f>
        <v>3886</v>
      </c>
      <c r="AZ21" s="115">
        <f>O21+AS21</f>
        <v>1.94</v>
      </c>
      <c r="BA21" s="115">
        <f>P21+AQ21</f>
        <v>0</v>
      </c>
      <c r="BB21" s="116">
        <f>Q21+AR21</f>
        <v>1.94</v>
      </c>
      <c r="BC21" s="400"/>
      <c r="BD21" s="400"/>
    </row>
    <row r="22" spans="1:56" s="394" customFormat="1" ht="12.75" customHeight="1" x14ac:dyDescent="0.2">
      <c r="A22" s="235">
        <v>4</v>
      </c>
      <c r="B22" s="22">
        <v>3462</v>
      </c>
      <c r="C22" s="234">
        <v>691001294</v>
      </c>
      <c r="D22" s="234">
        <v>72048115</v>
      </c>
      <c r="E22" s="395" t="s">
        <v>15</v>
      </c>
      <c r="F22" s="22"/>
      <c r="G22" s="395"/>
      <c r="H22" s="475"/>
      <c r="I22" s="34">
        <v>5553901</v>
      </c>
      <c r="J22" s="23">
        <v>3968815</v>
      </c>
      <c r="K22" s="23">
        <v>97320</v>
      </c>
      <c r="L22" s="23">
        <v>1374354</v>
      </c>
      <c r="M22" s="23">
        <v>79376</v>
      </c>
      <c r="N22" s="23">
        <v>34036</v>
      </c>
      <c r="O22" s="24">
        <v>9.5541999999999998</v>
      </c>
      <c r="P22" s="289">
        <v>6</v>
      </c>
      <c r="Q22" s="816">
        <v>3.5541999999999998</v>
      </c>
      <c r="R22" s="34">
        <f t="shared" ref="R22:BB22" si="15">SUM(R20:R21)</f>
        <v>0</v>
      </c>
      <c r="S22" s="23">
        <f t="shared" si="15"/>
        <v>0</v>
      </c>
      <c r="T22" s="23">
        <f t="shared" si="15"/>
        <v>0</v>
      </c>
      <c r="U22" s="23">
        <f t="shared" si="15"/>
        <v>0</v>
      </c>
      <c r="V22" s="23">
        <f t="shared" si="15"/>
        <v>0</v>
      </c>
      <c r="W22" s="23">
        <f t="shared" si="15"/>
        <v>0</v>
      </c>
      <c r="X22" s="23">
        <f t="shared" si="15"/>
        <v>0</v>
      </c>
      <c r="Y22" s="23">
        <f t="shared" si="15"/>
        <v>0</v>
      </c>
      <c r="Z22" s="23">
        <f t="shared" si="15"/>
        <v>0</v>
      </c>
      <c r="AA22" s="23">
        <f t="shared" si="15"/>
        <v>0</v>
      </c>
      <c r="AB22" s="23">
        <f t="shared" si="15"/>
        <v>0</v>
      </c>
      <c r="AC22" s="23">
        <f t="shared" si="15"/>
        <v>0</v>
      </c>
      <c r="AD22" s="23">
        <f t="shared" si="15"/>
        <v>0</v>
      </c>
      <c r="AE22" s="23">
        <f t="shared" si="15"/>
        <v>0</v>
      </c>
      <c r="AF22" s="23">
        <f t="shared" si="15"/>
        <v>0</v>
      </c>
      <c r="AG22" s="23">
        <f t="shared" si="15"/>
        <v>0</v>
      </c>
      <c r="AH22" s="23">
        <f t="shared" si="15"/>
        <v>0</v>
      </c>
      <c r="AI22" s="24">
        <f t="shared" si="15"/>
        <v>0</v>
      </c>
      <c r="AJ22" s="24">
        <f t="shared" si="15"/>
        <v>0</v>
      </c>
      <c r="AK22" s="24">
        <f t="shared" si="15"/>
        <v>0</v>
      </c>
      <c r="AL22" s="24">
        <f t="shared" si="15"/>
        <v>0</v>
      </c>
      <c r="AM22" s="24">
        <f t="shared" si="15"/>
        <v>0</v>
      </c>
      <c r="AN22" s="24">
        <f t="shared" si="15"/>
        <v>0</v>
      </c>
      <c r="AO22" s="24">
        <f t="shared" si="15"/>
        <v>0</v>
      </c>
      <c r="AP22" s="24">
        <f t="shared" si="15"/>
        <v>0</v>
      </c>
      <c r="AQ22" s="24">
        <f t="shared" si="15"/>
        <v>0</v>
      </c>
      <c r="AR22" s="24">
        <f t="shared" si="15"/>
        <v>0</v>
      </c>
      <c r="AS22" s="69">
        <f t="shared" si="15"/>
        <v>0</v>
      </c>
      <c r="AT22" s="874">
        <f t="shared" si="15"/>
        <v>5553901</v>
      </c>
      <c r="AU22" s="23">
        <f t="shared" si="15"/>
        <v>3968815</v>
      </c>
      <c r="AV22" s="23">
        <f t="shared" si="15"/>
        <v>97320</v>
      </c>
      <c r="AW22" s="23">
        <f t="shared" si="15"/>
        <v>1374354</v>
      </c>
      <c r="AX22" s="23">
        <f t="shared" si="15"/>
        <v>79376</v>
      </c>
      <c r="AY22" s="23">
        <f t="shared" si="15"/>
        <v>34036</v>
      </c>
      <c r="AZ22" s="24">
        <f t="shared" si="15"/>
        <v>9.5541999999999998</v>
      </c>
      <c r="BA22" s="24">
        <f t="shared" si="15"/>
        <v>6</v>
      </c>
      <c r="BB22" s="69">
        <f t="shared" si="15"/>
        <v>3.5541999999999998</v>
      </c>
      <c r="BC22" s="400"/>
    </row>
    <row r="23" spans="1:56" s="394" customFormat="1" ht="12.75" customHeight="1" x14ac:dyDescent="0.2">
      <c r="A23" s="396">
        <v>5</v>
      </c>
      <c r="B23" s="397">
        <v>3464</v>
      </c>
      <c r="C23" s="397">
        <v>691001316</v>
      </c>
      <c r="D23" s="397">
        <v>72048140</v>
      </c>
      <c r="E23" s="398" t="s">
        <v>16</v>
      </c>
      <c r="F23" s="397">
        <v>3111</v>
      </c>
      <c r="G23" s="398" t="s">
        <v>315</v>
      </c>
      <c r="H23" s="476" t="s">
        <v>281</v>
      </c>
      <c r="I23" s="110">
        <v>6393832</v>
      </c>
      <c r="J23" s="111">
        <v>4653762</v>
      </c>
      <c r="K23" s="111">
        <v>26400</v>
      </c>
      <c r="L23" s="114">
        <v>1581895</v>
      </c>
      <c r="M23" s="114">
        <v>93075</v>
      </c>
      <c r="N23" s="111">
        <v>38700</v>
      </c>
      <c r="O23" s="275">
        <v>10.728200000000001</v>
      </c>
      <c r="P23" s="288">
        <v>8</v>
      </c>
      <c r="Q23" s="411">
        <v>2.7282000000000002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2"/>
        <v>0</v>
      </c>
      <c r="X23" s="113">
        <v>0</v>
      </c>
      <c r="Y23" s="113">
        <v>0</v>
      </c>
      <c r="Z23" s="113">
        <v>0</v>
      </c>
      <c r="AA23" s="113">
        <f t="shared" si="3"/>
        <v>0</v>
      </c>
      <c r="AB23" s="113">
        <f t="shared" si="4"/>
        <v>0</v>
      </c>
      <c r="AC23" s="114">
        <f t="shared" si="5"/>
        <v>0</v>
      </c>
      <c r="AD23" s="114">
        <f t="shared" si="6"/>
        <v>0</v>
      </c>
      <c r="AE23" s="113">
        <v>0</v>
      </c>
      <c r="AF23" s="113">
        <v>0</v>
      </c>
      <c r="AG23" s="113">
        <f t="shared" si="7"/>
        <v>0</v>
      </c>
      <c r="AH23" s="113">
        <f t="shared" si="8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9"/>
        <v>0</v>
      </c>
      <c r="AR23" s="115">
        <f t="shared" si="10"/>
        <v>0</v>
      </c>
      <c r="AS23" s="116">
        <f t="shared" si="11"/>
        <v>0</v>
      </c>
      <c r="AT23" s="351">
        <f>I23+AH23</f>
        <v>6393832</v>
      </c>
      <c r="AU23" s="113">
        <f>J23+W23</f>
        <v>4653762</v>
      </c>
      <c r="AV23" s="113">
        <f t="shared" si="12"/>
        <v>26400</v>
      </c>
      <c r="AW23" s="113">
        <f>L23+AC23</f>
        <v>1581895</v>
      </c>
      <c r="AX23" s="113">
        <f>M23+AD23</f>
        <v>93075</v>
      </c>
      <c r="AY23" s="113">
        <f>N23+AG23</f>
        <v>38700</v>
      </c>
      <c r="AZ23" s="115">
        <f>O23+AS23</f>
        <v>10.728200000000001</v>
      </c>
      <c r="BA23" s="115">
        <f>P23+AQ23</f>
        <v>8</v>
      </c>
      <c r="BB23" s="116">
        <f>Q23+AR23</f>
        <v>2.7282000000000002</v>
      </c>
      <c r="BC23" s="400"/>
    </row>
    <row r="24" spans="1:56" s="394" customFormat="1" ht="12.75" customHeight="1" x14ac:dyDescent="0.2">
      <c r="A24" s="396">
        <v>5</v>
      </c>
      <c r="B24" s="397">
        <v>3464</v>
      </c>
      <c r="C24" s="397">
        <v>691001316</v>
      </c>
      <c r="D24" s="397">
        <v>72048140</v>
      </c>
      <c r="E24" s="398" t="s">
        <v>16</v>
      </c>
      <c r="F24" s="397">
        <v>3141</v>
      </c>
      <c r="G24" s="398" t="s">
        <v>319</v>
      </c>
      <c r="H24" s="476" t="s">
        <v>282</v>
      </c>
      <c r="I24" s="110">
        <v>920590</v>
      </c>
      <c r="J24" s="111">
        <v>674228</v>
      </c>
      <c r="K24" s="111">
        <v>0</v>
      </c>
      <c r="L24" s="114">
        <v>227889</v>
      </c>
      <c r="M24" s="114">
        <v>13485</v>
      </c>
      <c r="N24" s="111">
        <v>4988</v>
      </c>
      <c r="O24" s="275">
        <v>2.29</v>
      </c>
      <c r="P24" s="288">
        <v>0</v>
      </c>
      <c r="Q24" s="411">
        <v>2.29</v>
      </c>
      <c r="R24" s="112">
        <f t="shared" si="1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2"/>
        <v>0</v>
      </c>
      <c r="X24" s="113">
        <v>0</v>
      </c>
      <c r="Y24" s="113">
        <v>0</v>
      </c>
      <c r="Z24" s="113">
        <v>0</v>
      </c>
      <c r="AA24" s="113">
        <f t="shared" si="3"/>
        <v>0</v>
      </c>
      <c r="AB24" s="113">
        <f t="shared" si="4"/>
        <v>0</v>
      </c>
      <c r="AC24" s="114">
        <f t="shared" si="5"/>
        <v>0</v>
      </c>
      <c r="AD24" s="114">
        <f t="shared" si="6"/>
        <v>0</v>
      </c>
      <c r="AE24" s="113">
        <v>0</v>
      </c>
      <c r="AF24" s="113">
        <v>0</v>
      </c>
      <c r="AG24" s="113">
        <f t="shared" si="7"/>
        <v>0</v>
      </c>
      <c r="AH24" s="113">
        <f t="shared" si="8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9"/>
        <v>0</v>
      </c>
      <c r="AR24" s="115">
        <f t="shared" si="10"/>
        <v>0</v>
      </c>
      <c r="AS24" s="116">
        <f t="shared" si="11"/>
        <v>0</v>
      </c>
      <c r="AT24" s="351">
        <f>I24+AH24</f>
        <v>920590</v>
      </c>
      <c r="AU24" s="113">
        <f>J24+W24</f>
        <v>674228</v>
      </c>
      <c r="AV24" s="113">
        <f t="shared" si="12"/>
        <v>0</v>
      </c>
      <c r="AW24" s="113">
        <f>L24+AC24</f>
        <v>227889</v>
      </c>
      <c r="AX24" s="113">
        <f>M24+AD24</f>
        <v>13485</v>
      </c>
      <c r="AY24" s="113">
        <f>N24+AG24</f>
        <v>4988</v>
      </c>
      <c r="AZ24" s="115">
        <f>O24+AS24</f>
        <v>2.29</v>
      </c>
      <c r="BA24" s="115">
        <f>P24+AQ24</f>
        <v>0</v>
      </c>
      <c r="BB24" s="116">
        <f>Q24+AR24</f>
        <v>2.29</v>
      </c>
      <c r="BC24" s="400"/>
      <c r="BD24" s="400"/>
    </row>
    <row r="25" spans="1:56" s="394" customFormat="1" ht="12.75" customHeight="1" x14ac:dyDescent="0.2">
      <c r="A25" s="235">
        <v>5</v>
      </c>
      <c r="B25" s="22">
        <v>3464</v>
      </c>
      <c r="C25" s="234">
        <v>691001316</v>
      </c>
      <c r="D25" s="234">
        <v>72048140</v>
      </c>
      <c r="E25" s="395" t="s">
        <v>17</v>
      </c>
      <c r="F25" s="22"/>
      <c r="G25" s="395"/>
      <c r="H25" s="475"/>
      <c r="I25" s="34">
        <v>7314422</v>
      </c>
      <c r="J25" s="23">
        <v>5327990</v>
      </c>
      <c r="K25" s="23">
        <v>26400</v>
      </c>
      <c r="L25" s="23">
        <v>1809784</v>
      </c>
      <c r="M25" s="23">
        <v>106560</v>
      </c>
      <c r="N25" s="23">
        <v>43688</v>
      </c>
      <c r="O25" s="24">
        <v>13.0182</v>
      </c>
      <c r="P25" s="289">
        <v>8</v>
      </c>
      <c r="Q25" s="816">
        <v>5.0182000000000002</v>
      </c>
      <c r="R25" s="34">
        <f t="shared" ref="R25:BB25" si="16">SUM(R23:R24)</f>
        <v>0</v>
      </c>
      <c r="S25" s="23">
        <f t="shared" si="16"/>
        <v>0</v>
      </c>
      <c r="T25" s="23">
        <f t="shared" si="16"/>
        <v>0</v>
      </c>
      <c r="U25" s="23">
        <f t="shared" si="16"/>
        <v>0</v>
      </c>
      <c r="V25" s="23">
        <f t="shared" si="16"/>
        <v>0</v>
      </c>
      <c r="W25" s="23">
        <f t="shared" si="16"/>
        <v>0</v>
      </c>
      <c r="X25" s="23">
        <f t="shared" si="16"/>
        <v>0</v>
      </c>
      <c r="Y25" s="23">
        <f t="shared" si="16"/>
        <v>0</v>
      </c>
      <c r="Z25" s="23">
        <f t="shared" si="16"/>
        <v>0</v>
      </c>
      <c r="AA25" s="23">
        <f t="shared" si="16"/>
        <v>0</v>
      </c>
      <c r="AB25" s="23">
        <f t="shared" si="16"/>
        <v>0</v>
      </c>
      <c r="AC25" s="23">
        <f t="shared" si="16"/>
        <v>0</v>
      </c>
      <c r="AD25" s="23">
        <f t="shared" si="16"/>
        <v>0</v>
      </c>
      <c r="AE25" s="23">
        <f t="shared" si="16"/>
        <v>0</v>
      </c>
      <c r="AF25" s="23">
        <f t="shared" si="16"/>
        <v>0</v>
      </c>
      <c r="AG25" s="23">
        <f t="shared" si="16"/>
        <v>0</v>
      </c>
      <c r="AH25" s="23">
        <f t="shared" si="16"/>
        <v>0</v>
      </c>
      <c r="AI25" s="24">
        <f t="shared" si="16"/>
        <v>0</v>
      </c>
      <c r="AJ25" s="24">
        <f t="shared" si="16"/>
        <v>0</v>
      </c>
      <c r="AK25" s="24">
        <f t="shared" si="16"/>
        <v>0</v>
      </c>
      <c r="AL25" s="24">
        <f t="shared" si="16"/>
        <v>0</v>
      </c>
      <c r="AM25" s="24">
        <f t="shared" si="16"/>
        <v>0</v>
      </c>
      <c r="AN25" s="24">
        <f t="shared" si="16"/>
        <v>0</v>
      </c>
      <c r="AO25" s="24">
        <f t="shared" si="16"/>
        <v>0</v>
      </c>
      <c r="AP25" s="24">
        <f t="shared" si="16"/>
        <v>0</v>
      </c>
      <c r="AQ25" s="24">
        <f t="shared" si="16"/>
        <v>0</v>
      </c>
      <c r="AR25" s="24">
        <f t="shared" si="16"/>
        <v>0</v>
      </c>
      <c r="AS25" s="69">
        <f t="shared" si="16"/>
        <v>0</v>
      </c>
      <c r="AT25" s="874">
        <f t="shared" si="16"/>
        <v>7314422</v>
      </c>
      <c r="AU25" s="23">
        <f t="shared" si="16"/>
        <v>5327990</v>
      </c>
      <c r="AV25" s="23">
        <f t="shared" si="16"/>
        <v>26400</v>
      </c>
      <c r="AW25" s="23">
        <f t="shared" si="16"/>
        <v>1809784</v>
      </c>
      <c r="AX25" s="23">
        <f t="shared" si="16"/>
        <v>106560</v>
      </c>
      <c r="AY25" s="23">
        <f t="shared" si="16"/>
        <v>43688</v>
      </c>
      <c r="AZ25" s="24">
        <f t="shared" si="16"/>
        <v>13.0182</v>
      </c>
      <c r="BA25" s="24">
        <f t="shared" si="16"/>
        <v>8</v>
      </c>
      <c r="BB25" s="69">
        <f t="shared" si="16"/>
        <v>5.0182000000000002</v>
      </c>
      <c r="BC25" s="400"/>
    </row>
    <row r="26" spans="1:56" s="394" customFormat="1" ht="12.75" customHeight="1" x14ac:dyDescent="0.2">
      <c r="A26" s="396">
        <v>6</v>
      </c>
      <c r="B26" s="397">
        <v>3453</v>
      </c>
      <c r="C26" s="397">
        <v>667101411</v>
      </c>
      <c r="D26" s="397">
        <v>75109522</v>
      </c>
      <c r="E26" s="398" t="s">
        <v>18</v>
      </c>
      <c r="F26" s="397">
        <v>3111</v>
      </c>
      <c r="G26" s="398" t="s">
        <v>315</v>
      </c>
      <c r="H26" s="476" t="s">
        <v>281</v>
      </c>
      <c r="I26" s="110">
        <v>6167432</v>
      </c>
      <c r="J26" s="111">
        <v>4483499</v>
      </c>
      <c r="K26" s="111">
        <v>30000</v>
      </c>
      <c r="L26" s="114">
        <v>1525563</v>
      </c>
      <c r="M26" s="114">
        <v>89670</v>
      </c>
      <c r="N26" s="111">
        <v>38700</v>
      </c>
      <c r="O26" s="275">
        <v>10.6082</v>
      </c>
      <c r="P26" s="288">
        <v>7.5</v>
      </c>
      <c r="Q26" s="411">
        <v>3.1082000000000001</v>
      </c>
      <c r="R26" s="112">
        <f t="shared" si="1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2"/>
        <v>0</v>
      </c>
      <c r="X26" s="113">
        <v>0</v>
      </c>
      <c r="Y26" s="113">
        <v>0</v>
      </c>
      <c r="Z26" s="113">
        <v>0</v>
      </c>
      <c r="AA26" s="113">
        <f t="shared" si="3"/>
        <v>0</v>
      </c>
      <c r="AB26" s="113">
        <f t="shared" si="4"/>
        <v>0</v>
      </c>
      <c r="AC26" s="114">
        <f t="shared" si="5"/>
        <v>0</v>
      </c>
      <c r="AD26" s="114">
        <f t="shared" si="6"/>
        <v>0</v>
      </c>
      <c r="AE26" s="113">
        <v>0</v>
      </c>
      <c r="AF26" s="113">
        <v>0</v>
      </c>
      <c r="AG26" s="113">
        <f t="shared" si="7"/>
        <v>0</v>
      </c>
      <c r="AH26" s="113">
        <f t="shared" si="8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9"/>
        <v>0</v>
      </c>
      <c r="AR26" s="115">
        <f t="shared" si="10"/>
        <v>0</v>
      </c>
      <c r="AS26" s="116">
        <f t="shared" si="11"/>
        <v>0</v>
      </c>
      <c r="AT26" s="351">
        <f>I26+AH26</f>
        <v>6167432</v>
      </c>
      <c r="AU26" s="113">
        <f>J26+W26</f>
        <v>4483499</v>
      </c>
      <c r="AV26" s="113">
        <f t="shared" si="12"/>
        <v>30000</v>
      </c>
      <c r="AW26" s="113">
        <f>L26+AC26</f>
        <v>1525563</v>
      </c>
      <c r="AX26" s="113">
        <f>M26+AD26</f>
        <v>89670</v>
      </c>
      <c r="AY26" s="113">
        <f>N26+AG26</f>
        <v>38700</v>
      </c>
      <c r="AZ26" s="115">
        <f>O26+AS26</f>
        <v>10.6082</v>
      </c>
      <c r="BA26" s="115">
        <f>P26+AQ26</f>
        <v>7.5</v>
      </c>
      <c r="BB26" s="116">
        <f>Q26+AR26</f>
        <v>3.1082000000000001</v>
      </c>
      <c r="BC26" s="400"/>
    </row>
    <row r="27" spans="1:56" s="394" customFormat="1" ht="12.75" customHeight="1" x14ac:dyDescent="0.2">
      <c r="A27" s="396">
        <v>6</v>
      </c>
      <c r="B27" s="397">
        <v>3453</v>
      </c>
      <c r="C27" s="397">
        <v>667101411</v>
      </c>
      <c r="D27" s="397">
        <v>75109522</v>
      </c>
      <c r="E27" s="398" t="s">
        <v>18</v>
      </c>
      <c r="F27" s="397">
        <v>3141</v>
      </c>
      <c r="G27" s="398" t="s">
        <v>319</v>
      </c>
      <c r="H27" s="476" t="s">
        <v>282</v>
      </c>
      <c r="I27" s="110">
        <v>768703</v>
      </c>
      <c r="J27" s="111">
        <v>563236</v>
      </c>
      <c r="K27" s="111">
        <v>0</v>
      </c>
      <c r="L27" s="114">
        <v>190374</v>
      </c>
      <c r="M27" s="114">
        <v>11265</v>
      </c>
      <c r="N27" s="111">
        <v>3828</v>
      </c>
      <c r="O27" s="275">
        <v>1.92</v>
      </c>
      <c r="P27" s="288">
        <v>0</v>
      </c>
      <c r="Q27" s="411">
        <v>1.92</v>
      </c>
      <c r="R27" s="112">
        <f t="shared" si="1"/>
        <v>0</v>
      </c>
      <c r="S27" s="113">
        <v>0</v>
      </c>
      <c r="T27" s="113">
        <v>11336</v>
      </c>
      <c r="U27" s="113">
        <v>0</v>
      </c>
      <c r="V27" s="113">
        <v>0</v>
      </c>
      <c r="W27" s="113">
        <f t="shared" si="2"/>
        <v>11336</v>
      </c>
      <c r="X27" s="113">
        <v>0</v>
      </c>
      <c r="Y27" s="113">
        <v>0</v>
      </c>
      <c r="Z27" s="113">
        <v>0</v>
      </c>
      <c r="AA27" s="113">
        <f t="shared" si="3"/>
        <v>0</v>
      </c>
      <c r="AB27" s="113">
        <f t="shared" si="4"/>
        <v>11336</v>
      </c>
      <c r="AC27" s="114">
        <f t="shared" si="5"/>
        <v>3832</v>
      </c>
      <c r="AD27" s="114">
        <f t="shared" si="6"/>
        <v>227</v>
      </c>
      <c r="AE27" s="113">
        <v>0</v>
      </c>
      <c r="AF27" s="113">
        <v>0</v>
      </c>
      <c r="AG27" s="113">
        <f t="shared" si="7"/>
        <v>0</v>
      </c>
      <c r="AH27" s="113">
        <f t="shared" si="8"/>
        <v>15395</v>
      </c>
      <c r="AI27" s="115">
        <v>0</v>
      </c>
      <c r="AJ27" s="115">
        <v>0</v>
      </c>
      <c r="AK27" s="115">
        <v>0</v>
      </c>
      <c r="AL27" s="115">
        <v>0</v>
      </c>
      <c r="AM27" s="115">
        <v>0.04</v>
      </c>
      <c r="AN27" s="115">
        <v>0</v>
      </c>
      <c r="AO27" s="115">
        <v>0</v>
      </c>
      <c r="AP27" s="115">
        <v>0</v>
      </c>
      <c r="AQ27" s="115">
        <f t="shared" si="9"/>
        <v>0</v>
      </c>
      <c r="AR27" s="115">
        <f t="shared" si="10"/>
        <v>0.04</v>
      </c>
      <c r="AS27" s="116">
        <f t="shared" si="11"/>
        <v>0.04</v>
      </c>
      <c r="AT27" s="351">
        <f>I27+AH27</f>
        <v>784098</v>
      </c>
      <c r="AU27" s="113">
        <f>J27+W27</f>
        <v>574572</v>
      </c>
      <c r="AV27" s="113">
        <f t="shared" si="12"/>
        <v>0</v>
      </c>
      <c r="AW27" s="113">
        <f>L27+AC27</f>
        <v>194206</v>
      </c>
      <c r="AX27" s="113">
        <f>M27+AD27</f>
        <v>11492</v>
      </c>
      <c r="AY27" s="113">
        <f>N27+AG27</f>
        <v>3828</v>
      </c>
      <c r="AZ27" s="115">
        <f>O27+AS27</f>
        <v>1.96</v>
      </c>
      <c r="BA27" s="115">
        <f>P27+AQ27</f>
        <v>0</v>
      </c>
      <c r="BB27" s="116">
        <f>Q27+AR27</f>
        <v>1.96</v>
      </c>
      <c r="BC27" s="400"/>
      <c r="BD27" s="400"/>
    </row>
    <row r="28" spans="1:56" s="394" customFormat="1" ht="12.75" customHeight="1" x14ac:dyDescent="0.2">
      <c r="A28" s="235">
        <v>6</v>
      </c>
      <c r="B28" s="22">
        <v>3453</v>
      </c>
      <c r="C28" s="234">
        <v>667101411</v>
      </c>
      <c r="D28" s="234">
        <v>75109522</v>
      </c>
      <c r="E28" s="395" t="s">
        <v>19</v>
      </c>
      <c r="F28" s="22"/>
      <c r="G28" s="395"/>
      <c r="H28" s="475"/>
      <c r="I28" s="34">
        <v>6936135</v>
      </c>
      <c r="J28" s="23">
        <v>5046735</v>
      </c>
      <c r="K28" s="23">
        <v>30000</v>
      </c>
      <c r="L28" s="23">
        <v>1715937</v>
      </c>
      <c r="M28" s="23">
        <v>100935</v>
      </c>
      <c r="N28" s="23">
        <v>42528</v>
      </c>
      <c r="O28" s="24">
        <v>12.5282</v>
      </c>
      <c r="P28" s="289">
        <v>7.5</v>
      </c>
      <c r="Q28" s="816">
        <v>5.0282</v>
      </c>
      <c r="R28" s="34">
        <f t="shared" ref="R28:BB28" si="17">SUM(R26:R27)</f>
        <v>0</v>
      </c>
      <c r="S28" s="23">
        <f t="shared" si="17"/>
        <v>0</v>
      </c>
      <c r="T28" s="23">
        <f t="shared" si="17"/>
        <v>11336</v>
      </c>
      <c r="U28" s="23">
        <f t="shared" si="17"/>
        <v>0</v>
      </c>
      <c r="V28" s="23">
        <f t="shared" si="17"/>
        <v>0</v>
      </c>
      <c r="W28" s="23">
        <f t="shared" si="17"/>
        <v>11336</v>
      </c>
      <c r="X28" s="23">
        <f t="shared" si="17"/>
        <v>0</v>
      </c>
      <c r="Y28" s="23">
        <f t="shared" si="17"/>
        <v>0</v>
      </c>
      <c r="Z28" s="23">
        <f t="shared" si="17"/>
        <v>0</v>
      </c>
      <c r="AA28" s="23">
        <f t="shared" si="17"/>
        <v>0</v>
      </c>
      <c r="AB28" s="23">
        <f t="shared" si="17"/>
        <v>11336</v>
      </c>
      <c r="AC28" s="23">
        <f t="shared" si="17"/>
        <v>3832</v>
      </c>
      <c r="AD28" s="23">
        <f t="shared" si="17"/>
        <v>227</v>
      </c>
      <c r="AE28" s="23">
        <f t="shared" si="17"/>
        <v>0</v>
      </c>
      <c r="AF28" s="23">
        <f t="shared" si="17"/>
        <v>0</v>
      </c>
      <c r="AG28" s="23">
        <f t="shared" si="17"/>
        <v>0</v>
      </c>
      <c r="AH28" s="23">
        <f t="shared" si="17"/>
        <v>15395</v>
      </c>
      <c r="AI28" s="24">
        <f t="shared" si="17"/>
        <v>0</v>
      </c>
      <c r="AJ28" s="24">
        <f t="shared" si="17"/>
        <v>0</v>
      </c>
      <c r="AK28" s="24">
        <f t="shared" si="17"/>
        <v>0</v>
      </c>
      <c r="AL28" s="24">
        <f t="shared" si="17"/>
        <v>0</v>
      </c>
      <c r="AM28" s="24">
        <f t="shared" si="17"/>
        <v>0.04</v>
      </c>
      <c r="AN28" s="24">
        <f t="shared" si="17"/>
        <v>0</v>
      </c>
      <c r="AO28" s="24">
        <f t="shared" si="17"/>
        <v>0</v>
      </c>
      <c r="AP28" s="24">
        <f t="shared" si="17"/>
        <v>0</v>
      </c>
      <c r="AQ28" s="24">
        <f t="shared" si="17"/>
        <v>0</v>
      </c>
      <c r="AR28" s="24">
        <f t="shared" si="17"/>
        <v>0.04</v>
      </c>
      <c r="AS28" s="69">
        <f t="shared" si="17"/>
        <v>0.04</v>
      </c>
      <c r="AT28" s="874">
        <f t="shared" si="17"/>
        <v>6951530</v>
      </c>
      <c r="AU28" s="23">
        <f t="shared" si="17"/>
        <v>5058071</v>
      </c>
      <c r="AV28" s="23">
        <f t="shared" si="17"/>
        <v>30000</v>
      </c>
      <c r="AW28" s="23">
        <f t="shared" si="17"/>
        <v>1719769</v>
      </c>
      <c r="AX28" s="23">
        <f t="shared" si="17"/>
        <v>101162</v>
      </c>
      <c r="AY28" s="23">
        <f t="shared" si="17"/>
        <v>42528</v>
      </c>
      <c r="AZ28" s="24">
        <f t="shared" si="17"/>
        <v>12.568200000000001</v>
      </c>
      <c r="BA28" s="24">
        <f t="shared" si="17"/>
        <v>7.5</v>
      </c>
      <c r="BB28" s="69">
        <f t="shared" si="17"/>
        <v>5.0682</v>
      </c>
      <c r="BC28" s="400"/>
    </row>
    <row r="29" spans="1:56" s="394" customFormat="1" ht="12.75" customHeight="1" x14ac:dyDescent="0.2">
      <c r="A29" s="396">
        <v>7</v>
      </c>
      <c r="B29" s="397">
        <v>3471</v>
      </c>
      <c r="C29" s="397">
        <v>691003491</v>
      </c>
      <c r="D29" s="397">
        <v>72550376</v>
      </c>
      <c r="E29" s="398" t="s">
        <v>20</v>
      </c>
      <c r="F29" s="397">
        <v>3111</v>
      </c>
      <c r="G29" s="398" t="s">
        <v>315</v>
      </c>
      <c r="H29" s="476" t="s">
        <v>281</v>
      </c>
      <c r="I29" s="110">
        <v>6520612</v>
      </c>
      <c r="J29" s="111">
        <v>4769818</v>
      </c>
      <c r="K29" s="111">
        <v>0</v>
      </c>
      <c r="L29" s="114">
        <v>1612198</v>
      </c>
      <c r="M29" s="114">
        <v>95396</v>
      </c>
      <c r="N29" s="111">
        <v>43200</v>
      </c>
      <c r="O29" s="275">
        <v>10.8682</v>
      </c>
      <c r="P29" s="288">
        <v>8</v>
      </c>
      <c r="Q29" s="411">
        <v>2.8681999999999999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2"/>
        <v>0</v>
      </c>
      <c r="X29" s="113">
        <v>0</v>
      </c>
      <c r="Y29" s="113">
        <v>0</v>
      </c>
      <c r="Z29" s="113">
        <v>0</v>
      </c>
      <c r="AA29" s="113">
        <f t="shared" si="3"/>
        <v>0</v>
      </c>
      <c r="AB29" s="113">
        <f t="shared" si="4"/>
        <v>0</v>
      </c>
      <c r="AC29" s="114">
        <f t="shared" si="5"/>
        <v>0</v>
      </c>
      <c r="AD29" s="114">
        <f t="shared" si="6"/>
        <v>0</v>
      </c>
      <c r="AE29" s="113">
        <v>0</v>
      </c>
      <c r="AF29" s="113">
        <v>0</v>
      </c>
      <c r="AG29" s="113">
        <f t="shared" si="7"/>
        <v>0</v>
      </c>
      <c r="AH29" s="113">
        <f t="shared" si="8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9"/>
        <v>0</v>
      </c>
      <c r="AR29" s="115">
        <f t="shared" si="10"/>
        <v>0</v>
      </c>
      <c r="AS29" s="116">
        <f t="shared" si="11"/>
        <v>0</v>
      </c>
      <c r="AT29" s="351">
        <f>I29+AH29</f>
        <v>6520612</v>
      </c>
      <c r="AU29" s="113">
        <f>J29+W29</f>
        <v>4769818</v>
      </c>
      <c r="AV29" s="113">
        <f t="shared" si="12"/>
        <v>0</v>
      </c>
      <c r="AW29" s="113">
        <f>L29+AC29</f>
        <v>1612198</v>
      </c>
      <c r="AX29" s="113">
        <f>M29+AD29</f>
        <v>95396</v>
      </c>
      <c r="AY29" s="113">
        <f>N29+AG29</f>
        <v>43200</v>
      </c>
      <c r="AZ29" s="115">
        <f>O29+AS29</f>
        <v>10.8682</v>
      </c>
      <c r="BA29" s="115">
        <f>P29+AQ29</f>
        <v>8</v>
      </c>
      <c r="BB29" s="116">
        <f>Q29+AR29</f>
        <v>2.8681999999999999</v>
      </c>
      <c r="BC29" s="400"/>
    </row>
    <row r="30" spans="1:56" s="394" customFormat="1" ht="12.75" customHeight="1" x14ac:dyDescent="0.2">
      <c r="A30" s="396">
        <v>7</v>
      </c>
      <c r="B30" s="397">
        <v>3471</v>
      </c>
      <c r="C30" s="397">
        <v>691003491</v>
      </c>
      <c r="D30" s="397">
        <v>72550376</v>
      </c>
      <c r="E30" s="398" t="s">
        <v>20</v>
      </c>
      <c r="F30" s="397">
        <v>3141</v>
      </c>
      <c r="G30" s="398" t="s">
        <v>319</v>
      </c>
      <c r="H30" s="476" t="s">
        <v>282</v>
      </c>
      <c r="I30" s="110">
        <v>994677</v>
      </c>
      <c r="J30" s="111">
        <v>728357</v>
      </c>
      <c r="K30" s="111">
        <v>0</v>
      </c>
      <c r="L30" s="114">
        <v>246185</v>
      </c>
      <c r="M30" s="114">
        <v>14567</v>
      </c>
      <c r="N30" s="111">
        <v>5568</v>
      </c>
      <c r="O30" s="275">
        <v>2.48</v>
      </c>
      <c r="P30" s="288">
        <v>0</v>
      </c>
      <c r="Q30" s="411">
        <v>2.48</v>
      </c>
      <c r="R30" s="112">
        <f t="shared" si="1"/>
        <v>0</v>
      </c>
      <c r="S30" s="113">
        <v>0</v>
      </c>
      <c r="T30" s="113">
        <v>3609</v>
      </c>
      <c r="U30" s="113">
        <v>0</v>
      </c>
      <c r="V30" s="113">
        <v>0</v>
      </c>
      <c r="W30" s="113">
        <f t="shared" si="2"/>
        <v>3609</v>
      </c>
      <c r="X30" s="113">
        <v>0</v>
      </c>
      <c r="Y30" s="113">
        <v>0</v>
      </c>
      <c r="Z30" s="113">
        <v>0</v>
      </c>
      <c r="AA30" s="113">
        <f t="shared" si="3"/>
        <v>0</v>
      </c>
      <c r="AB30" s="113">
        <f t="shared" si="4"/>
        <v>3609</v>
      </c>
      <c r="AC30" s="114">
        <f t="shared" si="5"/>
        <v>1220</v>
      </c>
      <c r="AD30" s="114">
        <f t="shared" si="6"/>
        <v>72</v>
      </c>
      <c r="AE30" s="113">
        <v>0</v>
      </c>
      <c r="AF30" s="113">
        <v>0</v>
      </c>
      <c r="AG30" s="113">
        <f t="shared" si="7"/>
        <v>0</v>
      </c>
      <c r="AH30" s="113">
        <f t="shared" si="8"/>
        <v>4901</v>
      </c>
      <c r="AI30" s="115">
        <v>0</v>
      </c>
      <c r="AJ30" s="115">
        <v>0</v>
      </c>
      <c r="AK30" s="115">
        <v>0</v>
      </c>
      <c r="AL30" s="115">
        <v>0</v>
      </c>
      <c r="AM30" s="115">
        <v>0.01</v>
      </c>
      <c r="AN30" s="115">
        <v>0</v>
      </c>
      <c r="AO30" s="115">
        <v>0</v>
      </c>
      <c r="AP30" s="115">
        <v>0</v>
      </c>
      <c r="AQ30" s="115">
        <f t="shared" si="9"/>
        <v>0</v>
      </c>
      <c r="AR30" s="115">
        <f t="shared" si="10"/>
        <v>0.01</v>
      </c>
      <c r="AS30" s="116">
        <f t="shared" si="11"/>
        <v>0.01</v>
      </c>
      <c r="AT30" s="351">
        <f>I30+AH30</f>
        <v>999578</v>
      </c>
      <c r="AU30" s="113">
        <f>J30+W30</f>
        <v>731966</v>
      </c>
      <c r="AV30" s="113">
        <f t="shared" si="12"/>
        <v>0</v>
      </c>
      <c r="AW30" s="113">
        <f>L30+AC30</f>
        <v>247405</v>
      </c>
      <c r="AX30" s="113">
        <f>M30+AD30</f>
        <v>14639</v>
      </c>
      <c r="AY30" s="113">
        <f>N30+AG30</f>
        <v>5568</v>
      </c>
      <c r="AZ30" s="115">
        <f>O30+AS30</f>
        <v>2.4899999999999998</v>
      </c>
      <c r="BA30" s="115">
        <f>P30+AQ30</f>
        <v>0</v>
      </c>
      <c r="BB30" s="116">
        <f>Q30+AR30</f>
        <v>2.4899999999999998</v>
      </c>
      <c r="BC30" s="400"/>
      <c r="BD30" s="400"/>
    </row>
    <row r="31" spans="1:56" s="394" customFormat="1" ht="12.75" customHeight="1" x14ac:dyDescent="0.2">
      <c r="A31" s="235">
        <v>7</v>
      </c>
      <c r="B31" s="22">
        <v>3471</v>
      </c>
      <c r="C31" s="234">
        <v>691003491</v>
      </c>
      <c r="D31" s="234">
        <v>72550376</v>
      </c>
      <c r="E31" s="395" t="s">
        <v>21</v>
      </c>
      <c r="F31" s="22"/>
      <c r="G31" s="395"/>
      <c r="H31" s="475"/>
      <c r="I31" s="34">
        <v>7515289</v>
      </c>
      <c r="J31" s="23">
        <v>5498175</v>
      </c>
      <c r="K31" s="23">
        <v>0</v>
      </c>
      <c r="L31" s="23">
        <v>1858383</v>
      </c>
      <c r="M31" s="23">
        <v>109963</v>
      </c>
      <c r="N31" s="23">
        <v>48768</v>
      </c>
      <c r="O31" s="24">
        <v>13.3482</v>
      </c>
      <c r="P31" s="289">
        <v>8</v>
      </c>
      <c r="Q31" s="816">
        <v>5.3482000000000003</v>
      </c>
      <c r="R31" s="34">
        <f t="shared" ref="R31:BB31" si="18">SUM(R29:R30)</f>
        <v>0</v>
      </c>
      <c r="S31" s="23">
        <f t="shared" si="18"/>
        <v>0</v>
      </c>
      <c r="T31" s="23">
        <f t="shared" si="18"/>
        <v>3609</v>
      </c>
      <c r="U31" s="23">
        <f t="shared" si="18"/>
        <v>0</v>
      </c>
      <c r="V31" s="23">
        <f t="shared" si="18"/>
        <v>0</v>
      </c>
      <c r="W31" s="23">
        <f t="shared" si="18"/>
        <v>3609</v>
      </c>
      <c r="X31" s="23">
        <f t="shared" si="18"/>
        <v>0</v>
      </c>
      <c r="Y31" s="23">
        <f t="shared" si="18"/>
        <v>0</v>
      </c>
      <c r="Z31" s="23">
        <f t="shared" si="18"/>
        <v>0</v>
      </c>
      <c r="AA31" s="23">
        <f t="shared" si="18"/>
        <v>0</v>
      </c>
      <c r="AB31" s="23">
        <f t="shared" si="18"/>
        <v>3609</v>
      </c>
      <c r="AC31" s="23">
        <f t="shared" si="18"/>
        <v>1220</v>
      </c>
      <c r="AD31" s="23">
        <f t="shared" si="18"/>
        <v>72</v>
      </c>
      <c r="AE31" s="23">
        <f t="shared" si="18"/>
        <v>0</v>
      </c>
      <c r="AF31" s="23">
        <f t="shared" si="18"/>
        <v>0</v>
      </c>
      <c r="AG31" s="23">
        <f t="shared" si="18"/>
        <v>0</v>
      </c>
      <c r="AH31" s="23">
        <f t="shared" si="18"/>
        <v>4901</v>
      </c>
      <c r="AI31" s="24">
        <f t="shared" si="18"/>
        <v>0</v>
      </c>
      <c r="AJ31" s="24">
        <f t="shared" si="18"/>
        <v>0</v>
      </c>
      <c r="AK31" s="24">
        <f t="shared" si="18"/>
        <v>0</v>
      </c>
      <c r="AL31" s="24">
        <f t="shared" si="18"/>
        <v>0</v>
      </c>
      <c r="AM31" s="24">
        <f t="shared" si="18"/>
        <v>0.01</v>
      </c>
      <c r="AN31" s="24">
        <f t="shared" si="18"/>
        <v>0</v>
      </c>
      <c r="AO31" s="24">
        <f t="shared" si="18"/>
        <v>0</v>
      </c>
      <c r="AP31" s="24">
        <f t="shared" si="18"/>
        <v>0</v>
      </c>
      <c r="AQ31" s="24">
        <f t="shared" si="18"/>
        <v>0</v>
      </c>
      <c r="AR31" s="24">
        <f t="shared" si="18"/>
        <v>0.01</v>
      </c>
      <c r="AS31" s="69">
        <f t="shared" si="18"/>
        <v>0.01</v>
      </c>
      <c r="AT31" s="874">
        <f t="shared" si="18"/>
        <v>7520190</v>
      </c>
      <c r="AU31" s="23">
        <f t="shared" si="18"/>
        <v>5501784</v>
      </c>
      <c r="AV31" s="23">
        <f t="shared" si="18"/>
        <v>0</v>
      </c>
      <c r="AW31" s="23">
        <f t="shared" si="18"/>
        <v>1859603</v>
      </c>
      <c r="AX31" s="23">
        <f t="shared" si="18"/>
        <v>110035</v>
      </c>
      <c r="AY31" s="23">
        <f t="shared" si="18"/>
        <v>48768</v>
      </c>
      <c r="AZ31" s="24">
        <f t="shared" si="18"/>
        <v>13.3582</v>
      </c>
      <c r="BA31" s="24">
        <f t="shared" si="18"/>
        <v>8</v>
      </c>
      <c r="BB31" s="69">
        <f t="shared" si="18"/>
        <v>5.3582000000000001</v>
      </c>
      <c r="BC31" s="400"/>
    </row>
    <row r="32" spans="1:56" s="394" customFormat="1" ht="12.75" customHeight="1" x14ac:dyDescent="0.2">
      <c r="A32" s="396">
        <v>8</v>
      </c>
      <c r="B32" s="397">
        <v>3472</v>
      </c>
      <c r="C32" s="397">
        <v>691003564</v>
      </c>
      <c r="D32" s="397">
        <v>72550368</v>
      </c>
      <c r="E32" s="398" t="s">
        <v>22</v>
      </c>
      <c r="F32" s="397">
        <v>3111</v>
      </c>
      <c r="G32" s="398" t="s">
        <v>315</v>
      </c>
      <c r="H32" s="476" t="s">
        <v>281</v>
      </c>
      <c r="I32" s="110">
        <v>4613247</v>
      </c>
      <c r="J32" s="111">
        <v>3349306</v>
      </c>
      <c r="K32" s="111">
        <v>30000</v>
      </c>
      <c r="L32" s="114">
        <v>1142205</v>
      </c>
      <c r="M32" s="114">
        <v>66986</v>
      </c>
      <c r="N32" s="111">
        <v>24750</v>
      </c>
      <c r="O32" s="275">
        <v>7.8241999999999994</v>
      </c>
      <c r="P32" s="288">
        <v>6</v>
      </c>
      <c r="Q32" s="411">
        <v>1.8242</v>
      </c>
      <c r="R32" s="112">
        <f t="shared" si="1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2"/>
        <v>0</v>
      </c>
      <c r="X32" s="113">
        <v>0</v>
      </c>
      <c r="Y32" s="113">
        <v>0</v>
      </c>
      <c r="Z32" s="113">
        <v>0</v>
      </c>
      <c r="AA32" s="113">
        <f t="shared" si="3"/>
        <v>0</v>
      </c>
      <c r="AB32" s="113">
        <f t="shared" si="4"/>
        <v>0</v>
      </c>
      <c r="AC32" s="114">
        <f t="shared" si="5"/>
        <v>0</v>
      </c>
      <c r="AD32" s="114">
        <f t="shared" si="6"/>
        <v>0</v>
      </c>
      <c r="AE32" s="113">
        <v>0</v>
      </c>
      <c r="AF32" s="113">
        <v>0</v>
      </c>
      <c r="AG32" s="113">
        <f t="shared" si="7"/>
        <v>0</v>
      </c>
      <c r="AH32" s="113">
        <f t="shared" si="8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9"/>
        <v>0</v>
      </c>
      <c r="AR32" s="115">
        <f t="shared" si="10"/>
        <v>0</v>
      </c>
      <c r="AS32" s="116">
        <f t="shared" si="11"/>
        <v>0</v>
      </c>
      <c r="AT32" s="351">
        <f>I32+AH32</f>
        <v>4613247</v>
      </c>
      <c r="AU32" s="113">
        <f>J32+W32</f>
        <v>3349306</v>
      </c>
      <c r="AV32" s="113">
        <f t="shared" si="12"/>
        <v>30000</v>
      </c>
      <c r="AW32" s="113">
        <f>L32+AC32</f>
        <v>1142205</v>
      </c>
      <c r="AX32" s="113">
        <f>M32+AD32</f>
        <v>66986</v>
      </c>
      <c r="AY32" s="113">
        <f>N32+AG32</f>
        <v>24750</v>
      </c>
      <c r="AZ32" s="115">
        <f>O32+AS32</f>
        <v>7.8241999999999994</v>
      </c>
      <c r="BA32" s="115">
        <f>P32+AQ32</f>
        <v>6</v>
      </c>
      <c r="BB32" s="116">
        <f>Q32+AR32</f>
        <v>1.8242</v>
      </c>
      <c r="BC32" s="400"/>
    </row>
    <row r="33" spans="1:56" s="394" customFormat="1" ht="12.75" customHeight="1" x14ac:dyDescent="0.2">
      <c r="A33" s="396">
        <v>8</v>
      </c>
      <c r="B33" s="397">
        <v>3472</v>
      </c>
      <c r="C33" s="397">
        <v>691003564</v>
      </c>
      <c r="D33" s="397">
        <v>72550368</v>
      </c>
      <c r="E33" s="398" t="s">
        <v>22</v>
      </c>
      <c r="F33" s="397">
        <v>3141</v>
      </c>
      <c r="G33" s="398" t="s">
        <v>319</v>
      </c>
      <c r="H33" s="476" t="s">
        <v>282</v>
      </c>
      <c r="I33" s="110">
        <v>679670</v>
      </c>
      <c r="J33" s="111">
        <v>498144</v>
      </c>
      <c r="K33" s="111">
        <v>0</v>
      </c>
      <c r="L33" s="114">
        <v>168373</v>
      </c>
      <c r="M33" s="114">
        <v>9963</v>
      </c>
      <c r="N33" s="111">
        <v>3190</v>
      </c>
      <c r="O33" s="275">
        <v>1.69</v>
      </c>
      <c r="P33" s="288">
        <v>0</v>
      </c>
      <c r="Q33" s="411">
        <v>1.69</v>
      </c>
      <c r="R33" s="112">
        <f t="shared" si="1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2"/>
        <v>0</v>
      </c>
      <c r="X33" s="113">
        <v>0</v>
      </c>
      <c r="Y33" s="113">
        <v>0</v>
      </c>
      <c r="Z33" s="113">
        <v>0</v>
      </c>
      <c r="AA33" s="113">
        <f t="shared" si="3"/>
        <v>0</v>
      </c>
      <c r="AB33" s="113">
        <f t="shared" si="4"/>
        <v>0</v>
      </c>
      <c r="AC33" s="114">
        <f t="shared" si="5"/>
        <v>0</v>
      </c>
      <c r="AD33" s="114">
        <f t="shared" si="6"/>
        <v>0</v>
      </c>
      <c r="AE33" s="113">
        <v>0</v>
      </c>
      <c r="AF33" s="113">
        <v>0</v>
      </c>
      <c r="AG33" s="113">
        <f t="shared" si="7"/>
        <v>0</v>
      </c>
      <c r="AH33" s="113">
        <f t="shared" si="8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9"/>
        <v>0</v>
      </c>
      <c r="AR33" s="115">
        <f t="shared" si="10"/>
        <v>0</v>
      </c>
      <c r="AS33" s="116">
        <f t="shared" si="11"/>
        <v>0</v>
      </c>
      <c r="AT33" s="351">
        <f>I33+AH33</f>
        <v>679670</v>
      </c>
      <c r="AU33" s="113">
        <f>J33+W33</f>
        <v>498144</v>
      </c>
      <c r="AV33" s="113">
        <f t="shared" si="12"/>
        <v>0</v>
      </c>
      <c r="AW33" s="113">
        <f>L33+AC33</f>
        <v>168373</v>
      </c>
      <c r="AX33" s="113">
        <f>M33+AD33</f>
        <v>9963</v>
      </c>
      <c r="AY33" s="113">
        <f>N33+AG33</f>
        <v>3190</v>
      </c>
      <c r="AZ33" s="115">
        <f>O33+AS33</f>
        <v>1.69</v>
      </c>
      <c r="BA33" s="115">
        <f>P33+AQ33</f>
        <v>0</v>
      </c>
      <c r="BB33" s="116">
        <f>Q33+AR33</f>
        <v>1.69</v>
      </c>
      <c r="BC33" s="400"/>
      <c r="BD33" s="400"/>
    </row>
    <row r="34" spans="1:56" s="394" customFormat="1" ht="12.75" customHeight="1" x14ac:dyDescent="0.2">
      <c r="A34" s="235">
        <v>8</v>
      </c>
      <c r="B34" s="22">
        <v>3472</v>
      </c>
      <c r="C34" s="234">
        <v>691003564</v>
      </c>
      <c r="D34" s="234">
        <v>72550368</v>
      </c>
      <c r="E34" s="395" t="s">
        <v>23</v>
      </c>
      <c r="F34" s="22"/>
      <c r="G34" s="395"/>
      <c r="H34" s="475"/>
      <c r="I34" s="34">
        <v>5292917</v>
      </c>
      <c r="J34" s="23">
        <v>3847450</v>
      </c>
      <c r="K34" s="23">
        <v>30000</v>
      </c>
      <c r="L34" s="23">
        <v>1310578</v>
      </c>
      <c r="M34" s="23">
        <v>76949</v>
      </c>
      <c r="N34" s="23">
        <v>27940</v>
      </c>
      <c r="O34" s="24">
        <v>9.5141999999999989</v>
      </c>
      <c r="P34" s="289">
        <v>6</v>
      </c>
      <c r="Q34" s="816">
        <v>3.5141999999999998</v>
      </c>
      <c r="R34" s="34">
        <f t="shared" ref="R34:BB34" si="19">SUM(R32:R33)</f>
        <v>0</v>
      </c>
      <c r="S34" s="23">
        <f t="shared" si="19"/>
        <v>0</v>
      </c>
      <c r="T34" s="23">
        <f t="shared" si="19"/>
        <v>0</v>
      </c>
      <c r="U34" s="23">
        <f t="shared" si="19"/>
        <v>0</v>
      </c>
      <c r="V34" s="23">
        <f t="shared" si="19"/>
        <v>0</v>
      </c>
      <c r="W34" s="23">
        <f t="shared" si="19"/>
        <v>0</v>
      </c>
      <c r="X34" s="23">
        <f t="shared" si="19"/>
        <v>0</v>
      </c>
      <c r="Y34" s="23">
        <f t="shared" si="19"/>
        <v>0</v>
      </c>
      <c r="Z34" s="23">
        <f t="shared" si="19"/>
        <v>0</v>
      </c>
      <c r="AA34" s="23">
        <f t="shared" si="19"/>
        <v>0</v>
      </c>
      <c r="AB34" s="23">
        <f t="shared" si="19"/>
        <v>0</v>
      </c>
      <c r="AC34" s="23">
        <f t="shared" si="19"/>
        <v>0</v>
      </c>
      <c r="AD34" s="23">
        <f t="shared" si="19"/>
        <v>0</v>
      </c>
      <c r="AE34" s="23">
        <f t="shared" si="19"/>
        <v>0</v>
      </c>
      <c r="AF34" s="23">
        <f t="shared" si="19"/>
        <v>0</v>
      </c>
      <c r="AG34" s="23">
        <f t="shared" si="19"/>
        <v>0</v>
      </c>
      <c r="AH34" s="23">
        <f t="shared" si="19"/>
        <v>0</v>
      </c>
      <c r="AI34" s="24">
        <f t="shared" si="19"/>
        <v>0</v>
      </c>
      <c r="AJ34" s="24">
        <f t="shared" si="19"/>
        <v>0</v>
      </c>
      <c r="AK34" s="24">
        <f t="shared" si="19"/>
        <v>0</v>
      </c>
      <c r="AL34" s="24">
        <f t="shared" si="19"/>
        <v>0</v>
      </c>
      <c r="AM34" s="24">
        <f t="shared" si="19"/>
        <v>0</v>
      </c>
      <c r="AN34" s="24">
        <f t="shared" si="19"/>
        <v>0</v>
      </c>
      <c r="AO34" s="24">
        <f t="shared" si="19"/>
        <v>0</v>
      </c>
      <c r="AP34" s="24">
        <f t="shared" si="19"/>
        <v>0</v>
      </c>
      <c r="AQ34" s="24">
        <f t="shared" si="19"/>
        <v>0</v>
      </c>
      <c r="AR34" s="24">
        <f t="shared" si="19"/>
        <v>0</v>
      </c>
      <c r="AS34" s="69">
        <f t="shared" si="19"/>
        <v>0</v>
      </c>
      <c r="AT34" s="874">
        <f t="shared" si="19"/>
        <v>5292917</v>
      </c>
      <c r="AU34" s="23">
        <f t="shared" si="19"/>
        <v>3847450</v>
      </c>
      <c r="AV34" s="23">
        <f t="shared" si="19"/>
        <v>30000</v>
      </c>
      <c r="AW34" s="23">
        <f t="shared" si="19"/>
        <v>1310578</v>
      </c>
      <c r="AX34" s="23">
        <f t="shared" si="19"/>
        <v>76949</v>
      </c>
      <c r="AY34" s="23">
        <f t="shared" si="19"/>
        <v>27940</v>
      </c>
      <c r="AZ34" s="24">
        <f t="shared" si="19"/>
        <v>9.5141999999999989</v>
      </c>
      <c r="BA34" s="24">
        <f t="shared" si="19"/>
        <v>6</v>
      </c>
      <c r="BB34" s="69">
        <f t="shared" si="19"/>
        <v>3.5141999999999998</v>
      </c>
      <c r="BC34" s="400"/>
    </row>
    <row r="35" spans="1:56" s="394" customFormat="1" ht="12.75" customHeight="1" x14ac:dyDescent="0.2">
      <c r="A35" s="396">
        <v>9</v>
      </c>
      <c r="B35" s="397">
        <v>3467</v>
      </c>
      <c r="C35" s="397">
        <v>691001243</v>
      </c>
      <c r="D35" s="397">
        <v>72048174</v>
      </c>
      <c r="E35" s="398" t="s">
        <v>24</v>
      </c>
      <c r="F35" s="397">
        <v>3111</v>
      </c>
      <c r="G35" s="398" t="s">
        <v>315</v>
      </c>
      <c r="H35" s="476" t="s">
        <v>281</v>
      </c>
      <c r="I35" s="110">
        <v>8404169</v>
      </c>
      <c r="J35" s="111">
        <v>6086464</v>
      </c>
      <c r="K35" s="111">
        <v>0</v>
      </c>
      <c r="L35" s="114">
        <v>2057225</v>
      </c>
      <c r="M35" s="114">
        <v>121730</v>
      </c>
      <c r="N35" s="111">
        <v>138750</v>
      </c>
      <c r="O35" s="275">
        <v>14.5167</v>
      </c>
      <c r="P35" s="288">
        <v>10.564500000000001</v>
      </c>
      <c r="Q35" s="411">
        <v>3.9522000000000004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2"/>
        <v>0</v>
      </c>
      <c r="X35" s="113">
        <v>0</v>
      </c>
      <c r="Y35" s="113">
        <v>0</v>
      </c>
      <c r="Z35" s="113">
        <v>0</v>
      </c>
      <c r="AA35" s="113">
        <f t="shared" si="3"/>
        <v>0</v>
      </c>
      <c r="AB35" s="113">
        <f t="shared" si="4"/>
        <v>0</v>
      </c>
      <c r="AC35" s="114">
        <f t="shared" si="5"/>
        <v>0</v>
      </c>
      <c r="AD35" s="114">
        <f t="shared" si="6"/>
        <v>0</v>
      </c>
      <c r="AE35" s="113">
        <v>0</v>
      </c>
      <c r="AF35" s="113">
        <v>0</v>
      </c>
      <c r="AG35" s="113">
        <f t="shared" si="7"/>
        <v>0</v>
      </c>
      <c r="AH35" s="113">
        <f t="shared" si="8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9"/>
        <v>0</v>
      </c>
      <c r="AR35" s="115">
        <f t="shared" si="10"/>
        <v>0</v>
      </c>
      <c r="AS35" s="116">
        <f t="shared" si="11"/>
        <v>0</v>
      </c>
      <c r="AT35" s="351">
        <f>I35+AH35</f>
        <v>8404169</v>
      </c>
      <c r="AU35" s="113">
        <f>J35+W35</f>
        <v>6086464</v>
      </c>
      <c r="AV35" s="113">
        <f t="shared" si="12"/>
        <v>0</v>
      </c>
      <c r="AW35" s="113">
        <f t="shared" ref="AW35:AX37" si="20">L35+AC35</f>
        <v>2057225</v>
      </c>
      <c r="AX35" s="113">
        <f t="shared" si="20"/>
        <v>121730</v>
      </c>
      <c r="AY35" s="113">
        <f>N35+AG35</f>
        <v>138750</v>
      </c>
      <c r="AZ35" s="115">
        <f>O35+AS35</f>
        <v>14.5167</v>
      </c>
      <c r="BA35" s="115">
        <f t="shared" ref="BA35:BB37" si="21">P35+AQ35</f>
        <v>10.564500000000001</v>
      </c>
      <c r="BB35" s="116">
        <f t="shared" si="21"/>
        <v>3.9522000000000004</v>
      </c>
      <c r="BC35" s="400"/>
    </row>
    <row r="36" spans="1:56" s="394" customFormat="1" x14ac:dyDescent="0.2">
      <c r="A36" s="396">
        <v>9</v>
      </c>
      <c r="B36" s="397">
        <v>3467</v>
      </c>
      <c r="C36" s="397">
        <v>691001243</v>
      </c>
      <c r="D36" s="397">
        <v>72048174</v>
      </c>
      <c r="E36" s="398" t="s">
        <v>24</v>
      </c>
      <c r="F36" s="397">
        <v>3111</v>
      </c>
      <c r="G36" s="398" t="s">
        <v>316</v>
      </c>
      <c r="H36" s="476" t="s">
        <v>282</v>
      </c>
      <c r="I36" s="110">
        <v>323450</v>
      </c>
      <c r="J36" s="111">
        <v>238180</v>
      </c>
      <c r="K36" s="111">
        <v>0</v>
      </c>
      <c r="L36" s="114">
        <v>80506</v>
      </c>
      <c r="M36" s="114">
        <v>4764</v>
      </c>
      <c r="N36" s="111">
        <v>0</v>
      </c>
      <c r="O36" s="275">
        <v>0.69</v>
      </c>
      <c r="P36" s="288">
        <v>0.69</v>
      </c>
      <c r="Q36" s="411">
        <v>0</v>
      </c>
      <c r="R36" s="112">
        <f t="shared" si="1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2"/>
        <v>0</v>
      </c>
      <c r="X36" s="113">
        <v>0</v>
      </c>
      <c r="Y36" s="113">
        <v>0</v>
      </c>
      <c r="Z36" s="113">
        <v>0</v>
      </c>
      <c r="AA36" s="113">
        <f t="shared" si="3"/>
        <v>0</v>
      </c>
      <c r="AB36" s="113">
        <f t="shared" si="4"/>
        <v>0</v>
      </c>
      <c r="AC36" s="114">
        <f t="shared" si="5"/>
        <v>0</v>
      </c>
      <c r="AD36" s="114">
        <f t="shared" si="6"/>
        <v>0</v>
      </c>
      <c r="AE36" s="113">
        <v>0</v>
      </c>
      <c r="AF36" s="113">
        <v>0</v>
      </c>
      <c r="AG36" s="113">
        <f t="shared" si="7"/>
        <v>0</v>
      </c>
      <c r="AH36" s="113">
        <f t="shared" si="8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9"/>
        <v>0</v>
      </c>
      <c r="AR36" s="115">
        <f t="shared" si="10"/>
        <v>0</v>
      </c>
      <c r="AS36" s="116">
        <f t="shared" si="11"/>
        <v>0</v>
      </c>
      <c r="AT36" s="351">
        <f>I36+AH36</f>
        <v>323450</v>
      </c>
      <c r="AU36" s="113">
        <f>J36+W36</f>
        <v>238180</v>
      </c>
      <c r="AV36" s="113">
        <f t="shared" si="12"/>
        <v>0</v>
      </c>
      <c r="AW36" s="113">
        <f t="shared" si="20"/>
        <v>80506</v>
      </c>
      <c r="AX36" s="113">
        <f t="shared" si="20"/>
        <v>4764</v>
      </c>
      <c r="AY36" s="113">
        <f>N36+AG36</f>
        <v>0</v>
      </c>
      <c r="AZ36" s="115">
        <f>O36+AS36</f>
        <v>0.69</v>
      </c>
      <c r="BA36" s="115">
        <f t="shared" si="21"/>
        <v>0.69</v>
      </c>
      <c r="BB36" s="116">
        <f t="shared" si="21"/>
        <v>0</v>
      </c>
      <c r="BC36" s="400"/>
    </row>
    <row r="37" spans="1:56" s="394" customFormat="1" ht="12.75" customHeight="1" x14ac:dyDescent="0.2">
      <c r="A37" s="396">
        <v>9</v>
      </c>
      <c r="B37" s="397">
        <v>3467</v>
      </c>
      <c r="C37" s="397">
        <v>691001243</v>
      </c>
      <c r="D37" s="397">
        <v>72048174</v>
      </c>
      <c r="E37" s="398" t="s">
        <v>24</v>
      </c>
      <c r="F37" s="397">
        <v>3141</v>
      </c>
      <c r="G37" s="398" t="s">
        <v>319</v>
      </c>
      <c r="H37" s="476" t="s">
        <v>282</v>
      </c>
      <c r="I37" s="110">
        <v>1332969</v>
      </c>
      <c r="J37" s="111">
        <v>976338</v>
      </c>
      <c r="K37" s="111">
        <v>0</v>
      </c>
      <c r="L37" s="114">
        <v>330002</v>
      </c>
      <c r="M37" s="114">
        <v>19527</v>
      </c>
      <c r="N37" s="111">
        <v>7102</v>
      </c>
      <c r="O37" s="275">
        <v>3.32</v>
      </c>
      <c r="P37" s="288">
        <v>0</v>
      </c>
      <c r="Q37" s="411">
        <v>3.32</v>
      </c>
      <c r="R37" s="112">
        <f t="shared" si="1"/>
        <v>0</v>
      </c>
      <c r="S37" s="113">
        <v>0</v>
      </c>
      <c r="T37" s="113">
        <v>-4167</v>
      </c>
      <c r="U37" s="113">
        <v>0</v>
      </c>
      <c r="V37" s="113">
        <v>0</v>
      </c>
      <c r="W37" s="113">
        <f t="shared" si="2"/>
        <v>-4167</v>
      </c>
      <c r="X37" s="113">
        <v>0</v>
      </c>
      <c r="Y37" s="113">
        <v>0</v>
      </c>
      <c r="Z37" s="113">
        <v>0</v>
      </c>
      <c r="AA37" s="113">
        <f t="shared" si="3"/>
        <v>0</v>
      </c>
      <c r="AB37" s="113">
        <f t="shared" si="4"/>
        <v>-4167</v>
      </c>
      <c r="AC37" s="114">
        <f t="shared" si="5"/>
        <v>-1408</v>
      </c>
      <c r="AD37" s="114">
        <f t="shared" si="6"/>
        <v>-83</v>
      </c>
      <c r="AE37" s="113">
        <v>0</v>
      </c>
      <c r="AF37" s="113">
        <v>0</v>
      </c>
      <c r="AG37" s="113">
        <f t="shared" si="7"/>
        <v>0</v>
      </c>
      <c r="AH37" s="113">
        <f t="shared" si="8"/>
        <v>-5658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9"/>
        <v>0</v>
      </c>
      <c r="AR37" s="115">
        <f t="shared" si="10"/>
        <v>0</v>
      </c>
      <c r="AS37" s="116">
        <f t="shared" si="11"/>
        <v>0</v>
      </c>
      <c r="AT37" s="351">
        <f>I37+AH37</f>
        <v>1327311</v>
      </c>
      <c r="AU37" s="113">
        <f>J37+W37</f>
        <v>972171</v>
      </c>
      <c r="AV37" s="113">
        <f t="shared" si="12"/>
        <v>0</v>
      </c>
      <c r="AW37" s="113">
        <f t="shared" si="20"/>
        <v>328594</v>
      </c>
      <c r="AX37" s="113">
        <f t="shared" si="20"/>
        <v>19444</v>
      </c>
      <c r="AY37" s="113">
        <f>N37+AG37</f>
        <v>7102</v>
      </c>
      <c r="AZ37" s="115">
        <f>O37+AS37</f>
        <v>3.32</v>
      </c>
      <c r="BA37" s="115">
        <f t="shared" si="21"/>
        <v>0</v>
      </c>
      <c r="BB37" s="116">
        <f t="shared" si="21"/>
        <v>3.32</v>
      </c>
      <c r="BC37" s="400"/>
      <c r="BD37" s="400"/>
    </row>
    <row r="38" spans="1:56" s="394" customFormat="1" ht="12.75" customHeight="1" x14ac:dyDescent="0.2">
      <c r="A38" s="235">
        <v>9</v>
      </c>
      <c r="B38" s="22">
        <v>3467</v>
      </c>
      <c r="C38" s="234">
        <v>691001243</v>
      </c>
      <c r="D38" s="234">
        <v>72048174</v>
      </c>
      <c r="E38" s="395" t="s">
        <v>25</v>
      </c>
      <c r="F38" s="22"/>
      <c r="G38" s="395"/>
      <c r="H38" s="475"/>
      <c r="I38" s="34">
        <v>10060588</v>
      </c>
      <c r="J38" s="23">
        <v>7300982</v>
      </c>
      <c r="K38" s="23">
        <v>0</v>
      </c>
      <c r="L38" s="23">
        <v>2467733</v>
      </c>
      <c r="M38" s="23">
        <v>146021</v>
      </c>
      <c r="N38" s="23">
        <v>145852</v>
      </c>
      <c r="O38" s="24">
        <v>18.526699999999998</v>
      </c>
      <c r="P38" s="289">
        <v>11.2545</v>
      </c>
      <c r="Q38" s="816">
        <v>7.2721999999999998</v>
      </c>
      <c r="R38" s="34">
        <f t="shared" ref="R38:BB38" si="22">SUM(R35:R37)</f>
        <v>0</v>
      </c>
      <c r="S38" s="23">
        <f t="shared" si="22"/>
        <v>0</v>
      </c>
      <c r="T38" s="23">
        <f t="shared" si="22"/>
        <v>-4167</v>
      </c>
      <c r="U38" s="23">
        <f t="shared" si="22"/>
        <v>0</v>
      </c>
      <c r="V38" s="23">
        <f t="shared" si="22"/>
        <v>0</v>
      </c>
      <c r="W38" s="23">
        <f t="shared" si="22"/>
        <v>-4167</v>
      </c>
      <c r="X38" s="23">
        <f t="shared" si="22"/>
        <v>0</v>
      </c>
      <c r="Y38" s="23">
        <f t="shared" si="22"/>
        <v>0</v>
      </c>
      <c r="Z38" s="23">
        <f t="shared" si="22"/>
        <v>0</v>
      </c>
      <c r="AA38" s="23">
        <f t="shared" si="22"/>
        <v>0</v>
      </c>
      <c r="AB38" s="23">
        <f t="shared" si="22"/>
        <v>-4167</v>
      </c>
      <c r="AC38" s="23">
        <f t="shared" si="22"/>
        <v>-1408</v>
      </c>
      <c r="AD38" s="23">
        <f t="shared" si="22"/>
        <v>-83</v>
      </c>
      <c r="AE38" s="23">
        <f t="shared" si="22"/>
        <v>0</v>
      </c>
      <c r="AF38" s="23">
        <f t="shared" si="22"/>
        <v>0</v>
      </c>
      <c r="AG38" s="23">
        <f t="shared" si="22"/>
        <v>0</v>
      </c>
      <c r="AH38" s="23">
        <f t="shared" si="22"/>
        <v>-5658</v>
      </c>
      <c r="AI38" s="24">
        <f t="shared" si="22"/>
        <v>0</v>
      </c>
      <c r="AJ38" s="24">
        <f t="shared" si="22"/>
        <v>0</v>
      </c>
      <c r="AK38" s="24">
        <f t="shared" si="22"/>
        <v>0</v>
      </c>
      <c r="AL38" s="24">
        <f t="shared" si="22"/>
        <v>0</v>
      </c>
      <c r="AM38" s="24">
        <f t="shared" si="22"/>
        <v>0</v>
      </c>
      <c r="AN38" s="24">
        <f t="shared" si="22"/>
        <v>0</v>
      </c>
      <c r="AO38" s="24">
        <f t="shared" si="22"/>
        <v>0</v>
      </c>
      <c r="AP38" s="24">
        <f t="shared" si="22"/>
        <v>0</v>
      </c>
      <c r="AQ38" s="24">
        <f t="shared" si="22"/>
        <v>0</v>
      </c>
      <c r="AR38" s="24">
        <f t="shared" si="22"/>
        <v>0</v>
      </c>
      <c r="AS38" s="69">
        <f t="shared" si="22"/>
        <v>0</v>
      </c>
      <c r="AT38" s="874">
        <f t="shared" si="22"/>
        <v>10054930</v>
      </c>
      <c r="AU38" s="23">
        <f t="shared" si="22"/>
        <v>7296815</v>
      </c>
      <c r="AV38" s="23">
        <f t="shared" si="22"/>
        <v>0</v>
      </c>
      <c r="AW38" s="23">
        <f t="shared" si="22"/>
        <v>2466325</v>
      </c>
      <c r="AX38" s="23">
        <f t="shared" si="22"/>
        <v>145938</v>
      </c>
      <c r="AY38" s="23">
        <f t="shared" si="22"/>
        <v>145852</v>
      </c>
      <c r="AZ38" s="24">
        <f t="shared" si="22"/>
        <v>18.526699999999998</v>
      </c>
      <c r="BA38" s="24">
        <f t="shared" si="22"/>
        <v>11.2545</v>
      </c>
      <c r="BB38" s="69">
        <f t="shared" si="22"/>
        <v>7.2721999999999998</v>
      </c>
      <c r="BC38" s="400"/>
    </row>
    <row r="39" spans="1:56" s="394" customFormat="1" ht="12.75" customHeight="1" x14ac:dyDescent="0.2">
      <c r="A39" s="396">
        <v>10</v>
      </c>
      <c r="B39" s="397">
        <v>3461</v>
      </c>
      <c r="C39" s="397">
        <v>691001286</v>
      </c>
      <c r="D39" s="397">
        <v>72048107</v>
      </c>
      <c r="E39" s="398" t="s">
        <v>26</v>
      </c>
      <c r="F39" s="397">
        <v>3111</v>
      </c>
      <c r="G39" s="398" t="s">
        <v>315</v>
      </c>
      <c r="H39" s="476" t="s">
        <v>281</v>
      </c>
      <c r="I39" s="110">
        <v>8214743</v>
      </c>
      <c r="J39" s="111">
        <v>5987635</v>
      </c>
      <c r="K39" s="111">
        <v>28800</v>
      </c>
      <c r="L39" s="114">
        <v>2033555</v>
      </c>
      <c r="M39" s="114">
        <v>119753</v>
      </c>
      <c r="N39" s="111">
        <v>45000</v>
      </c>
      <c r="O39" s="275">
        <v>14.252200000000002</v>
      </c>
      <c r="P39" s="288">
        <v>10.7</v>
      </c>
      <c r="Q39" s="411">
        <v>3.5522000000000005</v>
      </c>
      <c r="R39" s="112">
        <f t="shared" si="1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2"/>
        <v>0</v>
      </c>
      <c r="X39" s="113">
        <v>0</v>
      </c>
      <c r="Y39" s="113">
        <v>0</v>
      </c>
      <c r="Z39" s="113">
        <v>0</v>
      </c>
      <c r="AA39" s="113">
        <f t="shared" si="3"/>
        <v>0</v>
      </c>
      <c r="AB39" s="113">
        <f t="shared" si="4"/>
        <v>0</v>
      </c>
      <c r="AC39" s="114">
        <f t="shared" si="5"/>
        <v>0</v>
      </c>
      <c r="AD39" s="114">
        <f t="shared" si="6"/>
        <v>0</v>
      </c>
      <c r="AE39" s="113">
        <v>0</v>
      </c>
      <c r="AF39" s="113">
        <v>0</v>
      </c>
      <c r="AG39" s="113">
        <f t="shared" si="7"/>
        <v>0</v>
      </c>
      <c r="AH39" s="113">
        <f t="shared" si="8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9"/>
        <v>0</v>
      </c>
      <c r="AR39" s="115">
        <f t="shared" si="10"/>
        <v>0</v>
      </c>
      <c r="AS39" s="116">
        <f t="shared" si="11"/>
        <v>0</v>
      </c>
      <c r="AT39" s="351">
        <f>I39+AH39</f>
        <v>8214743</v>
      </c>
      <c r="AU39" s="113">
        <f>J39+W39</f>
        <v>5987635</v>
      </c>
      <c r="AV39" s="113">
        <f t="shared" si="12"/>
        <v>28800</v>
      </c>
      <c r="AW39" s="113">
        <f t="shared" ref="AW39:AX41" si="23">L39+AC39</f>
        <v>2033555</v>
      </c>
      <c r="AX39" s="113">
        <f t="shared" si="23"/>
        <v>119753</v>
      </c>
      <c r="AY39" s="113">
        <f>N39+AG39</f>
        <v>45000</v>
      </c>
      <c r="AZ39" s="115">
        <f>O39+AS39</f>
        <v>14.252200000000002</v>
      </c>
      <c r="BA39" s="115">
        <f t="shared" ref="BA39:BB41" si="24">P39+AQ39</f>
        <v>10.7</v>
      </c>
      <c r="BB39" s="116">
        <f t="shared" si="24"/>
        <v>3.5522000000000005</v>
      </c>
      <c r="BC39" s="400"/>
    </row>
    <row r="40" spans="1:56" s="394" customFormat="1" x14ac:dyDescent="0.2">
      <c r="A40" s="396">
        <v>10</v>
      </c>
      <c r="B40" s="397">
        <v>3461</v>
      </c>
      <c r="C40" s="397">
        <v>691001286</v>
      </c>
      <c r="D40" s="397">
        <v>72048107</v>
      </c>
      <c r="E40" s="398" t="s">
        <v>26</v>
      </c>
      <c r="F40" s="397">
        <v>3111</v>
      </c>
      <c r="G40" s="398" t="s">
        <v>316</v>
      </c>
      <c r="H40" s="476" t="s">
        <v>282</v>
      </c>
      <c r="I40" s="110">
        <v>405108</v>
      </c>
      <c r="J40" s="111">
        <v>298313</v>
      </c>
      <c r="K40" s="111">
        <v>0</v>
      </c>
      <c r="L40" s="114">
        <v>100829</v>
      </c>
      <c r="M40" s="114">
        <v>5966</v>
      </c>
      <c r="N40" s="111">
        <v>0</v>
      </c>
      <c r="O40" s="275">
        <v>1.08</v>
      </c>
      <c r="P40" s="288">
        <v>1.08</v>
      </c>
      <c r="Q40" s="411">
        <v>0</v>
      </c>
      <c r="R40" s="112">
        <f t="shared" si="1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2"/>
        <v>0</v>
      </c>
      <c r="X40" s="113">
        <v>0</v>
      </c>
      <c r="Y40" s="113">
        <v>0</v>
      </c>
      <c r="Z40" s="113">
        <v>0</v>
      </c>
      <c r="AA40" s="113">
        <f t="shared" si="3"/>
        <v>0</v>
      </c>
      <c r="AB40" s="113">
        <f t="shared" si="4"/>
        <v>0</v>
      </c>
      <c r="AC40" s="114">
        <f t="shared" si="5"/>
        <v>0</v>
      </c>
      <c r="AD40" s="114">
        <f t="shared" si="6"/>
        <v>0</v>
      </c>
      <c r="AE40" s="113">
        <v>0</v>
      </c>
      <c r="AF40" s="113">
        <v>0</v>
      </c>
      <c r="AG40" s="113">
        <f t="shared" si="7"/>
        <v>0</v>
      </c>
      <c r="AH40" s="113">
        <f t="shared" si="8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9"/>
        <v>0</v>
      </c>
      <c r="AR40" s="115">
        <f t="shared" si="10"/>
        <v>0</v>
      </c>
      <c r="AS40" s="116">
        <f t="shared" si="11"/>
        <v>0</v>
      </c>
      <c r="AT40" s="351">
        <f>I40+AH40</f>
        <v>405108</v>
      </c>
      <c r="AU40" s="113">
        <f>J40+W40</f>
        <v>298313</v>
      </c>
      <c r="AV40" s="113">
        <f t="shared" si="12"/>
        <v>0</v>
      </c>
      <c r="AW40" s="113">
        <f t="shared" si="23"/>
        <v>100829</v>
      </c>
      <c r="AX40" s="113">
        <f t="shared" si="23"/>
        <v>5966</v>
      </c>
      <c r="AY40" s="113">
        <f>N40+AG40</f>
        <v>0</v>
      </c>
      <c r="AZ40" s="115">
        <f>O40+AS40</f>
        <v>1.08</v>
      </c>
      <c r="BA40" s="115">
        <f t="shared" si="24"/>
        <v>1.08</v>
      </c>
      <c r="BB40" s="116">
        <f t="shared" si="24"/>
        <v>0</v>
      </c>
      <c r="BC40" s="400"/>
    </row>
    <row r="41" spans="1:56" s="394" customFormat="1" ht="12.75" customHeight="1" x14ac:dyDescent="0.2">
      <c r="A41" s="396">
        <v>10</v>
      </c>
      <c r="B41" s="397">
        <v>3461</v>
      </c>
      <c r="C41" s="397">
        <v>691001286</v>
      </c>
      <c r="D41" s="397">
        <v>72048107</v>
      </c>
      <c r="E41" s="398" t="s">
        <v>26</v>
      </c>
      <c r="F41" s="397">
        <v>3141</v>
      </c>
      <c r="G41" s="398" t="s">
        <v>319</v>
      </c>
      <c r="H41" s="476" t="s">
        <v>282</v>
      </c>
      <c r="I41" s="110">
        <v>1259340</v>
      </c>
      <c r="J41" s="111">
        <v>923078</v>
      </c>
      <c r="K41" s="111">
        <v>0</v>
      </c>
      <c r="L41" s="114">
        <v>312000</v>
      </c>
      <c r="M41" s="114">
        <v>18462</v>
      </c>
      <c r="N41" s="111">
        <v>5800</v>
      </c>
      <c r="O41" s="275">
        <v>3.14</v>
      </c>
      <c r="P41" s="288">
        <v>0</v>
      </c>
      <c r="Q41" s="411">
        <v>3.14</v>
      </c>
      <c r="R41" s="112">
        <f t="shared" si="1"/>
        <v>0</v>
      </c>
      <c r="S41" s="113">
        <v>0</v>
      </c>
      <c r="T41" s="113">
        <v>3845</v>
      </c>
      <c r="U41" s="113">
        <v>0</v>
      </c>
      <c r="V41" s="113">
        <v>0</v>
      </c>
      <c r="W41" s="113">
        <f t="shared" si="2"/>
        <v>3845</v>
      </c>
      <c r="X41" s="113">
        <v>0</v>
      </c>
      <c r="Y41" s="113">
        <v>0</v>
      </c>
      <c r="Z41" s="113">
        <v>0</v>
      </c>
      <c r="AA41" s="113">
        <f t="shared" si="3"/>
        <v>0</v>
      </c>
      <c r="AB41" s="113">
        <f t="shared" si="4"/>
        <v>3845</v>
      </c>
      <c r="AC41" s="114">
        <f t="shared" si="5"/>
        <v>1300</v>
      </c>
      <c r="AD41" s="114">
        <f t="shared" si="6"/>
        <v>77</v>
      </c>
      <c r="AE41" s="113">
        <v>0</v>
      </c>
      <c r="AF41" s="113">
        <v>0</v>
      </c>
      <c r="AG41" s="113">
        <f t="shared" si="7"/>
        <v>0</v>
      </c>
      <c r="AH41" s="113">
        <f t="shared" si="8"/>
        <v>5222</v>
      </c>
      <c r="AI41" s="115">
        <v>0</v>
      </c>
      <c r="AJ41" s="115">
        <v>0</v>
      </c>
      <c r="AK41" s="115">
        <v>0</v>
      </c>
      <c r="AL41" s="115">
        <v>0</v>
      </c>
      <c r="AM41" s="115">
        <v>0.01</v>
      </c>
      <c r="AN41" s="115">
        <v>0</v>
      </c>
      <c r="AO41" s="115">
        <v>0</v>
      </c>
      <c r="AP41" s="115">
        <v>0</v>
      </c>
      <c r="AQ41" s="115">
        <f t="shared" si="9"/>
        <v>0</v>
      </c>
      <c r="AR41" s="115">
        <f t="shared" si="10"/>
        <v>0.01</v>
      </c>
      <c r="AS41" s="116">
        <f t="shared" si="11"/>
        <v>0.01</v>
      </c>
      <c r="AT41" s="351">
        <f>I41+AH41</f>
        <v>1264562</v>
      </c>
      <c r="AU41" s="113">
        <f>J41+W41</f>
        <v>926923</v>
      </c>
      <c r="AV41" s="113">
        <f t="shared" si="12"/>
        <v>0</v>
      </c>
      <c r="AW41" s="113">
        <f t="shared" si="23"/>
        <v>313300</v>
      </c>
      <c r="AX41" s="113">
        <f t="shared" si="23"/>
        <v>18539</v>
      </c>
      <c r="AY41" s="113">
        <f>N41+AG41</f>
        <v>5800</v>
      </c>
      <c r="AZ41" s="115">
        <f>O41+AS41</f>
        <v>3.15</v>
      </c>
      <c r="BA41" s="115">
        <f t="shared" si="24"/>
        <v>0</v>
      </c>
      <c r="BB41" s="116">
        <f t="shared" si="24"/>
        <v>3.15</v>
      </c>
      <c r="BC41" s="400"/>
      <c r="BD41" s="400"/>
    </row>
    <row r="42" spans="1:56" s="394" customFormat="1" ht="12.75" customHeight="1" x14ac:dyDescent="0.2">
      <c r="A42" s="235">
        <v>10</v>
      </c>
      <c r="B42" s="22">
        <v>3461</v>
      </c>
      <c r="C42" s="234">
        <v>691001286</v>
      </c>
      <c r="D42" s="234">
        <v>72048107</v>
      </c>
      <c r="E42" s="395" t="s">
        <v>27</v>
      </c>
      <c r="F42" s="22"/>
      <c r="G42" s="395"/>
      <c r="H42" s="475"/>
      <c r="I42" s="34">
        <v>9879191</v>
      </c>
      <c r="J42" s="23">
        <v>7209026</v>
      </c>
      <c r="K42" s="23">
        <v>28800</v>
      </c>
      <c r="L42" s="23">
        <v>2446384</v>
      </c>
      <c r="M42" s="23">
        <v>144181</v>
      </c>
      <c r="N42" s="23">
        <v>50800</v>
      </c>
      <c r="O42" s="24">
        <v>18.472200000000001</v>
      </c>
      <c r="P42" s="289">
        <v>11.78</v>
      </c>
      <c r="Q42" s="816">
        <v>6.6922000000000006</v>
      </c>
      <c r="R42" s="34">
        <f t="shared" ref="R42:BB42" si="25">SUM(R39:R41)</f>
        <v>0</v>
      </c>
      <c r="S42" s="23">
        <f t="shared" si="25"/>
        <v>0</v>
      </c>
      <c r="T42" s="23">
        <f t="shared" si="25"/>
        <v>3845</v>
      </c>
      <c r="U42" s="23">
        <f t="shared" si="25"/>
        <v>0</v>
      </c>
      <c r="V42" s="23">
        <f t="shared" si="25"/>
        <v>0</v>
      </c>
      <c r="W42" s="23">
        <f t="shared" si="25"/>
        <v>3845</v>
      </c>
      <c r="X42" s="23">
        <f t="shared" si="25"/>
        <v>0</v>
      </c>
      <c r="Y42" s="23">
        <f t="shared" si="25"/>
        <v>0</v>
      </c>
      <c r="Z42" s="23">
        <f t="shared" si="25"/>
        <v>0</v>
      </c>
      <c r="AA42" s="23">
        <f t="shared" si="25"/>
        <v>0</v>
      </c>
      <c r="AB42" s="23">
        <f t="shared" si="25"/>
        <v>3845</v>
      </c>
      <c r="AC42" s="23">
        <f t="shared" si="25"/>
        <v>1300</v>
      </c>
      <c r="AD42" s="23">
        <f t="shared" si="25"/>
        <v>77</v>
      </c>
      <c r="AE42" s="23">
        <f t="shared" si="25"/>
        <v>0</v>
      </c>
      <c r="AF42" s="23">
        <f t="shared" si="25"/>
        <v>0</v>
      </c>
      <c r="AG42" s="23">
        <f t="shared" si="25"/>
        <v>0</v>
      </c>
      <c r="AH42" s="23">
        <f t="shared" si="25"/>
        <v>5222</v>
      </c>
      <c r="AI42" s="24">
        <f t="shared" si="25"/>
        <v>0</v>
      </c>
      <c r="AJ42" s="24">
        <f t="shared" si="25"/>
        <v>0</v>
      </c>
      <c r="AK42" s="24">
        <f t="shared" si="25"/>
        <v>0</v>
      </c>
      <c r="AL42" s="24">
        <f t="shared" si="25"/>
        <v>0</v>
      </c>
      <c r="AM42" s="24">
        <f t="shared" si="25"/>
        <v>0.01</v>
      </c>
      <c r="AN42" s="24">
        <f t="shared" si="25"/>
        <v>0</v>
      </c>
      <c r="AO42" s="24">
        <f t="shared" si="25"/>
        <v>0</v>
      </c>
      <c r="AP42" s="24">
        <f t="shared" si="25"/>
        <v>0</v>
      </c>
      <c r="AQ42" s="24">
        <f t="shared" si="25"/>
        <v>0</v>
      </c>
      <c r="AR42" s="24">
        <f t="shared" si="25"/>
        <v>0.01</v>
      </c>
      <c r="AS42" s="69">
        <f t="shared" si="25"/>
        <v>0.01</v>
      </c>
      <c r="AT42" s="874">
        <f t="shared" si="25"/>
        <v>9884413</v>
      </c>
      <c r="AU42" s="23">
        <f t="shared" si="25"/>
        <v>7212871</v>
      </c>
      <c r="AV42" s="23">
        <f t="shared" si="25"/>
        <v>28800</v>
      </c>
      <c r="AW42" s="23">
        <f t="shared" si="25"/>
        <v>2447684</v>
      </c>
      <c r="AX42" s="23">
        <f t="shared" si="25"/>
        <v>144258</v>
      </c>
      <c r="AY42" s="23">
        <f t="shared" si="25"/>
        <v>50800</v>
      </c>
      <c r="AZ42" s="24">
        <f t="shared" si="25"/>
        <v>18.482200000000002</v>
      </c>
      <c r="BA42" s="24">
        <f t="shared" si="25"/>
        <v>11.78</v>
      </c>
      <c r="BB42" s="69">
        <f t="shared" si="25"/>
        <v>6.7022000000000004</v>
      </c>
      <c r="BC42" s="400"/>
    </row>
    <row r="43" spans="1:56" s="394" customFormat="1" ht="12.75" customHeight="1" x14ac:dyDescent="0.2">
      <c r="A43" s="396">
        <v>11</v>
      </c>
      <c r="B43" s="397">
        <v>3468</v>
      </c>
      <c r="C43" s="397">
        <v>691000891</v>
      </c>
      <c r="D43" s="397">
        <v>72048069</v>
      </c>
      <c r="E43" s="398" t="s">
        <v>28</v>
      </c>
      <c r="F43" s="397">
        <v>3111</v>
      </c>
      <c r="G43" s="398" t="s">
        <v>315</v>
      </c>
      <c r="H43" s="476" t="s">
        <v>281</v>
      </c>
      <c r="I43" s="110">
        <v>8967053</v>
      </c>
      <c r="J43" s="111">
        <v>6470849</v>
      </c>
      <c r="K43" s="111">
        <v>30000</v>
      </c>
      <c r="L43" s="114">
        <v>2197287</v>
      </c>
      <c r="M43" s="114">
        <v>129417</v>
      </c>
      <c r="N43" s="111">
        <v>139500</v>
      </c>
      <c r="O43" s="275">
        <v>15.644500000000001</v>
      </c>
      <c r="P43" s="288">
        <v>11.5</v>
      </c>
      <c r="Q43" s="411">
        <v>4.1444999999999999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2"/>
        <v>0</v>
      </c>
      <c r="X43" s="113">
        <v>0</v>
      </c>
      <c r="Y43" s="113">
        <v>0</v>
      </c>
      <c r="Z43" s="113">
        <v>0</v>
      </c>
      <c r="AA43" s="113">
        <f t="shared" si="3"/>
        <v>0</v>
      </c>
      <c r="AB43" s="113">
        <f t="shared" si="4"/>
        <v>0</v>
      </c>
      <c r="AC43" s="114">
        <f t="shared" si="5"/>
        <v>0</v>
      </c>
      <c r="AD43" s="114">
        <f t="shared" si="6"/>
        <v>0</v>
      </c>
      <c r="AE43" s="113">
        <v>0</v>
      </c>
      <c r="AF43" s="113">
        <v>0</v>
      </c>
      <c r="AG43" s="113">
        <f t="shared" si="7"/>
        <v>0</v>
      </c>
      <c r="AH43" s="113">
        <f t="shared" si="8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9"/>
        <v>0</v>
      </c>
      <c r="AR43" s="115">
        <f t="shared" si="10"/>
        <v>0</v>
      </c>
      <c r="AS43" s="116">
        <f t="shared" si="11"/>
        <v>0</v>
      </c>
      <c r="AT43" s="351">
        <f>I43+AH43</f>
        <v>8967053</v>
      </c>
      <c r="AU43" s="113">
        <f>J43+W43</f>
        <v>6470849</v>
      </c>
      <c r="AV43" s="113">
        <f t="shared" si="12"/>
        <v>30000</v>
      </c>
      <c r="AW43" s="113">
        <f t="shared" ref="AW43:AX45" si="26">L43+AC43</f>
        <v>2197287</v>
      </c>
      <c r="AX43" s="113">
        <f t="shared" si="26"/>
        <v>129417</v>
      </c>
      <c r="AY43" s="113">
        <f>N43+AG43</f>
        <v>139500</v>
      </c>
      <c r="AZ43" s="115">
        <f>O43+AS43</f>
        <v>15.644500000000001</v>
      </c>
      <c r="BA43" s="115">
        <f t="shared" ref="BA43:BB45" si="27">P43+AQ43</f>
        <v>11.5</v>
      </c>
      <c r="BB43" s="116">
        <f t="shared" si="27"/>
        <v>4.1444999999999999</v>
      </c>
      <c r="BC43" s="400"/>
    </row>
    <row r="44" spans="1:56" s="394" customFormat="1" x14ac:dyDescent="0.2">
      <c r="A44" s="396">
        <v>11</v>
      </c>
      <c r="B44" s="397">
        <v>3468</v>
      </c>
      <c r="C44" s="397">
        <v>691000891</v>
      </c>
      <c r="D44" s="397">
        <v>72048069</v>
      </c>
      <c r="E44" s="398" t="s">
        <v>28</v>
      </c>
      <c r="F44" s="397">
        <v>3111</v>
      </c>
      <c r="G44" s="398" t="s">
        <v>316</v>
      </c>
      <c r="H44" s="476" t="s">
        <v>282</v>
      </c>
      <c r="I44" s="110">
        <v>313646</v>
      </c>
      <c r="J44" s="111">
        <v>230962</v>
      </c>
      <c r="K44" s="111">
        <v>0</v>
      </c>
      <c r="L44" s="114">
        <v>78065</v>
      </c>
      <c r="M44" s="114">
        <v>4619</v>
      </c>
      <c r="N44" s="111">
        <v>0</v>
      </c>
      <c r="O44" s="275">
        <v>0.66</v>
      </c>
      <c r="P44" s="288">
        <v>0.66</v>
      </c>
      <c r="Q44" s="411">
        <v>0</v>
      </c>
      <c r="R44" s="112">
        <f t="shared" si="1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2"/>
        <v>0</v>
      </c>
      <c r="X44" s="113">
        <v>0</v>
      </c>
      <c r="Y44" s="113">
        <v>0</v>
      </c>
      <c r="Z44" s="113">
        <v>0</v>
      </c>
      <c r="AA44" s="113">
        <f t="shared" si="3"/>
        <v>0</v>
      </c>
      <c r="AB44" s="113">
        <f t="shared" si="4"/>
        <v>0</v>
      </c>
      <c r="AC44" s="114">
        <f t="shared" si="5"/>
        <v>0</v>
      </c>
      <c r="AD44" s="114">
        <f t="shared" si="6"/>
        <v>0</v>
      </c>
      <c r="AE44" s="113">
        <v>0</v>
      </c>
      <c r="AF44" s="113">
        <v>0</v>
      </c>
      <c r="AG44" s="113">
        <f t="shared" si="7"/>
        <v>0</v>
      </c>
      <c r="AH44" s="113">
        <f t="shared" si="8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9"/>
        <v>0</v>
      </c>
      <c r="AR44" s="115">
        <f t="shared" si="10"/>
        <v>0</v>
      </c>
      <c r="AS44" s="116">
        <f t="shared" si="11"/>
        <v>0</v>
      </c>
      <c r="AT44" s="351">
        <f>I44+AH44</f>
        <v>313646</v>
      </c>
      <c r="AU44" s="113">
        <f>J44+W44</f>
        <v>230962</v>
      </c>
      <c r="AV44" s="113">
        <f t="shared" si="12"/>
        <v>0</v>
      </c>
      <c r="AW44" s="113">
        <f t="shared" si="26"/>
        <v>78065</v>
      </c>
      <c r="AX44" s="113">
        <f t="shared" si="26"/>
        <v>4619</v>
      </c>
      <c r="AY44" s="113">
        <f>N44+AG44</f>
        <v>0</v>
      </c>
      <c r="AZ44" s="115">
        <f>O44+AS44</f>
        <v>0.66</v>
      </c>
      <c r="BA44" s="115">
        <f t="shared" si="27"/>
        <v>0.66</v>
      </c>
      <c r="BB44" s="116">
        <f t="shared" si="27"/>
        <v>0</v>
      </c>
      <c r="BC44" s="400"/>
    </row>
    <row r="45" spans="1:56" s="394" customFormat="1" ht="12.75" customHeight="1" x14ac:dyDescent="0.2">
      <c r="A45" s="396">
        <v>11</v>
      </c>
      <c r="B45" s="397">
        <v>3468</v>
      </c>
      <c r="C45" s="397">
        <v>691000891</v>
      </c>
      <c r="D45" s="397">
        <v>72048069</v>
      </c>
      <c r="E45" s="398" t="s">
        <v>28</v>
      </c>
      <c r="F45" s="397">
        <v>3141</v>
      </c>
      <c r="G45" s="398" t="s">
        <v>319</v>
      </c>
      <c r="H45" s="476" t="s">
        <v>282</v>
      </c>
      <c r="I45" s="110">
        <v>875825</v>
      </c>
      <c r="J45" s="111">
        <v>641521</v>
      </c>
      <c r="K45" s="111">
        <v>0</v>
      </c>
      <c r="L45" s="114">
        <v>216834</v>
      </c>
      <c r="M45" s="114">
        <v>12830</v>
      </c>
      <c r="N45" s="111">
        <v>4640</v>
      </c>
      <c r="O45" s="275">
        <v>2.1800000000000002</v>
      </c>
      <c r="P45" s="288">
        <v>0</v>
      </c>
      <c r="Q45" s="411">
        <v>2.1800000000000002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2"/>
        <v>0</v>
      </c>
      <c r="X45" s="113">
        <v>0</v>
      </c>
      <c r="Y45" s="113">
        <v>0</v>
      </c>
      <c r="Z45" s="113">
        <v>0</v>
      </c>
      <c r="AA45" s="113">
        <f t="shared" si="3"/>
        <v>0</v>
      </c>
      <c r="AB45" s="113">
        <f t="shared" si="4"/>
        <v>0</v>
      </c>
      <c r="AC45" s="114">
        <f t="shared" si="5"/>
        <v>0</v>
      </c>
      <c r="AD45" s="114">
        <f t="shared" si="6"/>
        <v>0</v>
      </c>
      <c r="AE45" s="113">
        <v>0</v>
      </c>
      <c r="AF45" s="113">
        <v>0</v>
      </c>
      <c r="AG45" s="113">
        <f t="shared" si="7"/>
        <v>0</v>
      </c>
      <c r="AH45" s="113">
        <f t="shared" si="8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9"/>
        <v>0</v>
      </c>
      <c r="AR45" s="115">
        <f t="shared" si="10"/>
        <v>0</v>
      </c>
      <c r="AS45" s="116">
        <f t="shared" si="11"/>
        <v>0</v>
      </c>
      <c r="AT45" s="351">
        <f>I45+AH45</f>
        <v>875825</v>
      </c>
      <c r="AU45" s="113">
        <f>J45+W45</f>
        <v>641521</v>
      </c>
      <c r="AV45" s="113">
        <f t="shared" si="12"/>
        <v>0</v>
      </c>
      <c r="AW45" s="113">
        <f t="shared" si="26"/>
        <v>216834</v>
      </c>
      <c r="AX45" s="113">
        <f t="shared" si="26"/>
        <v>12830</v>
      </c>
      <c r="AY45" s="113">
        <f>N45+AG45</f>
        <v>4640</v>
      </c>
      <c r="AZ45" s="115">
        <f>O45+AS45</f>
        <v>2.1800000000000002</v>
      </c>
      <c r="BA45" s="115">
        <f t="shared" si="27"/>
        <v>0</v>
      </c>
      <c r="BB45" s="116">
        <f t="shared" si="27"/>
        <v>2.1800000000000002</v>
      </c>
      <c r="BC45" s="400"/>
      <c r="BD45" s="400"/>
    </row>
    <row r="46" spans="1:56" s="394" customFormat="1" ht="12.75" customHeight="1" x14ac:dyDescent="0.2">
      <c r="A46" s="235">
        <v>11</v>
      </c>
      <c r="B46" s="22">
        <v>3468</v>
      </c>
      <c r="C46" s="234">
        <v>691000891</v>
      </c>
      <c r="D46" s="234">
        <v>72048069</v>
      </c>
      <c r="E46" s="395" t="s">
        <v>29</v>
      </c>
      <c r="F46" s="22"/>
      <c r="G46" s="395"/>
      <c r="H46" s="475"/>
      <c r="I46" s="34">
        <v>10156524</v>
      </c>
      <c r="J46" s="23">
        <v>7343332</v>
      </c>
      <c r="K46" s="23">
        <v>30000</v>
      </c>
      <c r="L46" s="23">
        <v>2492186</v>
      </c>
      <c r="M46" s="23">
        <v>146866</v>
      </c>
      <c r="N46" s="23">
        <v>144140</v>
      </c>
      <c r="O46" s="24">
        <v>18.484500000000001</v>
      </c>
      <c r="P46" s="289">
        <v>12.16</v>
      </c>
      <c r="Q46" s="816">
        <v>6.3245000000000005</v>
      </c>
      <c r="R46" s="34">
        <f t="shared" ref="R46:BB46" si="28">SUM(R43:R45)</f>
        <v>0</v>
      </c>
      <c r="S46" s="23">
        <f t="shared" si="28"/>
        <v>0</v>
      </c>
      <c r="T46" s="23">
        <f t="shared" si="28"/>
        <v>0</v>
      </c>
      <c r="U46" s="23">
        <f t="shared" si="28"/>
        <v>0</v>
      </c>
      <c r="V46" s="23">
        <f t="shared" si="28"/>
        <v>0</v>
      </c>
      <c r="W46" s="23">
        <f t="shared" si="28"/>
        <v>0</v>
      </c>
      <c r="X46" s="23">
        <f t="shared" si="28"/>
        <v>0</v>
      </c>
      <c r="Y46" s="23">
        <f t="shared" si="28"/>
        <v>0</v>
      </c>
      <c r="Z46" s="23">
        <f t="shared" si="28"/>
        <v>0</v>
      </c>
      <c r="AA46" s="23">
        <f t="shared" si="28"/>
        <v>0</v>
      </c>
      <c r="AB46" s="23">
        <f t="shared" si="28"/>
        <v>0</v>
      </c>
      <c r="AC46" s="23">
        <f t="shared" si="28"/>
        <v>0</v>
      </c>
      <c r="AD46" s="23">
        <f t="shared" si="28"/>
        <v>0</v>
      </c>
      <c r="AE46" s="23">
        <f t="shared" si="28"/>
        <v>0</v>
      </c>
      <c r="AF46" s="23">
        <f t="shared" si="28"/>
        <v>0</v>
      </c>
      <c r="AG46" s="23">
        <f t="shared" si="28"/>
        <v>0</v>
      </c>
      <c r="AH46" s="23">
        <f t="shared" si="28"/>
        <v>0</v>
      </c>
      <c r="AI46" s="24">
        <f t="shared" si="28"/>
        <v>0</v>
      </c>
      <c r="AJ46" s="24">
        <f t="shared" si="28"/>
        <v>0</v>
      </c>
      <c r="AK46" s="24">
        <f t="shared" si="28"/>
        <v>0</v>
      </c>
      <c r="AL46" s="24">
        <f t="shared" si="28"/>
        <v>0</v>
      </c>
      <c r="AM46" s="24">
        <f t="shared" si="28"/>
        <v>0</v>
      </c>
      <c r="AN46" s="24">
        <f t="shared" si="28"/>
        <v>0</v>
      </c>
      <c r="AO46" s="24">
        <f t="shared" si="28"/>
        <v>0</v>
      </c>
      <c r="AP46" s="24">
        <f t="shared" si="28"/>
        <v>0</v>
      </c>
      <c r="AQ46" s="24">
        <f t="shared" si="28"/>
        <v>0</v>
      </c>
      <c r="AR46" s="24">
        <f t="shared" si="28"/>
        <v>0</v>
      </c>
      <c r="AS46" s="69">
        <f t="shared" si="28"/>
        <v>0</v>
      </c>
      <c r="AT46" s="874">
        <f t="shared" si="28"/>
        <v>10156524</v>
      </c>
      <c r="AU46" s="23">
        <f t="shared" si="28"/>
        <v>7343332</v>
      </c>
      <c r="AV46" s="23">
        <f t="shared" si="28"/>
        <v>30000</v>
      </c>
      <c r="AW46" s="23">
        <f t="shared" si="28"/>
        <v>2492186</v>
      </c>
      <c r="AX46" s="23">
        <f t="shared" si="28"/>
        <v>146866</v>
      </c>
      <c r="AY46" s="23">
        <f t="shared" si="28"/>
        <v>144140</v>
      </c>
      <c r="AZ46" s="24">
        <f t="shared" si="28"/>
        <v>18.484500000000001</v>
      </c>
      <c r="BA46" s="24">
        <f t="shared" si="28"/>
        <v>12.16</v>
      </c>
      <c r="BB46" s="69">
        <f t="shared" si="28"/>
        <v>6.3245000000000005</v>
      </c>
      <c r="BC46" s="400"/>
    </row>
    <row r="47" spans="1:56" s="394" customFormat="1" ht="12.75" customHeight="1" x14ac:dyDescent="0.2">
      <c r="A47" s="396">
        <v>12</v>
      </c>
      <c r="B47" s="397">
        <v>3465</v>
      </c>
      <c r="C47" s="397">
        <v>691001278</v>
      </c>
      <c r="D47" s="397">
        <v>72048131</v>
      </c>
      <c r="E47" s="398" t="s">
        <v>30</v>
      </c>
      <c r="F47" s="397">
        <v>3111</v>
      </c>
      <c r="G47" s="398" t="s">
        <v>315</v>
      </c>
      <c r="H47" s="476" t="s">
        <v>281</v>
      </c>
      <c r="I47" s="110">
        <v>6532812</v>
      </c>
      <c r="J47" s="111">
        <v>4779132</v>
      </c>
      <c r="K47" s="111">
        <v>0</v>
      </c>
      <c r="L47" s="114">
        <v>1615347</v>
      </c>
      <c r="M47" s="114">
        <v>95583</v>
      </c>
      <c r="N47" s="111">
        <v>42750</v>
      </c>
      <c r="O47" s="275">
        <v>10.8682</v>
      </c>
      <c r="P47" s="288">
        <v>8</v>
      </c>
      <c r="Q47" s="411">
        <v>2.8681999999999999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2"/>
        <v>0</v>
      </c>
      <c r="X47" s="113">
        <v>0</v>
      </c>
      <c r="Y47" s="113">
        <v>0</v>
      </c>
      <c r="Z47" s="113">
        <v>0</v>
      </c>
      <c r="AA47" s="113">
        <f t="shared" si="3"/>
        <v>0</v>
      </c>
      <c r="AB47" s="113">
        <f t="shared" si="4"/>
        <v>0</v>
      </c>
      <c r="AC47" s="114">
        <f t="shared" si="5"/>
        <v>0</v>
      </c>
      <c r="AD47" s="114">
        <f t="shared" si="6"/>
        <v>0</v>
      </c>
      <c r="AE47" s="113">
        <v>0</v>
      </c>
      <c r="AF47" s="113">
        <v>0</v>
      </c>
      <c r="AG47" s="113">
        <f t="shared" si="7"/>
        <v>0</v>
      </c>
      <c r="AH47" s="113">
        <f t="shared" si="8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9"/>
        <v>0</v>
      </c>
      <c r="AR47" s="115">
        <f t="shared" si="10"/>
        <v>0</v>
      </c>
      <c r="AS47" s="116">
        <f t="shared" si="11"/>
        <v>0</v>
      </c>
      <c r="AT47" s="351">
        <f>I47+AH47</f>
        <v>6532812</v>
      </c>
      <c r="AU47" s="113">
        <f>J47+W47</f>
        <v>4779132</v>
      </c>
      <c r="AV47" s="113">
        <f t="shared" si="12"/>
        <v>0</v>
      </c>
      <c r="AW47" s="113">
        <f t="shared" ref="AW47:AX49" si="29">L47+AC47</f>
        <v>1615347</v>
      </c>
      <c r="AX47" s="113">
        <f t="shared" si="29"/>
        <v>95583</v>
      </c>
      <c r="AY47" s="113">
        <f>N47+AG47</f>
        <v>42750</v>
      </c>
      <c r="AZ47" s="115">
        <f>O47+AS47</f>
        <v>10.8682</v>
      </c>
      <c r="BA47" s="115">
        <f t="shared" ref="BA47:BB49" si="30">P47+AQ47</f>
        <v>8</v>
      </c>
      <c r="BB47" s="116">
        <f t="shared" si="30"/>
        <v>2.8681999999999999</v>
      </c>
      <c r="BC47" s="400"/>
    </row>
    <row r="48" spans="1:56" s="394" customFormat="1" x14ac:dyDescent="0.2">
      <c r="A48" s="396">
        <v>12</v>
      </c>
      <c r="B48" s="397">
        <v>3465</v>
      </c>
      <c r="C48" s="397">
        <v>691001278</v>
      </c>
      <c r="D48" s="397">
        <v>72048131</v>
      </c>
      <c r="E48" s="398" t="s">
        <v>30</v>
      </c>
      <c r="F48" s="397">
        <v>3111</v>
      </c>
      <c r="G48" s="398" t="s">
        <v>316</v>
      </c>
      <c r="H48" s="476" t="s">
        <v>282</v>
      </c>
      <c r="I48" s="110">
        <v>172494</v>
      </c>
      <c r="J48" s="111">
        <v>127021</v>
      </c>
      <c r="K48" s="111">
        <v>0</v>
      </c>
      <c r="L48" s="114">
        <v>42933</v>
      </c>
      <c r="M48" s="114">
        <v>2540</v>
      </c>
      <c r="N48" s="111">
        <v>0</v>
      </c>
      <c r="O48" s="275">
        <v>0.5</v>
      </c>
      <c r="P48" s="288">
        <v>0.5</v>
      </c>
      <c r="Q48" s="411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2"/>
        <v>0</v>
      </c>
      <c r="X48" s="113">
        <v>0</v>
      </c>
      <c r="Y48" s="113">
        <v>0</v>
      </c>
      <c r="Z48" s="113">
        <v>0</v>
      </c>
      <c r="AA48" s="113">
        <f t="shared" si="3"/>
        <v>0</v>
      </c>
      <c r="AB48" s="113">
        <f t="shared" si="4"/>
        <v>0</v>
      </c>
      <c r="AC48" s="114">
        <f t="shared" si="5"/>
        <v>0</v>
      </c>
      <c r="AD48" s="114">
        <f t="shared" si="6"/>
        <v>0</v>
      </c>
      <c r="AE48" s="113">
        <v>0</v>
      </c>
      <c r="AF48" s="113">
        <v>0</v>
      </c>
      <c r="AG48" s="113">
        <f t="shared" si="7"/>
        <v>0</v>
      </c>
      <c r="AH48" s="113">
        <f t="shared" si="8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9"/>
        <v>0</v>
      </c>
      <c r="AR48" s="115">
        <f t="shared" si="10"/>
        <v>0</v>
      </c>
      <c r="AS48" s="116">
        <f t="shared" si="11"/>
        <v>0</v>
      </c>
      <c r="AT48" s="351">
        <f>I48+AH48</f>
        <v>172494</v>
      </c>
      <c r="AU48" s="113">
        <f>J48+W48</f>
        <v>127021</v>
      </c>
      <c r="AV48" s="113">
        <f t="shared" si="12"/>
        <v>0</v>
      </c>
      <c r="AW48" s="113">
        <f t="shared" si="29"/>
        <v>42933</v>
      </c>
      <c r="AX48" s="113">
        <f t="shared" si="29"/>
        <v>2540</v>
      </c>
      <c r="AY48" s="113">
        <f>N48+AG48</f>
        <v>0</v>
      </c>
      <c r="AZ48" s="115">
        <f>O48+AS48</f>
        <v>0.5</v>
      </c>
      <c r="BA48" s="115">
        <f t="shared" si="30"/>
        <v>0.5</v>
      </c>
      <c r="BB48" s="116">
        <f t="shared" si="30"/>
        <v>0</v>
      </c>
      <c r="BC48" s="400"/>
    </row>
    <row r="49" spans="1:56" s="394" customFormat="1" ht="12.75" customHeight="1" x14ac:dyDescent="0.2">
      <c r="A49" s="396">
        <v>12</v>
      </c>
      <c r="B49" s="397">
        <v>3465</v>
      </c>
      <c r="C49" s="397">
        <v>691001278</v>
      </c>
      <c r="D49" s="397">
        <v>72048131</v>
      </c>
      <c r="E49" s="398" t="s">
        <v>30</v>
      </c>
      <c r="F49" s="397">
        <v>3141</v>
      </c>
      <c r="G49" s="398" t="s">
        <v>319</v>
      </c>
      <c r="H49" s="476" t="s">
        <v>282</v>
      </c>
      <c r="I49" s="110">
        <v>987272</v>
      </c>
      <c r="J49" s="111">
        <v>722947</v>
      </c>
      <c r="K49" s="111">
        <v>0</v>
      </c>
      <c r="L49" s="114">
        <v>244356</v>
      </c>
      <c r="M49" s="114">
        <v>14459</v>
      </c>
      <c r="N49" s="111">
        <v>5510</v>
      </c>
      <c r="O49" s="275">
        <v>2.46</v>
      </c>
      <c r="P49" s="288">
        <v>0</v>
      </c>
      <c r="Q49" s="411">
        <v>2.46</v>
      </c>
      <c r="R49" s="112">
        <f t="shared" si="1"/>
        <v>0</v>
      </c>
      <c r="S49" s="113">
        <v>0</v>
      </c>
      <c r="T49" s="113">
        <v>-3605</v>
      </c>
      <c r="U49" s="113">
        <v>0</v>
      </c>
      <c r="V49" s="113">
        <v>0</v>
      </c>
      <c r="W49" s="113">
        <f t="shared" si="2"/>
        <v>-3605</v>
      </c>
      <c r="X49" s="113">
        <v>0</v>
      </c>
      <c r="Y49" s="113">
        <v>0</v>
      </c>
      <c r="Z49" s="113">
        <v>0</v>
      </c>
      <c r="AA49" s="113">
        <f t="shared" si="3"/>
        <v>0</v>
      </c>
      <c r="AB49" s="113">
        <f t="shared" si="4"/>
        <v>-3605</v>
      </c>
      <c r="AC49" s="114">
        <f t="shared" si="5"/>
        <v>-1218</v>
      </c>
      <c r="AD49" s="114">
        <f t="shared" si="6"/>
        <v>-72</v>
      </c>
      <c r="AE49" s="113">
        <v>0</v>
      </c>
      <c r="AF49" s="113">
        <v>0</v>
      </c>
      <c r="AG49" s="113">
        <f t="shared" si="7"/>
        <v>0</v>
      </c>
      <c r="AH49" s="113">
        <f t="shared" si="8"/>
        <v>-4895</v>
      </c>
      <c r="AI49" s="115">
        <v>0</v>
      </c>
      <c r="AJ49" s="115">
        <v>0</v>
      </c>
      <c r="AK49" s="115">
        <v>0</v>
      </c>
      <c r="AL49" s="115">
        <v>0</v>
      </c>
      <c r="AM49" s="115">
        <v>-0.01</v>
      </c>
      <c r="AN49" s="115">
        <v>0</v>
      </c>
      <c r="AO49" s="115">
        <v>0</v>
      </c>
      <c r="AP49" s="115">
        <v>0</v>
      </c>
      <c r="AQ49" s="115">
        <f t="shared" si="9"/>
        <v>0</v>
      </c>
      <c r="AR49" s="115">
        <f t="shared" si="10"/>
        <v>-0.01</v>
      </c>
      <c r="AS49" s="116">
        <f t="shared" si="11"/>
        <v>-0.01</v>
      </c>
      <c r="AT49" s="351">
        <f>I49+AH49</f>
        <v>982377</v>
      </c>
      <c r="AU49" s="113">
        <f>J49+W49</f>
        <v>719342</v>
      </c>
      <c r="AV49" s="113">
        <f t="shared" si="12"/>
        <v>0</v>
      </c>
      <c r="AW49" s="113">
        <f t="shared" si="29"/>
        <v>243138</v>
      </c>
      <c r="AX49" s="113">
        <f t="shared" si="29"/>
        <v>14387</v>
      </c>
      <c r="AY49" s="113">
        <f>N49+AG49</f>
        <v>5510</v>
      </c>
      <c r="AZ49" s="115">
        <f>O49+AS49</f>
        <v>2.4500000000000002</v>
      </c>
      <c r="BA49" s="115">
        <f t="shared" si="30"/>
        <v>0</v>
      </c>
      <c r="BB49" s="116">
        <f t="shared" si="30"/>
        <v>2.4500000000000002</v>
      </c>
      <c r="BC49" s="400"/>
      <c r="BD49" s="400"/>
    </row>
    <row r="50" spans="1:56" s="394" customFormat="1" ht="12.75" customHeight="1" x14ac:dyDescent="0.2">
      <c r="A50" s="235">
        <v>12</v>
      </c>
      <c r="B50" s="22">
        <v>3465</v>
      </c>
      <c r="C50" s="234">
        <v>691001278</v>
      </c>
      <c r="D50" s="234">
        <v>72048131</v>
      </c>
      <c r="E50" s="395" t="s">
        <v>31</v>
      </c>
      <c r="F50" s="22"/>
      <c r="G50" s="395"/>
      <c r="H50" s="475"/>
      <c r="I50" s="34">
        <v>7692578</v>
      </c>
      <c r="J50" s="23">
        <v>5629100</v>
      </c>
      <c r="K50" s="23">
        <v>0</v>
      </c>
      <c r="L50" s="23">
        <v>1902636</v>
      </c>
      <c r="M50" s="23">
        <v>112582</v>
      </c>
      <c r="N50" s="23">
        <v>48260</v>
      </c>
      <c r="O50" s="24">
        <v>13.828199999999999</v>
      </c>
      <c r="P50" s="289">
        <v>8.5</v>
      </c>
      <c r="Q50" s="816">
        <v>5.3281999999999998</v>
      </c>
      <c r="R50" s="34">
        <f t="shared" ref="R50:BB50" si="31">SUM(R47:R49)</f>
        <v>0</v>
      </c>
      <c r="S50" s="23">
        <f t="shared" si="31"/>
        <v>0</v>
      </c>
      <c r="T50" s="23">
        <f t="shared" si="31"/>
        <v>-3605</v>
      </c>
      <c r="U50" s="23">
        <f t="shared" si="31"/>
        <v>0</v>
      </c>
      <c r="V50" s="23">
        <f t="shared" si="31"/>
        <v>0</v>
      </c>
      <c r="W50" s="23">
        <f t="shared" si="31"/>
        <v>-3605</v>
      </c>
      <c r="X50" s="23">
        <f t="shared" si="31"/>
        <v>0</v>
      </c>
      <c r="Y50" s="23">
        <f t="shared" si="31"/>
        <v>0</v>
      </c>
      <c r="Z50" s="23">
        <f t="shared" si="31"/>
        <v>0</v>
      </c>
      <c r="AA50" s="23">
        <f t="shared" si="31"/>
        <v>0</v>
      </c>
      <c r="AB50" s="23">
        <f t="shared" si="31"/>
        <v>-3605</v>
      </c>
      <c r="AC50" s="23">
        <f t="shared" si="31"/>
        <v>-1218</v>
      </c>
      <c r="AD50" s="23">
        <f t="shared" si="31"/>
        <v>-72</v>
      </c>
      <c r="AE50" s="23">
        <f t="shared" si="31"/>
        <v>0</v>
      </c>
      <c r="AF50" s="23">
        <f t="shared" si="31"/>
        <v>0</v>
      </c>
      <c r="AG50" s="23">
        <f t="shared" si="31"/>
        <v>0</v>
      </c>
      <c r="AH50" s="23">
        <f t="shared" si="31"/>
        <v>-4895</v>
      </c>
      <c r="AI50" s="24">
        <f t="shared" si="31"/>
        <v>0</v>
      </c>
      <c r="AJ50" s="24">
        <f t="shared" si="31"/>
        <v>0</v>
      </c>
      <c r="AK50" s="24">
        <f t="shared" si="31"/>
        <v>0</v>
      </c>
      <c r="AL50" s="24">
        <f t="shared" si="31"/>
        <v>0</v>
      </c>
      <c r="AM50" s="24">
        <f t="shared" si="31"/>
        <v>-0.01</v>
      </c>
      <c r="AN50" s="24">
        <f t="shared" si="31"/>
        <v>0</v>
      </c>
      <c r="AO50" s="24">
        <f t="shared" si="31"/>
        <v>0</v>
      </c>
      <c r="AP50" s="24">
        <f t="shared" si="31"/>
        <v>0</v>
      </c>
      <c r="AQ50" s="24">
        <f t="shared" si="31"/>
        <v>0</v>
      </c>
      <c r="AR50" s="24">
        <f t="shared" si="31"/>
        <v>-0.01</v>
      </c>
      <c r="AS50" s="69">
        <f t="shared" si="31"/>
        <v>-0.01</v>
      </c>
      <c r="AT50" s="874">
        <f t="shared" si="31"/>
        <v>7687683</v>
      </c>
      <c r="AU50" s="23">
        <f t="shared" si="31"/>
        <v>5625495</v>
      </c>
      <c r="AV50" s="23">
        <f t="shared" si="31"/>
        <v>0</v>
      </c>
      <c r="AW50" s="23">
        <f t="shared" si="31"/>
        <v>1901418</v>
      </c>
      <c r="AX50" s="23">
        <f t="shared" si="31"/>
        <v>112510</v>
      </c>
      <c r="AY50" s="23">
        <f t="shared" si="31"/>
        <v>48260</v>
      </c>
      <c r="AZ50" s="24">
        <f t="shared" si="31"/>
        <v>13.818200000000001</v>
      </c>
      <c r="BA50" s="24">
        <f t="shared" si="31"/>
        <v>8.5</v>
      </c>
      <c r="BB50" s="69">
        <f t="shared" si="31"/>
        <v>5.3182</v>
      </c>
      <c r="BC50" s="400"/>
    </row>
    <row r="51" spans="1:56" s="394" customFormat="1" ht="12.75" customHeight="1" x14ac:dyDescent="0.2">
      <c r="A51" s="396">
        <v>13</v>
      </c>
      <c r="B51" s="397">
        <v>3473</v>
      </c>
      <c r="C51" s="397">
        <v>691003530</v>
      </c>
      <c r="D51" s="397">
        <v>72550392</v>
      </c>
      <c r="E51" s="398" t="s">
        <v>32</v>
      </c>
      <c r="F51" s="397">
        <v>3111</v>
      </c>
      <c r="G51" s="398" t="s">
        <v>315</v>
      </c>
      <c r="H51" s="476" t="s">
        <v>281</v>
      </c>
      <c r="I51" s="110">
        <v>8003534</v>
      </c>
      <c r="J51" s="111">
        <v>5818751</v>
      </c>
      <c r="K51" s="111">
        <v>40000</v>
      </c>
      <c r="L51" s="114">
        <v>1980258</v>
      </c>
      <c r="M51" s="114">
        <v>116375</v>
      </c>
      <c r="N51" s="111">
        <v>48150</v>
      </c>
      <c r="O51" s="275">
        <v>13.392199999999999</v>
      </c>
      <c r="P51" s="288">
        <v>10</v>
      </c>
      <c r="Q51" s="411">
        <v>3.3922000000000003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2"/>
        <v>0</v>
      </c>
      <c r="X51" s="113">
        <v>0</v>
      </c>
      <c r="Y51" s="113">
        <v>0</v>
      </c>
      <c r="Z51" s="113">
        <v>0</v>
      </c>
      <c r="AA51" s="113">
        <f t="shared" si="3"/>
        <v>0</v>
      </c>
      <c r="AB51" s="113">
        <f t="shared" si="4"/>
        <v>0</v>
      </c>
      <c r="AC51" s="114">
        <f t="shared" si="5"/>
        <v>0</v>
      </c>
      <c r="AD51" s="114">
        <f t="shared" si="6"/>
        <v>0</v>
      </c>
      <c r="AE51" s="113">
        <v>0</v>
      </c>
      <c r="AF51" s="113">
        <v>0</v>
      </c>
      <c r="AG51" s="113">
        <f t="shared" si="7"/>
        <v>0</v>
      </c>
      <c r="AH51" s="113">
        <f t="shared" si="8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9"/>
        <v>0</v>
      </c>
      <c r="AR51" s="115">
        <f t="shared" si="10"/>
        <v>0</v>
      </c>
      <c r="AS51" s="116">
        <f t="shared" si="11"/>
        <v>0</v>
      </c>
      <c r="AT51" s="351">
        <f>I51+AH51</f>
        <v>8003534</v>
      </c>
      <c r="AU51" s="113">
        <f>J51+W51</f>
        <v>5818751</v>
      </c>
      <c r="AV51" s="113">
        <f t="shared" si="12"/>
        <v>40000</v>
      </c>
      <c r="AW51" s="113">
        <f>L51+AC51</f>
        <v>1980258</v>
      </c>
      <c r="AX51" s="113">
        <f>M51+AD51</f>
        <v>116375</v>
      </c>
      <c r="AY51" s="113">
        <f>N51+AG51</f>
        <v>48150</v>
      </c>
      <c r="AZ51" s="115">
        <f>O51+AS51</f>
        <v>13.392199999999999</v>
      </c>
      <c r="BA51" s="115">
        <f>P51+AQ51</f>
        <v>10</v>
      </c>
      <c r="BB51" s="116">
        <f>Q51+AR51</f>
        <v>3.3922000000000003</v>
      </c>
      <c r="BC51" s="400"/>
    </row>
    <row r="52" spans="1:56" s="394" customFormat="1" ht="12.75" customHeight="1" x14ac:dyDescent="0.2">
      <c r="A52" s="396">
        <v>13</v>
      </c>
      <c r="B52" s="397">
        <v>3473</v>
      </c>
      <c r="C52" s="397">
        <v>691003530</v>
      </c>
      <c r="D52" s="397">
        <v>72550392</v>
      </c>
      <c r="E52" s="398" t="s">
        <v>33</v>
      </c>
      <c r="F52" s="397">
        <v>3141</v>
      </c>
      <c r="G52" s="398" t="s">
        <v>319</v>
      </c>
      <c r="H52" s="476" t="s">
        <v>282</v>
      </c>
      <c r="I52" s="110">
        <v>1069052</v>
      </c>
      <c r="J52" s="111">
        <v>782698</v>
      </c>
      <c r="K52" s="111">
        <v>0</v>
      </c>
      <c r="L52" s="114">
        <v>264552</v>
      </c>
      <c r="M52" s="114">
        <v>15654</v>
      </c>
      <c r="N52" s="111">
        <v>6148</v>
      </c>
      <c r="O52" s="275">
        <v>2.66</v>
      </c>
      <c r="P52" s="288">
        <v>0</v>
      </c>
      <c r="Q52" s="411">
        <v>2.66</v>
      </c>
      <c r="R52" s="112">
        <f t="shared" si="1"/>
        <v>0</v>
      </c>
      <c r="S52" s="113">
        <v>0</v>
      </c>
      <c r="T52" s="113">
        <v>1825</v>
      </c>
      <c r="U52" s="113">
        <v>0</v>
      </c>
      <c r="V52" s="113">
        <v>0</v>
      </c>
      <c r="W52" s="113">
        <f t="shared" si="2"/>
        <v>1825</v>
      </c>
      <c r="X52" s="113">
        <v>0</v>
      </c>
      <c r="Y52" s="113">
        <v>0</v>
      </c>
      <c r="Z52" s="113">
        <v>0</v>
      </c>
      <c r="AA52" s="113">
        <f t="shared" si="3"/>
        <v>0</v>
      </c>
      <c r="AB52" s="113">
        <f t="shared" si="4"/>
        <v>1825</v>
      </c>
      <c r="AC52" s="114">
        <f t="shared" si="5"/>
        <v>617</v>
      </c>
      <c r="AD52" s="114">
        <f t="shared" si="6"/>
        <v>37</v>
      </c>
      <c r="AE52" s="113">
        <v>0</v>
      </c>
      <c r="AF52" s="113">
        <v>0</v>
      </c>
      <c r="AG52" s="113">
        <f t="shared" si="7"/>
        <v>0</v>
      </c>
      <c r="AH52" s="113">
        <f t="shared" si="8"/>
        <v>2479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9"/>
        <v>0</v>
      </c>
      <c r="AR52" s="115">
        <f t="shared" si="10"/>
        <v>0</v>
      </c>
      <c r="AS52" s="116">
        <f t="shared" si="11"/>
        <v>0</v>
      </c>
      <c r="AT52" s="351">
        <f>I52+AH52</f>
        <v>1071531</v>
      </c>
      <c r="AU52" s="113">
        <f>J52+W52</f>
        <v>784523</v>
      </c>
      <c r="AV52" s="113">
        <f t="shared" si="12"/>
        <v>0</v>
      </c>
      <c r="AW52" s="113">
        <f>L52+AC52</f>
        <v>265169</v>
      </c>
      <c r="AX52" s="113">
        <f>M52+AD52</f>
        <v>15691</v>
      </c>
      <c r="AY52" s="113">
        <f>N52+AG52</f>
        <v>6148</v>
      </c>
      <c r="AZ52" s="115">
        <f>O52+AS52</f>
        <v>2.66</v>
      </c>
      <c r="BA52" s="115">
        <f>P52+AQ52</f>
        <v>0</v>
      </c>
      <c r="BB52" s="116">
        <f>Q52+AR52</f>
        <v>2.66</v>
      </c>
      <c r="BC52" s="400"/>
      <c r="BD52" s="400"/>
    </row>
    <row r="53" spans="1:56" s="394" customFormat="1" ht="12.75" customHeight="1" x14ac:dyDescent="0.2">
      <c r="A53" s="235">
        <v>13</v>
      </c>
      <c r="B53" s="22">
        <v>3473</v>
      </c>
      <c r="C53" s="234">
        <v>691003530</v>
      </c>
      <c r="D53" s="234">
        <v>72550392</v>
      </c>
      <c r="E53" s="395" t="s">
        <v>34</v>
      </c>
      <c r="F53" s="22"/>
      <c r="G53" s="395"/>
      <c r="H53" s="475"/>
      <c r="I53" s="34">
        <v>9072586</v>
      </c>
      <c r="J53" s="23">
        <v>6601449</v>
      </c>
      <c r="K53" s="23">
        <v>40000</v>
      </c>
      <c r="L53" s="23">
        <v>2244810</v>
      </c>
      <c r="M53" s="23">
        <v>132029</v>
      </c>
      <c r="N53" s="23">
        <v>54298</v>
      </c>
      <c r="O53" s="24">
        <v>16.052199999999999</v>
      </c>
      <c r="P53" s="289">
        <v>10</v>
      </c>
      <c r="Q53" s="816">
        <v>6.0522000000000009</v>
      </c>
      <c r="R53" s="34">
        <f t="shared" ref="R53:BB53" si="32">SUM(R51:R52)</f>
        <v>0</v>
      </c>
      <c r="S53" s="23">
        <f t="shared" si="32"/>
        <v>0</v>
      </c>
      <c r="T53" s="23">
        <f t="shared" si="32"/>
        <v>1825</v>
      </c>
      <c r="U53" s="23">
        <f t="shared" si="32"/>
        <v>0</v>
      </c>
      <c r="V53" s="23">
        <f t="shared" si="32"/>
        <v>0</v>
      </c>
      <c r="W53" s="23">
        <f t="shared" si="32"/>
        <v>1825</v>
      </c>
      <c r="X53" s="23">
        <f t="shared" si="32"/>
        <v>0</v>
      </c>
      <c r="Y53" s="23">
        <f t="shared" si="32"/>
        <v>0</v>
      </c>
      <c r="Z53" s="23">
        <f t="shared" si="32"/>
        <v>0</v>
      </c>
      <c r="AA53" s="23">
        <f t="shared" si="32"/>
        <v>0</v>
      </c>
      <c r="AB53" s="23">
        <f t="shared" si="32"/>
        <v>1825</v>
      </c>
      <c r="AC53" s="23">
        <f t="shared" si="32"/>
        <v>617</v>
      </c>
      <c r="AD53" s="23">
        <f t="shared" si="32"/>
        <v>37</v>
      </c>
      <c r="AE53" s="23">
        <f t="shared" si="32"/>
        <v>0</v>
      </c>
      <c r="AF53" s="23">
        <f t="shared" si="32"/>
        <v>0</v>
      </c>
      <c r="AG53" s="23">
        <f t="shared" si="32"/>
        <v>0</v>
      </c>
      <c r="AH53" s="23">
        <f t="shared" si="32"/>
        <v>2479</v>
      </c>
      <c r="AI53" s="24">
        <f t="shared" si="32"/>
        <v>0</v>
      </c>
      <c r="AJ53" s="24">
        <f t="shared" si="32"/>
        <v>0</v>
      </c>
      <c r="AK53" s="24">
        <f t="shared" si="32"/>
        <v>0</v>
      </c>
      <c r="AL53" s="24">
        <f t="shared" si="32"/>
        <v>0</v>
      </c>
      <c r="AM53" s="24">
        <f t="shared" si="32"/>
        <v>0</v>
      </c>
      <c r="AN53" s="24">
        <f t="shared" si="32"/>
        <v>0</v>
      </c>
      <c r="AO53" s="24">
        <f t="shared" si="32"/>
        <v>0</v>
      </c>
      <c r="AP53" s="24">
        <f t="shared" si="32"/>
        <v>0</v>
      </c>
      <c r="AQ53" s="24">
        <f t="shared" si="32"/>
        <v>0</v>
      </c>
      <c r="AR53" s="24">
        <f t="shared" si="32"/>
        <v>0</v>
      </c>
      <c r="AS53" s="69">
        <f t="shared" si="32"/>
        <v>0</v>
      </c>
      <c r="AT53" s="874">
        <f t="shared" si="32"/>
        <v>9075065</v>
      </c>
      <c r="AU53" s="23">
        <f t="shared" si="32"/>
        <v>6603274</v>
      </c>
      <c r="AV53" s="23">
        <f t="shared" si="32"/>
        <v>40000</v>
      </c>
      <c r="AW53" s="23">
        <f t="shared" si="32"/>
        <v>2245427</v>
      </c>
      <c r="AX53" s="23">
        <f t="shared" si="32"/>
        <v>132066</v>
      </c>
      <c r="AY53" s="23">
        <f t="shared" si="32"/>
        <v>54298</v>
      </c>
      <c r="AZ53" s="24">
        <f t="shared" si="32"/>
        <v>16.052199999999999</v>
      </c>
      <c r="BA53" s="24">
        <f t="shared" si="32"/>
        <v>10</v>
      </c>
      <c r="BB53" s="69">
        <f t="shared" si="32"/>
        <v>6.0522000000000009</v>
      </c>
      <c r="BC53" s="400"/>
    </row>
    <row r="54" spans="1:56" s="394" customFormat="1" ht="12.75" customHeight="1" x14ac:dyDescent="0.2">
      <c r="A54" s="396">
        <v>14</v>
      </c>
      <c r="B54" s="397">
        <v>3474</v>
      </c>
      <c r="C54" s="397">
        <v>691003505</v>
      </c>
      <c r="D54" s="397">
        <v>72550406</v>
      </c>
      <c r="E54" s="398" t="s">
        <v>35</v>
      </c>
      <c r="F54" s="397">
        <v>3111</v>
      </c>
      <c r="G54" s="398" t="s">
        <v>315</v>
      </c>
      <c r="H54" s="476" t="s">
        <v>281</v>
      </c>
      <c r="I54" s="110">
        <v>4764532</v>
      </c>
      <c r="J54" s="111">
        <v>3457395</v>
      </c>
      <c r="K54" s="111">
        <v>30000</v>
      </c>
      <c r="L54" s="114">
        <v>1178739</v>
      </c>
      <c r="M54" s="114">
        <v>69148</v>
      </c>
      <c r="N54" s="111">
        <v>29250</v>
      </c>
      <c r="O54" s="275">
        <v>8.2842000000000002</v>
      </c>
      <c r="P54" s="288">
        <v>6.24</v>
      </c>
      <c r="Q54" s="411">
        <v>2.0442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2"/>
        <v>0</v>
      </c>
      <c r="X54" s="113">
        <v>0</v>
      </c>
      <c r="Y54" s="113">
        <v>0</v>
      </c>
      <c r="Z54" s="113">
        <v>0</v>
      </c>
      <c r="AA54" s="113">
        <f t="shared" si="3"/>
        <v>0</v>
      </c>
      <c r="AB54" s="113">
        <f t="shared" si="4"/>
        <v>0</v>
      </c>
      <c r="AC54" s="114">
        <f t="shared" si="5"/>
        <v>0</v>
      </c>
      <c r="AD54" s="114">
        <f t="shared" si="6"/>
        <v>0</v>
      </c>
      <c r="AE54" s="113">
        <v>0</v>
      </c>
      <c r="AF54" s="113">
        <v>0</v>
      </c>
      <c r="AG54" s="113">
        <f t="shared" si="7"/>
        <v>0</v>
      </c>
      <c r="AH54" s="113">
        <f t="shared" si="8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9"/>
        <v>0</v>
      </c>
      <c r="AR54" s="115">
        <f t="shared" si="10"/>
        <v>0</v>
      </c>
      <c r="AS54" s="116">
        <f t="shared" si="11"/>
        <v>0</v>
      </c>
      <c r="AT54" s="351">
        <f>I54+AH54</f>
        <v>4764532</v>
      </c>
      <c r="AU54" s="113">
        <f>J54+W54</f>
        <v>3457395</v>
      </c>
      <c r="AV54" s="113">
        <f t="shared" si="12"/>
        <v>30000</v>
      </c>
      <c r="AW54" s="113">
        <f t="shared" ref="AW54:AX56" si="33">L54+AC54</f>
        <v>1178739</v>
      </c>
      <c r="AX54" s="113">
        <f t="shared" si="33"/>
        <v>69148</v>
      </c>
      <c r="AY54" s="113">
        <f>N54+AG54</f>
        <v>29250</v>
      </c>
      <c r="AZ54" s="115">
        <f>O54+AS54</f>
        <v>8.2842000000000002</v>
      </c>
      <c r="BA54" s="115">
        <f t="shared" ref="BA54:BB56" si="34">P54+AQ54</f>
        <v>6.24</v>
      </c>
      <c r="BB54" s="116">
        <f t="shared" si="34"/>
        <v>2.0442</v>
      </c>
      <c r="BC54" s="400"/>
    </row>
    <row r="55" spans="1:56" s="394" customFormat="1" ht="12.75" customHeight="1" x14ac:dyDescent="0.2">
      <c r="A55" s="396">
        <v>14</v>
      </c>
      <c r="B55" s="397">
        <v>3474</v>
      </c>
      <c r="C55" s="397">
        <v>691003505</v>
      </c>
      <c r="D55" s="397">
        <v>72550406</v>
      </c>
      <c r="E55" s="398" t="s">
        <v>35</v>
      </c>
      <c r="F55" s="397">
        <v>3111</v>
      </c>
      <c r="G55" s="398" t="s">
        <v>316</v>
      </c>
      <c r="H55" s="476" t="s">
        <v>282</v>
      </c>
      <c r="I55" s="110">
        <v>431264</v>
      </c>
      <c r="J55" s="111">
        <v>317573</v>
      </c>
      <c r="K55" s="111">
        <v>0</v>
      </c>
      <c r="L55" s="114">
        <v>107340</v>
      </c>
      <c r="M55" s="114">
        <v>6351</v>
      </c>
      <c r="N55" s="111">
        <v>0</v>
      </c>
      <c r="O55" s="275">
        <v>0.90999999999999992</v>
      </c>
      <c r="P55" s="288">
        <v>0.90999999999999992</v>
      </c>
      <c r="Q55" s="411">
        <v>0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2"/>
        <v>0</v>
      </c>
      <c r="X55" s="113">
        <v>0</v>
      </c>
      <c r="Y55" s="113">
        <v>0</v>
      </c>
      <c r="Z55" s="113">
        <v>0</v>
      </c>
      <c r="AA55" s="113">
        <f t="shared" si="3"/>
        <v>0</v>
      </c>
      <c r="AB55" s="113">
        <f t="shared" si="4"/>
        <v>0</v>
      </c>
      <c r="AC55" s="114">
        <f t="shared" si="5"/>
        <v>0</v>
      </c>
      <c r="AD55" s="114">
        <f t="shared" si="6"/>
        <v>0</v>
      </c>
      <c r="AE55" s="113">
        <v>0</v>
      </c>
      <c r="AF55" s="113">
        <v>0</v>
      </c>
      <c r="AG55" s="113">
        <f t="shared" si="7"/>
        <v>0</v>
      </c>
      <c r="AH55" s="113">
        <f t="shared" si="8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9"/>
        <v>0</v>
      </c>
      <c r="AR55" s="115">
        <f t="shared" si="10"/>
        <v>0</v>
      </c>
      <c r="AS55" s="116">
        <f t="shared" si="11"/>
        <v>0</v>
      </c>
      <c r="AT55" s="351">
        <f>I55+AH55</f>
        <v>431264</v>
      </c>
      <c r="AU55" s="113">
        <f>J55+W55</f>
        <v>317573</v>
      </c>
      <c r="AV55" s="113">
        <f t="shared" si="12"/>
        <v>0</v>
      </c>
      <c r="AW55" s="113">
        <f t="shared" si="33"/>
        <v>107340</v>
      </c>
      <c r="AX55" s="113">
        <f t="shared" si="33"/>
        <v>6351</v>
      </c>
      <c r="AY55" s="113">
        <f>N55+AG55</f>
        <v>0</v>
      </c>
      <c r="AZ55" s="115">
        <f>O55+AS55</f>
        <v>0.90999999999999992</v>
      </c>
      <c r="BA55" s="115">
        <f t="shared" si="34"/>
        <v>0.90999999999999992</v>
      </c>
      <c r="BB55" s="116">
        <f t="shared" si="34"/>
        <v>0</v>
      </c>
      <c r="BC55" s="400"/>
    </row>
    <row r="56" spans="1:56" s="394" customFormat="1" ht="12.75" customHeight="1" x14ac:dyDescent="0.2">
      <c r="A56" s="396">
        <v>14</v>
      </c>
      <c r="B56" s="397">
        <v>3474</v>
      </c>
      <c r="C56" s="397">
        <v>691003505</v>
      </c>
      <c r="D56" s="397">
        <v>72550406</v>
      </c>
      <c r="E56" s="398" t="s">
        <v>36</v>
      </c>
      <c r="F56" s="397">
        <v>3141</v>
      </c>
      <c r="G56" s="398" t="s">
        <v>319</v>
      </c>
      <c r="H56" s="476" t="s">
        <v>282</v>
      </c>
      <c r="I56" s="110">
        <v>760831</v>
      </c>
      <c r="J56" s="111">
        <v>557482</v>
      </c>
      <c r="K56" s="111">
        <v>0</v>
      </c>
      <c r="L56" s="114">
        <v>188429</v>
      </c>
      <c r="M56" s="114">
        <v>11150</v>
      </c>
      <c r="N56" s="111">
        <v>3770</v>
      </c>
      <c r="O56" s="275">
        <v>1.9</v>
      </c>
      <c r="P56" s="288">
        <v>0</v>
      </c>
      <c r="Q56" s="411">
        <v>1.9</v>
      </c>
      <c r="R56" s="112">
        <f t="shared" si="1"/>
        <v>0</v>
      </c>
      <c r="S56" s="113">
        <v>0</v>
      </c>
      <c r="T56" s="113">
        <v>9505</v>
      </c>
      <c r="U56" s="113">
        <v>0</v>
      </c>
      <c r="V56" s="113">
        <v>0</v>
      </c>
      <c r="W56" s="113">
        <f t="shared" si="2"/>
        <v>9505</v>
      </c>
      <c r="X56" s="113">
        <v>0</v>
      </c>
      <c r="Y56" s="113">
        <v>0</v>
      </c>
      <c r="Z56" s="113">
        <v>0</v>
      </c>
      <c r="AA56" s="113">
        <f t="shared" si="3"/>
        <v>0</v>
      </c>
      <c r="AB56" s="113">
        <f t="shared" si="4"/>
        <v>9505</v>
      </c>
      <c r="AC56" s="114">
        <f t="shared" si="5"/>
        <v>3213</v>
      </c>
      <c r="AD56" s="114">
        <f t="shared" si="6"/>
        <v>190</v>
      </c>
      <c r="AE56" s="113">
        <v>0</v>
      </c>
      <c r="AF56" s="113">
        <v>0</v>
      </c>
      <c r="AG56" s="113">
        <f t="shared" si="7"/>
        <v>0</v>
      </c>
      <c r="AH56" s="113">
        <f t="shared" si="8"/>
        <v>12908</v>
      </c>
      <c r="AI56" s="115">
        <v>0</v>
      </c>
      <c r="AJ56" s="115">
        <v>0</v>
      </c>
      <c r="AK56" s="115">
        <v>0</v>
      </c>
      <c r="AL56" s="115">
        <v>0</v>
      </c>
      <c r="AM56" s="115">
        <v>0.03</v>
      </c>
      <c r="AN56" s="115">
        <v>0</v>
      </c>
      <c r="AO56" s="115">
        <v>0</v>
      </c>
      <c r="AP56" s="115">
        <v>0</v>
      </c>
      <c r="AQ56" s="115">
        <f t="shared" si="9"/>
        <v>0</v>
      </c>
      <c r="AR56" s="115">
        <f t="shared" si="10"/>
        <v>0.03</v>
      </c>
      <c r="AS56" s="116">
        <f t="shared" si="11"/>
        <v>0.03</v>
      </c>
      <c r="AT56" s="351">
        <f>I56+AH56</f>
        <v>773739</v>
      </c>
      <c r="AU56" s="113">
        <f>J56+W56</f>
        <v>566987</v>
      </c>
      <c r="AV56" s="113">
        <f t="shared" si="12"/>
        <v>0</v>
      </c>
      <c r="AW56" s="113">
        <f t="shared" si="33"/>
        <v>191642</v>
      </c>
      <c r="AX56" s="113">
        <f t="shared" si="33"/>
        <v>11340</v>
      </c>
      <c r="AY56" s="113">
        <f>N56+AG56</f>
        <v>3770</v>
      </c>
      <c r="AZ56" s="115">
        <f>O56+AS56</f>
        <v>1.93</v>
      </c>
      <c r="BA56" s="115">
        <f t="shared" si="34"/>
        <v>0</v>
      </c>
      <c r="BB56" s="116">
        <f t="shared" si="34"/>
        <v>1.93</v>
      </c>
      <c r="BC56" s="400"/>
      <c r="BD56" s="400"/>
    </row>
    <row r="57" spans="1:56" s="394" customFormat="1" ht="12.75" customHeight="1" x14ac:dyDescent="0.2">
      <c r="A57" s="235">
        <v>14</v>
      </c>
      <c r="B57" s="22">
        <v>3474</v>
      </c>
      <c r="C57" s="234">
        <v>691003505</v>
      </c>
      <c r="D57" s="234">
        <v>72550406</v>
      </c>
      <c r="E57" s="395" t="s">
        <v>37</v>
      </c>
      <c r="F57" s="22"/>
      <c r="G57" s="395"/>
      <c r="H57" s="475"/>
      <c r="I57" s="34">
        <v>5956627</v>
      </c>
      <c r="J57" s="23">
        <v>4332450</v>
      </c>
      <c r="K57" s="23">
        <v>30000</v>
      </c>
      <c r="L57" s="23">
        <v>1474508</v>
      </c>
      <c r="M57" s="23">
        <v>86649</v>
      </c>
      <c r="N57" s="23">
        <v>33020</v>
      </c>
      <c r="O57" s="24">
        <v>11.094200000000001</v>
      </c>
      <c r="P57" s="289">
        <v>7.15</v>
      </c>
      <c r="Q57" s="816">
        <v>3.9441999999999999</v>
      </c>
      <c r="R57" s="34">
        <f t="shared" ref="R57:BB57" si="35">SUM(R54:R56)</f>
        <v>0</v>
      </c>
      <c r="S57" s="23">
        <f t="shared" si="35"/>
        <v>0</v>
      </c>
      <c r="T57" s="23">
        <f t="shared" si="35"/>
        <v>9505</v>
      </c>
      <c r="U57" s="23">
        <f t="shared" si="35"/>
        <v>0</v>
      </c>
      <c r="V57" s="23">
        <f t="shared" si="35"/>
        <v>0</v>
      </c>
      <c r="W57" s="23">
        <f t="shared" si="35"/>
        <v>9505</v>
      </c>
      <c r="X57" s="23">
        <f t="shared" si="35"/>
        <v>0</v>
      </c>
      <c r="Y57" s="23">
        <f t="shared" si="35"/>
        <v>0</v>
      </c>
      <c r="Z57" s="23">
        <f t="shared" si="35"/>
        <v>0</v>
      </c>
      <c r="AA57" s="23">
        <f t="shared" si="35"/>
        <v>0</v>
      </c>
      <c r="AB57" s="23">
        <f t="shared" si="35"/>
        <v>9505</v>
      </c>
      <c r="AC57" s="23">
        <f t="shared" si="35"/>
        <v>3213</v>
      </c>
      <c r="AD57" s="23">
        <f t="shared" si="35"/>
        <v>190</v>
      </c>
      <c r="AE57" s="23">
        <f t="shared" si="35"/>
        <v>0</v>
      </c>
      <c r="AF57" s="23">
        <f t="shared" si="35"/>
        <v>0</v>
      </c>
      <c r="AG57" s="23">
        <f t="shared" si="35"/>
        <v>0</v>
      </c>
      <c r="AH57" s="23">
        <f t="shared" si="35"/>
        <v>12908</v>
      </c>
      <c r="AI57" s="24">
        <f t="shared" si="35"/>
        <v>0</v>
      </c>
      <c r="AJ57" s="24">
        <f t="shared" si="35"/>
        <v>0</v>
      </c>
      <c r="AK57" s="24">
        <f t="shared" si="35"/>
        <v>0</v>
      </c>
      <c r="AL57" s="24">
        <f t="shared" si="35"/>
        <v>0</v>
      </c>
      <c r="AM57" s="24">
        <f t="shared" si="35"/>
        <v>0.03</v>
      </c>
      <c r="AN57" s="24">
        <f t="shared" si="35"/>
        <v>0</v>
      </c>
      <c r="AO57" s="24">
        <f t="shared" si="35"/>
        <v>0</v>
      </c>
      <c r="AP57" s="24">
        <f t="shared" si="35"/>
        <v>0</v>
      </c>
      <c r="AQ57" s="24">
        <f t="shared" si="35"/>
        <v>0</v>
      </c>
      <c r="AR57" s="24">
        <f t="shared" si="35"/>
        <v>0.03</v>
      </c>
      <c r="AS57" s="69">
        <f t="shared" si="35"/>
        <v>0.03</v>
      </c>
      <c r="AT57" s="874">
        <f t="shared" si="35"/>
        <v>5969535</v>
      </c>
      <c r="AU57" s="23">
        <f t="shared" si="35"/>
        <v>4341955</v>
      </c>
      <c r="AV57" s="23">
        <f t="shared" si="35"/>
        <v>30000</v>
      </c>
      <c r="AW57" s="23">
        <f t="shared" si="35"/>
        <v>1477721</v>
      </c>
      <c r="AX57" s="23">
        <f t="shared" si="35"/>
        <v>86839</v>
      </c>
      <c r="AY57" s="23">
        <f t="shared" si="35"/>
        <v>33020</v>
      </c>
      <c r="AZ57" s="24">
        <f t="shared" si="35"/>
        <v>11.1242</v>
      </c>
      <c r="BA57" s="24">
        <f t="shared" si="35"/>
        <v>7.15</v>
      </c>
      <c r="BB57" s="69">
        <f t="shared" si="35"/>
        <v>3.9741999999999997</v>
      </c>
      <c r="BC57" s="400"/>
    </row>
    <row r="58" spans="1:56" s="394" customFormat="1" ht="12.75" customHeight="1" x14ac:dyDescent="0.2">
      <c r="A58" s="396">
        <v>15</v>
      </c>
      <c r="B58" s="397">
        <v>3466</v>
      </c>
      <c r="C58" s="397">
        <v>691001260</v>
      </c>
      <c r="D58" s="397">
        <v>72048085</v>
      </c>
      <c r="E58" s="398" t="s">
        <v>38</v>
      </c>
      <c r="F58" s="397">
        <v>3111</v>
      </c>
      <c r="G58" s="398" t="s">
        <v>315</v>
      </c>
      <c r="H58" s="476" t="s">
        <v>281</v>
      </c>
      <c r="I58" s="110">
        <v>4853787</v>
      </c>
      <c r="J58" s="111">
        <v>3467605</v>
      </c>
      <c r="K58" s="111">
        <v>85000</v>
      </c>
      <c r="L58" s="114">
        <v>1200780</v>
      </c>
      <c r="M58" s="114">
        <v>69352</v>
      </c>
      <c r="N58" s="111">
        <v>31050</v>
      </c>
      <c r="O58" s="275">
        <v>7.9741999999999988</v>
      </c>
      <c r="P58" s="288">
        <v>6</v>
      </c>
      <c r="Q58" s="411">
        <v>1.9742</v>
      </c>
      <c r="R58" s="112">
        <f t="shared" si="1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2"/>
        <v>0</v>
      </c>
      <c r="X58" s="113">
        <v>0</v>
      </c>
      <c r="Y58" s="113">
        <v>0</v>
      </c>
      <c r="Z58" s="113">
        <v>0</v>
      </c>
      <c r="AA58" s="113">
        <f t="shared" si="3"/>
        <v>0</v>
      </c>
      <c r="AB58" s="113">
        <f t="shared" si="4"/>
        <v>0</v>
      </c>
      <c r="AC58" s="114">
        <f t="shared" si="5"/>
        <v>0</v>
      </c>
      <c r="AD58" s="114">
        <f t="shared" si="6"/>
        <v>0</v>
      </c>
      <c r="AE58" s="113">
        <v>0</v>
      </c>
      <c r="AF58" s="113">
        <v>0</v>
      </c>
      <c r="AG58" s="113">
        <f t="shared" si="7"/>
        <v>0</v>
      </c>
      <c r="AH58" s="113">
        <f t="shared" si="8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9"/>
        <v>0</v>
      </c>
      <c r="AR58" s="115">
        <f t="shared" si="10"/>
        <v>0</v>
      </c>
      <c r="AS58" s="116">
        <f t="shared" si="11"/>
        <v>0</v>
      </c>
      <c r="AT58" s="351">
        <f>I58+AH58</f>
        <v>4853787</v>
      </c>
      <c r="AU58" s="113">
        <f>J58+W58</f>
        <v>3467605</v>
      </c>
      <c r="AV58" s="113">
        <f t="shared" si="12"/>
        <v>85000</v>
      </c>
      <c r="AW58" s="113">
        <f t="shared" ref="AW58:AX60" si="36">L58+AC58</f>
        <v>1200780</v>
      </c>
      <c r="AX58" s="113">
        <f t="shared" si="36"/>
        <v>69352</v>
      </c>
      <c r="AY58" s="113">
        <f>N58+AG58</f>
        <v>31050</v>
      </c>
      <c r="AZ58" s="115">
        <f>O58+AS58</f>
        <v>7.9741999999999988</v>
      </c>
      <c r="BA58" s="115">
        <f t="shared" ref="BA58:BB60" si="37">P58+AQ58</f>
        <v>6</v>
      </c>
      <c r="BB58" s="116">
        <f t="shared" si="37"/>
        <v>1.9742</v>
      </c>
      <c r="BC58" s="400"/>
    </row>
    <row r="59" spans="1:56" s="394" customFormat="1" x14ac:dyDescent="0.2">
      <c r="A59" s="396">
        <v>15</v>
      </c>
      <c r="B59" s="397">
        <v>3466</v>
      </c>
      <c r="C59" s="397">
        <v>691001260</v>
      </c>
      <c r="D59" s="397">
        <v>72048085</v>
      </c>
      <c r="E59" s="398" t="s">
        <v>38</v>
      </c>
      <c r="F59" s="397">
        <v>3111</v>
      </c>
      <c r="G59" s="398" t="s">
        <v>316</v>
      </c>
      <c r="H59" s="476" t="s">
        <v>282</v>
      </c>
      <c r="I59" s="110">
        <v>313647</v>
      </c>
      <c r="J59" s="111">
        <v>230963</v>
      </c>
      <c r="K59" s="111">
        <v>0</v>
      </c>
      <c r="L59" s="114">
        <v>78065</v>
      </c>
      <c r="M59" s="114">
        <v>4619</v>
      </c>
      <c r="N59" s="111">
        <v>0</v>
      </c>
      <c r="O59" s="275">
        <v>0.67</v>
      </c>
      <c r="P59" s="288">
        <v>0.67</v>
      </c>
      <c r="Q59" s="411">
        <v>0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2"/>
        <v>0</v>
      </c>
      <c r="X59" s="113">
        <v>0</v>
      </c>
      <c r="Y59" s="113">
        <v>0</v>
      </c>
      <c r="Z59" s="113">
        <v>0</v>
      </c>
      <c r="AA59" s="113">
        <f t="shared" si="3"/>
        <v>0</v>
      </c>
      <c r="AB59" s="113">
        <f t="shared" si="4"/>
        <v>0</v>
      </c>
      <c r="AC59" s="114">
        <f t="shared" si="5"/>
        <v>0</v>
      </c>
      <c r="AD59" s="114">
        <f t="shared" si="6"/>
        <v>0</v>
      </c>
      <c r="AE59" s="113">
        <v>0</v>
      </c>
      <c r="AF59" s="113">
        <v>0</v>
      </c>
      <c r="AG59" s="113">
        <f t="shared" si="7"/>
        <v>0</v>
      </c>
      <c r="AH59" s="113">
        <f t="shared" si="8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9"/>
        <v>0</v>
      </c>
      <c r="AR59" s="115">
        <f t="shared" si="10"/>
        <v>0</v>
      </c>
      <c r="AS59" s="116">
        <f t="shared" si="11"/>
        <v>0</v>
      </c>
      <c r="AT59" s="351">
        <f>I59+AH59</f>
        <v>313647</v>
      </c>
      <c r="AU59" s="113">
        <f>J59+W59</f>
        <v>230963</v>
      </c>
      <c r="AV59" s="113">
        <f t="shared" si="12"/>
        <v>0</v>
      </c>
      <c r="AW59" s="113">
        <f t="shared" si="36"/>
        <v>78065</v>
      </c>
      <c r="AX59" s="113">
        <f t="shared" si="36"/>
        <v>4619</v>
      </c>
      <c r="AY59" s="113">
        <f>N59+AG59</f>
        <v>0</v>
      </c>
      <c r="AZ59" s="115">
        <f>O59+AS59</f>
        <v>0.67</v>
      </c>
      <c r="BA59" s="115">
        <f t="shared" si="37"/>
        <v>0.67</v>
      </c>
      <c r="BB59" s="116">
        <f t="shared" si="37"/>
        <v>0</v>
      </c>
      <c r="BC59" s="400"/>
    </row>
    <row r="60" spans="1:56" s="394" customFormat="1" ht="12.75" customHeight="1" x14ac:dyDescent="0.2">
      <c r="A60" s="396">
        <v>15</v>
      </c>
      <c r="B60" s="397">
        <v>3466</v>
      </c>
      <c r="C60" s="397">
        <v>691001260</v>
      </c>
      <c r="D60" s="397">
        <v>72048085</v>
      </c>
      <c r="E60" s="398" t="s">
        <v>38</v>
      </c>
      <c r="F60" s="397">
        <v>3141</v>
      </c>
      <c r="G60" s="398" t="s">
        <v>319</v>
      </c>
      <c r="H60" s="476" t="s">
        <v>282</v>
      </c>
      <c r="I60" s="110">
        <v>792108</v>
      </c>
      <c r="J60" s="111">
        <v>580343</v>
      </c>
      <c r="K60" s="111">
        <v>0</v>
      </c>
      <c r="L60" s="114">
        <v>196156</v>
      </c>
      <c r="M60" s="114">
        <v>11607</v>
      </c>
      <c r="N60" s="111">
        <v>4002</v>
      </c>
      <c r="O60" s="275">
        <v>1.97</v>
      </c>
      <c r="P60" s="288">
        <v>0</v>
      </c>
      <c r="Q60" s="411">
        <v>1.97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2"/>
        <v>0</v>
      </c>
      <c r="X60" s="113">
        <v>0</v>
      </c>
      <c r="Y60" s="113">
        <v>0</v>
      </c>
      <c r="Z60" s="113">
        <v>0</v>
      </c>
      <c r="AA60" s="113">
        <f t="shared" si="3"/>
        <v>0</v>
      </c>
      <c r="AB60" s="113">
        <f t="shared" si="4"/>
        <v>0</v>
      </c>
      <c r="AC60" s="114">
        <f t="shared" si="5"/>
        <v>0</v>
      </c>
      <c r="AD60" s="114">
        <f t="shared" si="6"/>
        <v>0</v>
      </c>
      <c r="AE60" s="113">
        <v>0</v>
      </c>
      <c r="AF60" s="113">
        <v>0</v>
      </c>
      <c r="AG60" s="113">
        <f t="shared" si="7"/>
        <v>0</v>
      </c>
      <c r="AH60" s="113">
        <f t="shared" si="8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9"/>
        <v>0</v>
      </c>
      <c r="AR60" s="115">
        <f t="shared" si="10"/>
        <v>0</v>
      </c>
      <c r="AS60" s="116">
        <f t="shared" si="11"/>
        <v>0</v>
      </c>
      <c r="AT60" s="351">
        <f>I60+AH60</f>
        <v>792108</v>
      </c>
      <c r="AU60" s="113">
        <f>J60+W60</f>
        <v>580343</v>
      </c>
      <c r="AV60" s="113">
        <f t="shared" si="12"/>
        <v>0</v>
      </c>
      <c r="AW60" s="113">
        <f t="shared" si="36"/>
        <v>196156</v>
      </c>
      <c r="AX60" s="113">
        <f t="shared" si="36"/>
        <v>11607</v>
      </c>
      <c r="AY60" s="113">
        <f>N60+AG60</f>
        <v>4002</v>
      </c>
      <c r="AZ60" s="115">
        <f>O60+AS60</f>
        <v>1.97</v>
      </c>
      <c r="BA60" s="115">
        <f t="shared" si="37"/>
        <v>0</v>
      </c>
      <c r="BB60" s="116">
        <f t="shared" si="37"/>
        <v>1.97</v>
      </c>
      <c r="BC60" s="400"/>
      <c r="BD60" s="400"/>
    </row>
    <row r="61" spans="1:56" s="394" customFormat="1" ht="12.75" customHeight="1" x14ac:dyDescent="0.2">
      <c r="A61" s="235">
        <v>15</v>
      </c>
      <c r="B61" s="22">
        <v>3466</v>
      </c>
      <c r="C61" s="234">
        <v>691001260</v>
      </c>
      <c r="D61" s="234">
        <v>72048085</v>
      </c>
      <c r="E61" s="395" t="s">
        <v>39</v>
      </c>
      <c r="F61" s="22"/>
      <c r="G61" s="395"/>
      <c r="H61" s="475"/>
      <c r="I61" s="34">
        <v>5959542</v>
      </c>
      <c r="J61" s="23">
        <v>4278911</v>
      </c>
      <c r="K61" s="23">
        <v>85000</v>
      </c>
      <c r="L61" s="23">
        <v>1475001</v>
      </c>
      <c r="M61" s="23">
        <v>85578</v>
      </c>
      <c r="N61" s="23">
        <v>35052</v>
      </c>
      <c r="O61" s="24">
        <v>10.6142</v>
      </c>
      <c r="P61" s="289">
        <v>6.67</v>
      </c>
      <c r="Q61" s="816">
        <v>3.9441999999999999</v>
      </c>
      <c r="R61" s="34">
        <f t="shared" ref="R61:BB61" si="38">SUM(R58:R60)</f>
        <v>0</v>
      </c>
      <c r="S61" s="23">
        <f t="shared" si="38"/>
        <v>0</v>
      </c>
      <c r="T61" s="23">
        <f t="shared" si="38"/>
        <v>0</v>
      </c>
      <c r="U61" s="23">
        <f t="shared" si="38"/>
        <v>0</v>
      </c>
      <c r="V61" s="23">
        <f t="shared" si="38"/>
        <v>0</v>
      </c>
      <c r="W61" s="23">
        <f t="shared" si="38"/>
        <v>0</v>
      </c>
      <c r="X61" s="23">
        <f t="shared" si="38"/>
        <v>0</v>
      </c>
      <c r="Y61" s="23">
        <f t="shared" si="38"/>
        <v>0</v>
      </c>
      <c r="Z61" s="23">
        <f t="shared" si="38"/>
        <v>0</v>
      </c>
      <c r="AA61" s="23">
        <f t="shared" si="38"/>
        <v>0</v>
      </c>
      <c r="AB61" s="23">
        <f t="shared" si="38"/>
        <v>0</v>
      </c>
      <c r="AC61" s="23">
        <f t="shared" si="38"/>
        <v>0</v>
      </c>
      <c r="AD61" s="23">
        <f t="shared" si="38"/>
        <v>0</v>
      </c>
      <c r="AE61" s="23">
        <f t="shared" si="38"/>
        <v>0</v>
      </c>
      <c r="AF61" s="23">
        <f t="shared" si="38"/>
        <v>0</v>
      </c>
      <c r="AG61" s="23">
        <f t="shared" si="38"/>
        <v>0</v>
      </c>
      <c r="AH61" s="23">
        <f t="shared" si="38"/>
        <v>0</v>
      </c>
      <c r="AI61" s="24">
        <f t="shared" si="38"/>
        <v>0</v>
      </c>
      <c r="AJ61" s="24">
        <f t="shared" si="38"/>
        <v>0</v>
      </c>
      <c r="AK61" s="24">
        <f t="shared" si="38"/>
        <v>0</v>
      </c>
      <c r="AL61" s="24">
        <f t="shared" si="38"/>
        <v>0</v>
      </c>
      <c r="AM61" s="24">
        <f t="shared" si="38"/>
        <v>0</v>
      </c>
      <c r="AN61" s="24">
        <f t="shared" si="38"/>
        <v>0</v>
      </c>
      <c r="AO61" s="24">
        <f t="shared" si="38"/>
        <v>0</v>
      </c>
      <c r="AP61" s="24">
        <f t="shared" si="38"/>
        <v>0</v>
      </c>
      <c r="AQ61" s="24">
        <f t="shared" si="38"/>
        <v>0</v>
      </c>
      <c r="AR61" s="24">
        <f t="shared" si="38"/>
        <v>0</v>
      </c>
      <c r="AS61" s="69">
        <f t="shared" si="38"/>
        <v>0</v>
      </c>
      <c r="AT61" s="874">
        <f t="shared" si="38"/>
        <v>5959542</v>
      </c>
      <c r="AU61" s="23">
        <f t="shared" si="38"/>
        <v>4278911</v>
      </c>
      <c r="AV61" s="23">
        <f t="shared" si="38"/>
        <v>85000</v>
      </c>
      <c r="AW61" s="23">
        <f t="shared" si="38"/>
        <v>1475001</v>
      </c>
      <c r="AX61" s="23">
        <f t="shared" si="38"/>
        <v>85578</v>
      </c>
      <c r="AY61" s="23">
        <f t="shared" si="38"/>
        <v>35052</v>
      </c>
      <c r="AZ61" s="24">
        <f t="shared" si="38"/>
        <v>10.6142</v>
      </c>
      <c r="BA61" s="24">
        <f t="shared" si="38"/>
        <v>6.67</v>
      </c>
      <c r="BB61" s="69">
        <f t="shared" si="38"/>
        <v>3.9441999999999999</v>
      </c>
      <c r="BC61" s="400"/>
    </row>
    <row r="62" spans="1:56" s="394" customFormat="1" ht="12.75" customHeight="1" x14ac:dyDescent="0.2">
      <c r="A62" s="396">
        <v>16</v>
      </c>
      <c r="B62" s="397">
        <v>3407</v>
      </c>
      <c r="C62" s="397">
        <v>667000089</v>
      </c>
      <c r="D62" s="397">
        <v>72743778</v>
      </c>
      <c r="E62" s="398" t="s">
        <v>40</v>
      </c>
      <c r="F62" s="397">
        <v>3111</v>
      </c>
      <c r="G62" s="398" t="s">
        <v>315</v>
      </c>
      <c r="H62" s="476" t="s">
        <v>281</v>
      </c>
      <c r="I62" s="110">
        <v>11019520</v>
      </c>
      <c r="J62" s="111">
        <v>8037246</v>
      </c>
      <c r="K62" s="111">
        <v>30000</v>
      </c>
      <c r="L62" s="114">
        <v>2726729</v>
      </c>
      <c r="M62" s="114">
        <v>160745</v>
      </c>
      <c r="N62" s="111">
        <v>64800</v>
      </c>
      <c r="O62" s="275">
        <v>18.884999999999998</v>
      </c>
      <c r="P62" s="288">
        <v>14</v>
      </c>
      <c r="Q62" s="411">
        <v>4.8849999999999998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2"/>
        <v>0</v>
      </c>
      <c r="X62" s="113">
        <v>0</v>
      </c>
      <c r="Y62" s="113">
        <v>0</v>
      </c>
      <c r="Z62" s="113">
        <v>0</v>
      </c>
      <c r="AA62" s="113">
        <f t="shared" si="3"/>
        <v>0</v>
      </c>
      <c r="AB62" s="113">
        <f t="shared" si="4"/>
        <v>0</v>
      </c>
      <c r="AC62" s="114">
        <f t="shared" si="5"/>
        <v>0</v>
      </c>
      <c r="AD62" s="114">
        <f t="shared" si="6"/>
        <v>0</v>
      </c>
      <c r="AE62" s="113">
        <v>0</v>
      </c>
      <c r="AF62" s="113">
        <v>0</v>
      </c>
      <c r="AG62" s="113">
        <f t="shared" si="7"/>
        <v>0</v>
      </c>
      <c r="AH62" s="113">
        <f t="shared" si="8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9"/>
        <v>0</v>
      </c>
      <c r="AR62" s="115">
        <f t="shared" si="10"/>
        <v>0</v>
      </c>
      <c r="AS62" s="116">
        <f t="shared" si="11"/>
        <v>0</v>
      </c>
      <c r="AT62" s="351">
        <f>I62+AH62</f>
        <v>11019520</v>
      </c>
      <c r="AU62" s="113">
        <f>J62+W62</f>
        <v>8037246</v>
      </c>
      <c r="AV62" s="113">
        <f t="shared" si="12"/>
        <v>30000</v>
      </c>
      <c r="AW62" s="113">
        <f t="shared" ref="AW62:AX64" si="39">L62+AC62</f>
        <v>2726729</v>
      </c>
      <c r="AX62" s="113">
        <f t="shared" si="39"/>
        <v>160745</v>
      </c>
      <c r="AY62" s="113">
        <f>N62+AG62</f>
        <v>64800</v>
      </c>
      <c r="AZ62" s="115">
        <f>O62+AS62</f>
        <v>18.884999999999998</v>
      </c>
      <c r="BA62" s="115">
        <f t="shared" ref="BA62:BB64" si="40">P62+AQ62</f>
        <v>14</v>
      </c>
      <c r="BB62" s="116">
        <f t="shared" si="40"/>
        <v>4.8849999999999998</v>
      </c>
      <c r="BC62" s="400"/>
    </row>
    <row r="63" spans="1:56" s="394" customFormat="1" ht="12.75" customHeight="1" x14ac:dyDescent="0.2">
      <c r="A63" s="396">
        <v>16</v>
      </c>
      <c r="B63" s="397">
        <v>3407</v>
      </c>
      <c r="C63" s="397">
        <v>667000089</v>
      </c>
      <c r="D63" s="397">
        <v>72743778</v>
      </c>
      <c r="E63" s="398" t="s">
        <v>40</v>
      </c>
      <c r="F63" s="397">
        <v>3111</v>
      </c>
      <c r="G63" s="398" t="s">
        <v>316</v>
      </c>
      <c r="H63" s="476" t="s">
        <v>282</v>
      </c>
      <c r="I63" s="110">
        <v>205830</v>
      </c>
      <c r="J63" s="111">
        <v>151569</v>
      </c>
      <c r="K63" s="111">
        <v>0</v>
      </c>
      <c r="L63" s="114">
        <v>51230</v>
      </c>
      <c r="M63" s="114">
        <v>3031</v>
      </c>
      <c r="N63" s="111">
        <v>0</v>
      </c>
      <c r="O63" s="275">
        <v>0.44</v>
      </c>
      <c r="P63" s="288">
        <v>0.44</v>
      </c>
      <c r="Q63" s="411">
        <v>0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2"/>
        <v>0</v>
      </c>
      <c r="X63" s="113">
        <v>0</v>
      </c>
      <c r="Y63" s="113">
        <v>0</v>
      </c>
      <c r="Z63" s="113">
        <v>0</v>
      </c>
      <c r="AA63" s="113">
        <f t="shared" si="3"/>
        <v>0</v>
      </c>
      <c r="AB63" s="113">
        <f t="shared" si="4"/>
        <v>0</v>
      </c>
      <c r="AC63" s="114">
        <f t="shared" si="5"/>
        <v>0</v>
      </c>
      <c r="AD63" s="114">
        <f t="shared" si="6"/>
        <v>0</v>
      </c>
      <c r="AE63" s="113">
        <v>0</v>
      </c>
      <c r="AF63" s="113">
        <v>0</v>
      </c>
      <c r="AG63" s="113">
        <f t="shared" si="7"/>
        <v>0</v>
      </c>
      <c r="AH63" s="113">
        <f t="shared" si="8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9"/>
        <v>0</v>
      </c>
      <c r="AR63" s="115">
        <f t="shared" si="10"/>
        <v>0</v>
      </c>
      <c r="AS63" s="116">
        <f t="shared" si="11"/>
        <v>0</v>
      </c>
      <c r="AT63" s="351">
        <f>I63+AH63</f>
        <v>205830</v>
      </c>
      <c r="AU63" s="113">
        <f>J63+W63</f>
        <v>151569</v>
      </c>
      <c r="AV63" s="113">
        <f t="shared" si="12"/>
        <v>0</v>
      </c>
      <c r="AW63" s="113">
        <f t="shared" si="39"/>
        <v>51230</v>
      </c>
      <c r="AX63" s="113">
        <f t="shared" si="39"/>
        <v>3031</v>
      </c>
      <c r="AY63" s="113">
        <f>N63+AG63</f>
        <v>0</v>
      </c>
      <c r="AZ63" s="115">
        <f>O63+AS63</f>
        <v>0.44</v>
      </c>
      <c r="BA63" s="115">
        <f t="shared" si="40"/>
        <v>0.44</v>
      </c>
      <c r="BB63" s="116">
        <f t="shared" si="40"/>
        <v>0</v>
      </c>
      <c r="BC63" s="400"/>
    </row>
    <row r="64" spans="1:56" s="394" customFormat="1" ht="12.75" customHeight="1" x14ac:dyDescent="0.2">
      <c r="A64" s="396">
        <v>16</v>
      </c>
      <c r="B64" s="397">
        <v>3407</v>
      </c>
      <c r="C64" s="397">
        <v>667000089</v>
      </c>
      <c r="D64" s="397">
        <v>72743778</v>
      </c>
      <c r="E64" s="398" t="s">
        <v>40</v>
      </c>
      <c r="F64" s="397">
        <v>3141</v>
      </c>
      <c r="G64" s="398" t="s">
        <v>319</v>
      </c>
      <c r="H64" s="476" t="s">
        <v>282</v>
      </c>
      <c r="I64" s="110">
        <v>1635233</v>
      </c>
      <c r="J64" s="111">
        <v>1197955</v>
      </c>
      <c r="K64" s="111">
        <v>0</v>
      </c>
      <c r="L64" s="114">
        <v>404909</v>
      </c>
      <c r="M64" s="114">
        <v>23959</v>
      </c>
      <c r="N64" s="111">
        <v>8410</v>
      </c>
      <c r="O64" s="275">
        <v>4.08</v>
      </c>
      <c r="P64" s="288">
        <v>0</v>
      </c>
      <c r="Q64" s="411">
        <v>4.08</v>
      </c>
      <c r="R64" s="112">
        <f t="shared" si="1"/>
        <v>0</v>
      </c>
      <c r="S64" s="113">
        <v>0</v>
      </c>
      <c r="T64" s="113">
        <v>3144</v>
      </c>
      <c r="U64" s="113">
        <v>0</v>
      </c>
      <c r="V64" s="113">
        <v>0</v>
      </c>
      <c r="W64" s="113">
        <f t="shared" si="2"/>
        <v>3144</v>
      </c>
      <c r="X64" s="113">
        <v>0</v>
      </c>
      <c r="Y64" s="113">
        <v>0</v>
      </c>
      <c r="Z64" s="113">
        <v>0</v>
      </c>
      <c r="AA64" s="113">
        <f t="shared" si="3"/>
        <v>0</v>
      </c>
      <c r="AB64" s="113">
        <f t="shared" si="4"/>
        <v>3144</v>
      </c>
      <c r="AC64" s="114">
        <f t="shared" si="5"/>
        <v>1063</v>
      </c>
      <c r="AD64" s="114">
        <f t="shared" si="6"/>
        <v>63</v>
      </c>
      <c r="AE64" s="113">
        <v>0</v>
      </c>
      <c r="AF64" s="113">
        <v>0</v>
      </c>
      <c r="AG64" s="113">
        <f t="shared" si="7"/>
        <v>0</v>
      </c>
      <c r="AH64" s="113">
        <f t="shared" si="8"/>
        <v>4270</v>
      </c>
      <c r="AI64" s="115">
        <v>0</v>
      </c>
      <c r="AJ64" s="115">
        <v>0</v>
      </c>
      <c r="AK64" s="115">
        <v>0</v>
      </c>
      <c r="AL64" s="115">
        <v>0</v>
      </c>
      <c r="AM64" s="115">
        <v>0.01</v>
      </c>
      <c r="AN64" s="115">
        <v>0</v>
      </c>
      <c r="AO64" s="115">
        <v>0</v>
      </c>
      <c r="AP64" s="115">
        <v>0</v>
      </c>
      <c r="AQ64" s="115">
        <f t="shared" si="9"/>
        <v>0</v>
      </c>
      <c r="AR64" s="115">
        <f t="shared" si="10"/>
        <v>0.01</v>
      </c>
      <c r="AS64" s="116">
        <f t="shared" si="11"/>
        <v>0.01</v>
      </c>
      <c r="AT64" s="351">
        <f>I64+AH64</f>
        <v>1639503</v>
      </c>
      <c r="AU64" s="113">
        <f>J64+W64</f>
        <v>1201099</v>
      </c>
      <c r="AV64" s="113">
        <f t="shared" si="12"/>
        <v>0</v>
      </c>
      <c r="AW64" s="113">
        <f t="shared" si="39"/>
        <v>405972</v>
      </c>
      <c r="AX64" s="113">
        <f t="shared" si="39"/>
        <v>24022</v>
      </c>
      <c r="AY64" s="113">
        <f>N64+AG64</f>
        <v>8410</v>
      </c>
      <c r="AZ64" s="115">
        <f>O64+AS64</f>
        <v>4.09</v>
      </c>
      <c r="BA64" s="115">
        <f t="shared" si="40"/>
        <v>0</v>
      </c>
      <c r="BB64" s="116">
        <f t="shared" si="40"/>
        <v>4.09</v>
      </c>
      <c r="BC64" s="400"/>
      <c r="BD64" s="400"/>
    </row>
    <row r="65" spans="1:56" s="394" customFormat="1" ht="12.75" customHeight="1" x14ac:dyDescent="0.2">
      <c r="A65" s="235">
        <v>16</v>
      </c>
      <c r="B65" s="22">
        <v>3407</v>
      </c>
      <c r="C65" s="234">
        <v>667000089</v>
      </c>
      <c r="D65" s="234">
        <v>72743778</v>
      </c>
      <c r="E65" s="395" t="s">
        <v>41</v>
      </c>
      <c r="F65" s="22"/>
      <c r="G65" s="395"/>
      <c r="H65" s="475"/>
      <c r="I65" s="34">
        <v>12860583</v>
      </c>
      <c r="J65" s="23">
        <v>9386770</v>
      </c>
      <c r="K65" s="23">
        <v>30000</v>
      </c>
      <c r="L65" s="23">
        <v>3182868</v>
      </c>
      <c r="M65" s="23">
        <v>187735</v>
      </c>
      <c r="N65" s="23">
        <v>73210</v>
      </c>
      <c r="O65" s="24">
        <v>23.405000000000001</v>
      </c>
      <c r="P65" s="289">
        <v>14.44</v>
      </c>
      <c r="Q65" s="816">
        <v>8.9649999999999999</v>
      </c>
      <c r="R65" s="34">
        <f t="shared" ref="R65:BB65" si="41">SUM(R62:R64)</f>
        <v>0</v>
      </c>
      <c r="S65" s="23">
        <f t="shared" si="41"/>
        <v>0</v>
      </c>
      <c r="T65" s="23">
        <f t="shared" si="41"/>
        <v>3144</v>
      </c>
      <c r="U65" s="23">
        <f t="shared" si="41"/>
        <v>0</v>
      </c>
      <c r="V65" s="23">
        <f t="shared" si="41"/>
        <v>0</v>
      </c>
      <c r="W65" s="23">
        <f t="shared" si="41"/>
        <v>3144</v>
      </c>
      <c r="X65" s="23">
        <f t="shared" si="41"/>
        <v>0</v>
      </c>
      <c r="Y65" s="23">
        <f t="shared" si="41"/>
        <v>0</v>
      </c>
      <c r="Z65" s="23">
        <f t="shared" si="41"/>
        <v>0</v>
      </c>
      <c r="AA65" s="23">
        <f t="shared" si="41"/>
        <v>0</v>
      </c>
      <c r="AB65" s="23">
        <f t="shared" si="41"/>
        <v>3144</v>
      </c>
      <c r="AC65" s="23">
        <f t="shared" si="41"/>
        <v>1063</v>
      </c>
      <c r="AD65" s="23">
        <f t="shared" si="41"/>
        <v>63</v>
      </c>
      <c r="AE65" s="23">
        <f t="shared" si="41"/>
        <v>0</v>
      </c>
      <c r="AF65" s="23">
        <f t="shared" si="41"/>
        <v>0</v>
      </c>
      <c r="AG65" s="23">
        <f t="shared" si="41"/>
        <v>0</v>
      </c>
      <c r="AH65" s="23">
        <f t="shared" si="41"/>
        <v>4270</v>
      </c>
      <c r="AI65" s="24">
        <f t="shared" si="41"/>
        <v>0</v>
      </c>
      <c r="AJ65" s="24">
        <f t="shared" si="41"/>
        <v>0</v>
      </c>
      <c r="AK65" s="24">
        <f t="shared" si="41"/>
        <v>0</v>
      </c>
      <c r="AL65" s="24">
        <f t="shared" si="41"/>
        <v>0</v>
      </c>
      <c r="AM65" s="24">
        <f t="shared" si="41"/>
        <v>0.01</v>
      </c>
      <c r="AN65" s="24">
        <f t="shared" si="41"/>
        <v>0</v>
      </c>
      <c r="AO65" s="24">
        <f t="shared" si="41"/>
        <v>0</v>
      </c>
      <c r="AP65" s="24">
        <f t="shared" si="41"/>
        <v>0</v>
      </c>
      <c r="AQ65" s="24">
        <f t="shared" si="41"/>
        <v>0</v>
      </c>
      <c r="AR65" s="24">
        <f t="shared" si="41"/>
        <v>0.01</v>
      </c>
      <c r="AS65" s="69">
        <f t="shared" si="41"/>
        <v>0.01</v>
      </c>
      <c r="AT65" s="874">
        <f t="shared" si="41"/>
        <v>12864853</v>
      </c>
      <c r="AU65" s="23">
        <f t="shared" si="41"/>
        <v>9389914</v>
      </c>
      <c r="AV65" s="23">
        <f t="shared" si="41"/>
        <v>30000</v>
      </c>
      <c r="AW65" s="23">
        <f t="shared" si="41"/>
        <v>3183931</v>
      </c>
      <c r="AX65" s="23">
        <f t="shared" si="41"/>
        <v>187798</v>
      </c>
      <c r="AY65" s="23">
        <f t="shared" si="41"/>
        <v>73210</v>
      </c>
      <c r="AZ65" s="24">
        <f t="shared" si="41"/>
        <v>23.414999999999999</v>
      </c>
      <c r="BA65" s="24">
        <f t="shared" si="41"/>
        <v>14.44</v>
      </c>
      <c r="BB65" s="69">
        <f t="shared" si="41"/>
        <v>8.9749999999999996</v>
      </c>
      <c r="BC65" s="400"/>
    </row>
    <row r="66" spans="1:56" s="394" customFormat="1" ht="12.75" customHeight="1" x14ac:dyDescent="0.2">
      <c r="A66" s="396">
        <v>17</v>
      </c>
      <c r="B66" s="397">
        <v>3463</v>
      </c>
      <c r="C66" s="397">
        <v>691001308</v>
      </c>
      <c r="D66" s="397">
        <v>72048166</v>
      </c>
      <c r="E66" s="398" t="s">
        <v>42</v>
      </c>
      <c r="F66" s="397">
        <v>3111</v>
      </c>
      <c r="G66" s="398" t="s">
        <v>315</v>
      </c>
      <c r="H66" s="476" t="s">
        <v>281</v>
      </c>
      <c r="I66" s="110">
        <v>6556795</v>
      </c>
      <c r="J66" s="111">
        <v>4691395</v>
      </c>
      <c r="K66" s="111">
        <v>110000</v>
      </c>
      <c r="L66" s="114">
        <v>1622872</v>
      </c>
      <c r="M66" s="114">
        <v>93828</v>
      </c>
      <c r="N66" s="111">
        <v>38700</v>
      </c>
      <c r="O66" s="275">
        <v>10.999699999999999</v>
      </c>
      <c r="P66" s="288">
        <v>8.4514999999999993</v>
      </c>
      <c r="Q66" s="411">
        <v>2.5482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2"/>
        <v>0</v>
      </c>
      <c r="X66" s="113">
        <v>0</v>
      </c>
      <c r="Y66" s="113">
        <v>0</v>
      </c>
      <c r="Z66" s="113">
        <v>0</v>
      </c>
      <c r="AA66" s="113">
        <f t="shared" si="3"/>
        <v>0</v>
      </c>
      <c r="AB66" s="113">
        <f t="shared" si="4"/>
        <v>0</v>
      </c>
      <c r="AC66" s="114">
        <f t="shared" si="5"/>
        <v>0</v>
      </c>
      <c r="AD66" s="114">
        <f t="shared" si="6"/>
        <v>0</v>
      </c>
      <c r="AE66" s="113">
        <v>0</v>
      </c>
      <c r="AF66" s="113">
        <v>0</v>
      </c>
      <c r="AG66" s="113">
        <f t="shared" si="7"/>
        <v>0</v>
      </c>
      <c r="AH66" s="113">
        <f t="shared" si="8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9"/>
        <v>0</v>
      </c>
      <c r="AR66" s="115">
        <f t="shared" si="10"/>
        <v>0</v>
      </c>
      <c r="AS66" s="116">
        <f t="shared" si="11"/>
        <v>0</v>
      </c>
      <c r="AT66" s="351">
        <f>I66+AH66</f>
        <v>6556795</v>
      </c>
      <c r="AU66" s="113">
        <f>J66+W66</f>
        <v>4691395</v>
      </c>
      <c r="AV66" s="113">
        <f t="shared" si="12"/>
        <v>110000</v>
      </c>
      <c r="AW66" s="113">
        <f t="shared" ref="AW66:AX68" si="42">L66+AC66</f>
        <v>1622872</v>
      </c>
      <c r="AX66" s="113">
        <f t="shared" si="42"/>
        <v>93828</v>
      </c>
      <c r="AY66" s="113">
        <f>N66+AG66</f>
        <v>38700</v>
      </c>
      <c r="AZ66" s="115">
        <f>O66+AS66</f>
        <v>10.999699999999999</v>
      </c>
      <c r="BA66" s="115">
        <f t="shared" ref="BA66:BB68" si="43">P66+AQ66</f>
        <v>8.4514999999999993</v>
      </c>
      <c r="BB66" s="116">
        <f t="shared" si="43"/>
        <v>2.5482</v>
      </c>
      <c r="BC66" s="400"/>
    </row>
    <row r="67" spans="1:56" s="394" customFormat="1" x14ac:dyDescent="0.2">
      <c r="A67" s="396">
        <v>17</v>
      </c>
      <c r="B67" s="397">
        <v>3463</v>
      </c>
      <c r="C67" s="397">
        <v>691001308</v>
      </c>
      <c r="D67" s="397">
        <v>72048166</v>
      </c>
      <c r="E67" s="398" t="s">
        <v>42</v>
      </c>
      <c r="F67" s="397">
        <v>3111</v>
      </c>
      <c r="G67" s="398" t="s">
        <v>316</v>
      </c>
      <c r="H67" s="476" t="s">
        <v>282</v>
      </c>
      <c r="I67" s="110">
        <v>791954</v>
      </c>
      <c r="J67" s="111">
        <v>583177</v>
      </c>
      <c r="K67" s="111">
        <v>0</v>
      </c>
      <c r="L67" s="114">
        <v>197114</v>
      </c>
      <c r="M67" s="114">
        <v>11663</v>
      </c>
      <c r="N67" s="111">
        <v>0</v>
      </c>
      <c r="O67" s="275">
        <v>1.75</v>
      </c>
      <c r="P67" s="288">
        <v>1.75</v>
      </c>
      <c r="Q67" s="411">
        <v>0</v>
      </c>
      <c r="R67" s="112">
        <f t="shared" si="1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2"/>
        <v>0</v>
      </c>
      <c r="X67" s="113">
        <v>0</v>
      </c>
      <c r="Y67" s="113">
        <v>0</v>
      </c>
      <c r="Z67" s="113">
        <v>0</v>
      </c>
      <c r="AA67" s="113">
        <f t="shared" si="3"/>
        <v>0</v>
      </c>
      <c r="AB67" s="113">
        <f t="shared" si="4"/>
        <v>0</v>
      </c>
      <c r="AC67" s="114">
        <f t="shared" si="5"/>
        <v>0</v>
      </c>
      <c r="AD67" s="114">
        <f t="shared" si="6"/>
        <v>0</v>
      </c>
      <c r="AE67" s="113">
        <v>0</v>
      </c>
      <c r="AF67" s="113">
        <v>0</v>
      </c>
      <c r="AG67" s="113">
        <f t="shared" si="7"/>
        <v>0</v>
      </c>
      <c r="AH67" s="113">
        <f t="shared" si="8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9"/>
        <v>0</v>
      </c>
      <c r="AR67" s="115">
        <f t="shared" si="10"/>
        <v>0</v>
      </c>
      <c r="AS67" s="116">
        <f t="shared" si="11"/>
        <v>0</v>
      </c>
      <c r="AT67" s="351">
        <f>I67+AH67</f>
        <v>791954</v>
      </c>
      <c r="AU67" s="113">
        <f>J67+W67</f>
        <v>583177</v>
      </c>
      <c r="AV67" s="113">
        <f t="shared" si="12"/>
        <v>0</v>
      </c>
      <c r="AW67" s="113">
        <f t="shared" si="42"/>
        <v>197114</v>
      </c>
      <c r="AX67" s="113">
        <f t="shared" si="42"/>
        <v>11663</v>
      </c>
      <c r="AY67" s="113">
        <f>N67+AG67</f>
        <v>0</v>
      </c>
      <c r="AZ67" s="115">
        <f>O67+AS67</f>
        <v>1.75</v>
      </c>
      <c r="BA67" s="115">
        <f t="shared" si="43"/>
        <v>1.75</v>
      </c>
      <c r="BB67" s="116">
        <f t="shared" si="43"/>
        <v>0</v>
      </c>
      <c r="BC67" s="400"/>
    </row>
    <row r="68" spans="1:56" s="394" customFormat="1" ht="12.75" customHeight="1" x14ac:dyDescent="0.2">
      <c r="A68" s="396">
        <v>17</v>
      </c>
      <c r="B68" s="397">
        <v>3463</v>
      </c>
      <c r="C68" s="397">
        <v>691001308</v>
      </c>
      <c r="D68" s="397">
        <v>72048166</v>
      </c>
      <c r="E68" s="398" t="s">
        <v>42</v>
      </c>
      <c r="F68" s="397">
        <v>3141</v>
      </c>
      <c r="G68" s="398" t="s">
        <v>319</v>
      </c>
      <c r="H68" s="476" t="s">
        <v>282</v>
      </c>
      <c r="I68" s="110">
        <v>920390</v>
      </c>
      <c r="J68" s="111">
        <v>664228</v>
      </c>
      <c r="K68" s="111">
        <v>10000</v>
      </c>
      <c r="L68" s="114">
        <v>227889</v>
      </c>
      <c r="M68" s="114">
        <v>13285</v>
      </c>
      <c r="N68" s="111">
        <v>4988</v>
      </c>
      <c r="O68" s="275">
        <v>2.29</v>
      </c>
      <c r="P68" s="288">
        <v>0</v>
      </c>
      <c r="Q68" s="411">
        <v>2.29</v>
      </c>
      <c r="R68" s="112">
        <f t="shared" si="1"/>
        <v>0</v>
      </c>
      <c r="S68" s="113">
        <v>0</v>
      </c>
      <c r="T68" s="113">
        <v>3615</v>
      </c>
      <c r="U68" s="113">
        <v>0</v>
      </c>
      <c r="V68" s="113">
        <v>0</v>
      </c>
      <c r="W68" s="113">
        <f t="shared" si="2"/>
        <v>3615</v>
      </c>
      <c r="X68" s="113">
        <v>0</v>
      </c>
      <c r="Y68" s="113">
        <v>0</v>
      </c>
      <c r="Z68" s="113">
        <v>0</v>
      </c>
      <c r="AA68" s="113">
        <f t="shared" si="3"/>
        <v>0</v>
      </c>
      <c r="AB68" s="113">
        <f t="shared" si="4"/>
        <v>3615</v>
      </c>
      <c r="AC68" s="114">
        <f t="shared" si="5"/>
        <v>1222</v>
      </c>
      <c r="AD68" s="114">
        <f t="shared" si="6"/>
        <v>72</v>
      </c>
      <c r="AE68" s="113">
        <v>0</v>
      </c>
      <c r="AF68" s="113">
        <v>0</v>
      </c>
      <c r="AG68" s="113">
        <f t="shared" si="7"/>
        <v>0</v>
      </c>
      <c r="AH68" s="113">
        <f t="shared" si="8"/>
        <v>4909</v>
      </c>
      <c r="AI68" s="115">
        <v>0</v>
      </c>
      <c r="AJ68" s="115">
        <v>0</v>
      </c>
      <c r="AK68" s="115">
        <v>0</v>
      </c>
      <c r="AL68" s="115">
        <v>0</v>
      </c>
      <c r="AM68" s="115">
        <v>0.02</v>
      </c>
      <c r="AN68" s="115">
        <v>0</v>
      </c>
      <c r="AO68" s="115">
        <v>0</v>
      </c>
      <c r="AP68" s="115">
        <v>0</v>
      </c>
      <c r="AQ68" s="115">
        <f t="shared" si="9"/>
        <v>0</v>
      </c>
      <c r="AR68" s="115">
        <f t="shared" si="10"/>
        <v>0.02</v>
      </c>
      <c r="AS68" s="116">
        <f t="shared" si="11"/>
        <v>0.02</v>
      </c>
      <c r="AT68" s="351">
        <f>I68+AH68</f>
        <v>925299</v>
      </c>
      <c r="AU68" s="113">
        <f>J68+W68</f>
        <v>667843</v>
      </c>
      <c r="AV68" s="113">
        <f t="shared" si="12"/>
        <v>10000</v>
      </c>
      <c r="AW68" s="113">
        <f t="shared" si="42"/>
        <v>229111</v>
      </c>
      <c r="AX68" s="113">
        <f t="shared" si="42"/>
        <v>13357</v>
      </c>
      <c r="AY68" s="113">
        <f>N68+AG68</f>
        <v>4988</v>
      </c>
      <c r="AZ68" s="115">
        <f>O68+AS68</f>
        <v>2.31</v>
      </c>
      <c r="BA68" s="115">
        <f t="shared" si="43"/>
        <v>0</v>
      </c>
      <c r="BB68" s="116">
        <f t="shared" si="43"/>
        <v>2.31</v>
      </c>
      <c r="BC68" s="400"/>
      <c r="BD68" s="400"/>
    </row>
    <row r="69" spans="1:56" s="394" customFormat="1" ht="12.75" customHeight="1" x14ac:dyDescent="0.2">
      <c r="A69" s="235">
        <v>17</v>
      </c>
      <c r="B69" s="22">
        <v>3463</v>
      </c>
      <c r="C69" s="234">
        <v>691001308</v>
      </c>
      <c r="D69" s="234">
        <v>72048166</v>
      </c>
      <c r="E69" s="395" t="s">
        <v>43</v>
      </c>
      <c r="F69" s="22"/>
      <c r="G69" s="395"/>
      <c r="H69" s="475"/>
      <c r="I69" s="34">
        <v>8269139</v>
      </c>
      <c r="J69" s="23">
        <v>5938800</v>
      </c>
      <c r="K69" s="23">
        <v>120000</v>
      </c>
      <c r="L69" s="23">
        <v>2047875</v>
      </c>
      <c r="M69" s="23">
        <v>118776</v>
      </c>
      <c r="N69" s="23">
        <v>43688</v>
      </c>
      <c r="O69" s="24">
        <v>15.0397</v>
      </c>
      <c r="P69" s="289">
        <v>10.201499999999999</v>
      </c>
      <c r="Q69" s="816">
        <v>4.8382000000000005</v>
      </c>
      <c r="R69" s="34">
        <f t="shared" ref="R69:BB69" si="44">SUM(R66:R68)</f>
        <v>0</v>
      </c>
      <c r="S69" s="23">
        <f t="shared" si="44"/>
        <v>0</v>
      </c>
      <c r="T69" s="23">
        <f t="shared" si="44"/>
        <v>3615</v>
      </c>
      <c r="U69" s="23">
        <f t="shared" si="44"/>
        <v>0</v>
      </c>
      <c r="V69" s="23">
        <f t="shared" si="44"/>
        <v>0</v>
      </c>
      <c r="W69" s="23">
        <f t="shared" si="44"/>
        <v>3615</v>
      </c>
      <c r="X69" s="23">
        <f t="shared" si="44"/>
        <v>0</v>
      </c>
      <c r="Y69" s="23">
        <f t="shared" si="44"/>
        <v>0</v>
      </c>
      <c r="Z69" s="23">
        <f t="shared" si="44"/>
        <v>0</v>
      </c>
      <c r="AA69" s="23">
        <f t="shared" si="44"/>
        <v>0</v>
      </c>
      <c r="AB69" s="23">
        <f t="shared" si="44"/>
        <v>3615</v>
      </c>
      <c r="AC69" s="23">
        <f t="shared" si="44"/>
        <v>1222</v>
      </c>
      <c r="AD69" s="23">
        <f t="shared" si="44"/>
        <v>72</v>
      </c>
      <c r="AE69" s="23">
        <f t="shared" si="44"/>
        <v>0</v>
      </c>
      <c r="AF69" s="23">
        <f t="shared" si="44"/>
        <v>0</v>
      </c>
      <c r="AG69" s="23">
        <f t="shared" si="44"/>
        <v>0</v>
      </c>
      <c r="AH69" s="23">
        <f t="shared" si="44"/>
        <v>4909</v>
      </c>
      <c r="AI69" s="24">
        <f t="shared" si="44"/>
        <v>0</v>
      </c>
      <c r="AJ69" s="24">
        <f t="shared" si="44"/>
        <v>0</v>
      </c>
      <c r="AK69" s="24">
        <f t="shared" si="44"/>
        <v>0</v>
      </c>
      <c r="AL69" s="24">
        <f t="shared" si="44"/>
        <v>0</v>
      </c>
      <c r="AM69" s="24">
        <f t="shared" si="44"/>
        <v>0.02</v>
      </c>
      <c r="AN69" s="24">
        <f t="shared" si="44"/>
        <v>0</v>
      </c>
      <c r="AO69" s="24">
        <f t="shared" si="44"/>
        <v>0</v>
      </c>
      <c r="AP69" s="24">
        <f t="shared" si="44"/>
        <v>0</v>
      </c>
      <c r="AQ69" s="24">
        <f t="shared" si="44"/>
        <v>0</v>
      </c>
      <c r="AR69" s="24">
        <f t="shared" si="44"/>
        <v>0.02</v>
      </c>
      <c r="AS69" s="69">
        <f t="shared" si="44"/>
        <v>0.02</v>
      </c>
      <c r="AT69" s="874">
        <f t="shared" si="44"/>
        <v>8274048</v>
      </c>
      <c r="AU69" s="23">
        <f t="shared" si="44"/>
        <v>5942415</v>
      </c>
      <c r="AV69" s="23">
        <f t="shared" si="44"/>
        <v>120000</v>
      </c>
      <c r="AW69" s="23">
        <f t="shared" si="44"/>
        <v>2049097</v>
      </c>
      <c r="AX69" s="23">
        <f t="shared" si="44"/>
        <v>118848</v>
      </c>
      <c r="AY69" s="23">
        <f t="shared" si="44"/>
        <v>43688</v>
      </c>
      <c r="AZ69" s="24">
        <f t="shared" si="44"/>
        <v>15.059699999999999</v>
      </c>
      <c r="BA69" s="24">
        <f t="shared" si="44"/>
        <v>10.201499999999999</v>
      </c>
      <c r="BB69" s="69">
        <f t="shared" si="44"/>
        <v>4.8582000000000001</v>
      </c>
      <c r="BC69" s="400"/>
    </row>
    <row r="70" spans="1:56" s="394" customFormat="1" ht="12.75" customHeight="1" x14ac:dyDescent="0.2">
      <c r="A70" s="396">
        <v>18</v>
      </c>
      <c r="B70" s="397">
        <v>3460</v>
      </c>
      <c r="C70" s="397">
        <v>691000387</v>
      </c>
      <c r="D70" s="397">
        <v>86797034</v>
      </c>
      <c r="E70" s="398" t="s">
        <v>44</v>
      </c>
      <c r="F70" s="397">
        <v>3111</v>
      </c>
      <c r="G70" s="398" t="s">
        <v>315</v>
      </c>
      <c r="H70" s="476" t="s">
        <v>281</v>
      </c>
      <c r="I70" s="110">
        <v>5352102</v>
      </c>
      <c r="J70" s="111">
        <v>3915980</v>
      </c>
      <c r="K70" s="111">
        <v>0</v>
      </c>
      <c r="L70" s="114">
        <v>1323602</v>
      </c>
      <c r="M70" s="114">
        <v>78320</v>
      </c>
      <c r="N70" s="111">
        <v>34200</v>
      </c>
      <c r="O70" s="275">
        <v>9.6381999999999994</v>
      </c>
      <c r="P70" s="288">
        <v>6.97</v>
      </c>
      <c r="Q70" s="411">
        <v>2.6681999999999997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2"/>
        <v>0</v>
      </c>
      <c r="X70" s="113">
        <v>0</v>
      </c>
      <c r="Y70" s="113">
        <v>0</v>
      </c>
      <c r="Z70" s="113">
        <v>0</v>
      </c>
      <c r="AA70" s="113">
        <f t="shared" si="3"/>
        <v>0</v>
      </c>
      <c r="AB70" s="113">
        <f t="shared" si="4"/>
        <v>0</v>
      </c>
      <c r="AC70" s="114">
        <f t="shared" si="5"/>
        <v>0</v>
      </c>
      <c r="AD70" s="114">
        <f t="shared" si="6"/>
        <v>0</v>
      </c>
      <c r="AE70" s="113">
        <v>0</v>
      </c>
      <c r="AF70" s="113">
        <v>0</v>
      </c>
      <c r="AG70" s="113">
        <f t="shared" si="7"/>
        <v>0</v>
      </c>
      <c r="AH70" s="113">
        <f t="shared" si="8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9"/>
        <v>0</v>
      </c>
      <c r="AR70" s="115">
        <f t="shared" si="10"/>
        <v>0</v>
      </c>
      <c r="AS70" s="116">
        <f t="shared" si="11"/>
        <v>0</v>
      </c>
      <c r="AT70" s="351">
        <f>I70+AH70</f>
        <v>5352102</v>
      </c>
      <c r="AU70" s="113">
        <f>J70+W70</f>
        <v>3915980</v>
      </c>
      <c r="AV70" s="113">
        <f t="shared" si="12"/>
        <v>0</v>
      </c>
      <c r="AW70" s="113">
        <f t="shared" ref="AW70:AX72" si="45">L70+AC70</f>
        <v>1323602</v>
      </c>
      <c r="AX70" s="113">
        <f t="shared" si="45"/>
        <v>78320</v>
      </c>
      <c r="AY70" s="113">
        <f>N70+AG70</f>
        <v>34200</v>
      </c>
      <c r="AZ70" s="115">
        <f>O70+AS70</f>
        <v>9.6381999999999994</v>
      </c>
      <c r="BA70" s="115">
        <f t="shared" ref="BA70:BB72" si="46">P70+AQ70</f>
        <v>6.97</v>
      </c>
      <c r="BB70" s="116">
        <f t="shared" si="46"/>
        <v>2.6681999999999997</v>
      </c>
      <c r="BC70" s="400"/>
    </row>
    <row r="71" spans="1:56" s="394" customFormat="1" ht="12.75" customHeight="1" x14ac:dyDescent="0.2">
      <c r="A71" s="396">
        <v>18</v>
      </c>
      <c r="B71" s="397">
        <v>3460</v>
      </c>
      <c r="C71" s="397">
        <v>691000387</v>
      </c>
      <c r="D71" s="397">
        <v>86797034</v>
      </c>
      <c r="E71" s="398" t="s">
        <v>44</v>
      </c>
      <c r="F71" s="397">
        <v>3111</v>
      </c>
      <c r="G71" s="398" t="s">
        <v>316</v>
      </c>
      <c r="H71" s="476" t="s">
        <v>282</v>
      </c>
      <c r="I71" s="110">
        <v>57498</v>
      </c>
      <c r="J71" s="111">
        <v>42340</v>
      </c>
      <c r="K71" s="111">
        <v>0</v>
      </c>
      <c r="L71" s="114">
        <v>14311</v>
      </c>
      <c r="M71" s="114">
        <v>847</v>
      </c>
      <c r="N71" s="111">
        <v>0</v>
      </c>
      <c r="O71" s="275">
        <v>0.17</v>
      </c>
      <c r="P71" s="288">
        <v>0.17</v>
      </c>
      <c r="Q71" s="411">
        <v>0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2"/>
        <v>0</v>
      </c>
      <c r="X71" s="113">
        <v>0</v>
      </c>
      <c r="Y71" s="113">
        <v>0</v>
      </c>
      <c r="Z71" s="113">
        <v>0</v>
      </c>
      <c r="AA71" s="113">
        <f t="shared" si="3"/>
        <v>0</v>
      </c>
      <c r="AB71" s="113">
        <f t="shared" si="4"/>
        <v>0</v>
      </c>
      <c r="AC71" s="114">
        <f t="shared" si="5"/>
        <v>0</v>
      </c>
      <c r="AD71" s="114">
        <f t="shared" si="6"/>
        <v>0</v>
      </c>
      <c r="AE71" s="113">
        <v>0</v>
      </c>
      <c r="AF71" s="113">
        <v>0</v>
      </c>
      <c r="AG71" s="113">
        <f t="shared" si="7"/>
        <v>0</v>
      </c>
      <c r="AH71" s="113">
        <f t="shared" si="8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9"/>
        <v>0</v>
      </c>
      <c r="AR71" s="115">
        <f t="shared" si="10"/>
        <v>0</v>
      </c>
      <c r="AS71" s="116">
        <f t="shared" si="11"/>
        <v>0</v>
      </c>
      <c r="AT71" s="351">
        <f>I71+AH71</f>
        <v>57498</v>
      </c>
      <c r="AU71" s="113">
        <f>J71+W71</f>
        <v>42340</v>
      </c>
      <c r="AV71" s="113">
        <f t="shared" si="12"/>
        <v>0</v>
      </c>
      <c r="AW71" s="113">
        <f t="shared" si="45"/>
        <v>14311</v>
      </c>
      <c r="AX71" s="113">
        <f t="shared" si="45"/>
        <v>847</v>
      </c>
      <c r="AY71" s="113">
        <f>N71+AG71</f>
        <v>0</v>
      </c>
      <c r="AZ71" s="115">
        <f>O71+AS71</f>
        <v>0.17</v>
      </c>
      <c r="BA71" s="115">
        <f t="shared" si="46"/>
        <v>0.17</v>
      </c>
      <c r="BB71" s="116">
        <f t="shared" si="46"/>
        <v>0</v>
      </c>
      <c r="BC71" s="400"/>
    </row>
    <row r="72" spans="1:56" s="394" customFormat="1" ht="12.75" customHeight="1" x14ac:dyDescent="0.2">
      <c r="A72" s="396">
        <v>18</v>
      </c>
      <c r="B72" s="397">
        <v>3460</v>
      </c>
      <c r="C72" s="397">
        <v>691000387</v>
      </c>
      <c r="D72" s="397">
        <v>86797034</v>
      </c>
      <c r="E72" s="398" t="s">
        <v>44</v>
      </c>
      <c r="F72" s="397">
        <v>3141</v>
      </c>
      <c r="G72" s="398" t="s">
        <v>319</v>
      </c>
      <c r="H72" s="476" t="s">
        <v>282</v>
      </c>
      <c r="I72" s="110">
        <v>845693</v>
      </c>
      <c r="J72" s="111">
        <v>619503</v>
      </c>
      <c r="K72" s="111">
        <v>0</v>
      </c>
      <c r="L72" s="114">
        <v>209392</v>
      </c>
      <c r="M72" s="114">
        <v>12390</v>
      </c>
      <c r="N72" s="111">
        <v>4408</v>
      </c>
      <c r="O72" s="275">
        <v>2.11</v>
      </c>
      <c r="P72" s="288">
        <v>0</v>
      </c>
      <c r="Q72" s="411">
        <v>2.11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2"/>
        <v>0</v>
      </c>
      <c r="X72" s="113">
        <v>0</v>
      </c>
      <c r="Y72" s="113">
        <v>0</v>
      </c>
      <c r="Z72" s="113">
        <v>0</v>
      </c>
      <c r="AA72" s="113">
        <f t="shared" si="3"/>
        <v>0</v>
      </c>
      <c r="AB72" s="113">
        <f t="shared" si="4"/>
        <v>0</v>
      </c>
      <c r="AC72" s="114">
        <f t="shared" si="5"/>
        <v>0</v>
      </c>
      <c r="AD72" s="114">
        <f t="shared" si="6"/>
        <v>0</v>
      </c>
      <c r="AE72" s="113">
        <v>0</v>
      </c>
      <c r="AF72" s="113">
        <v>0</v>
      </c>
      <c r="AG72" s="113">
        <f t="shared" si="7"/>
        <v>0</v>
      </c>
      <c r="AH72" s="113">
        <f t="shared" si="8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9"/>
        <v>0</v>
      </c>
      <c r="AR72" s="115">
        <f t="shared" si="10"/>
        <v>0</v>
      </c>
      <c r="AS72" s="116">
        <f t="shared" si="11"/>
        <v>0</v>
      </c>
      <c r="AT72" s="351">
        <f>I72+AH72</f>
        <v>845693</v>
      </c>
      <c r="AU72" s="113">
        <f>J72+W72</f>
        <v>619503</v>
      </c>
      <c r="AV72" s="113">
        <f t="shared" si="12"/>
        <v>0</v>
      </c>
      <c r="AW72" s="113">
        <f t="shared" si="45"/>
        <v>209392</v>
      </c>
      <c r="AX72" s="113">
        <f t="shared" si="45"/>
        <v>12390</v>
      </c>
      <c r="AY72" s="113">
        <f>N72+AG72</f>
        <v>4408</v>
      </c>
      <c r="AZ72" s="115">
        <f>O72+AS72</f>
        <v>2.11</v>
      </c>
      <c r="BA72" s="115">
        <f t="shared" si="46"/>
        <v>0</v>
      </c>
      <c r="BB72" s="116">
        <f t="shared" si="46"/>
        <v>2.11</v>
      </c>
      <c r="BC72" s="400"/>
      <c r="BD72" s="400"/>
    </row>
    <row r="73" spans="1:56" s="394" customFormat="1" ht="12.75" customHeight="1" x14ac:dyDescent="0.2">
      <c r="A73" s="235">
        <v>18</v>
      </c>
      <c r="B73" s="22">
        <v>3460</v>
      </c>
      <c r="C73" s="234">
        <v>691000387</v>
      </c>
      <c r="D73" s="234">
        <v>86797034</v>
      </c>
      <c r="E73" s="395" t="s">
        <v>45</v>
      </c>
      <c r="F73" s="22"/>
      <c r="G73" s="395"/>
      <c r="H73" s="475"/>
      <c r="I73" s="34">
        <v>6255293</v>
      </c>
      <c r="J73" s="23">
        <v>4577823</v>
      </c>
      <c r="K73" s="23">
        <v>0</v>
      </c>
      <c r="L73" s="23">
        <v>1547305</v>
      </c>
      <c r="M73" s="23">
        <v>91557</v>
      </c>
      <c r="N73" s="23">
        <v>38608</v>
      </c>
      <c r="O73" s="24">
        <v>11.918199999999999</v>
      </c>
      <c r="P73" s="289">
        <v>7.14</v>
      </c>
      <c r="Q73" s="816">
        <v>4.7782</v>
      </c>
      <c r="R73" s="34">
        <f t="shared" ref="R73:BB73" si="47">SUM(R70:R72)</f>
        <v>0</v>
      </c>
      <c r="S73" s="23">
        <f t="shared" si="47"/>
        <v>0</v>
      </c>
      <c r="T73" s="23">
        <f t="shared" si="47"/>
        <v>0</v>
      </c>
      <c r="U73" s="23">
        <f t="shared" si="47"/>
        <v>0</v>
      </c>
      <c r="V73" s="23">
        <f t="shared" si="47"/>
        <v>0</v>
      </c>
      <c r="W73" s="23">
        <f t="shared" si="47"/>
        <v>0</v>
      </c>
      <c r="X73" s="23">
        <f t="shared" si="47"/>
        <v>0</v>
      </c>
      <c r="Y73" s="23">
        <f t="shared" si="47"/>
        <v>0</v>
      </c>
      <c r="Z73" s="23">
        <f t="shared" si="47"/>
        <v>0</v>
      </c>
      <c r="AA73" s="23">
        <f t="shared" si="47"/>
        <v>0</v>
      </c>
      <c r="AB73" s="23">
        <f t="shared" si="47"/>
        <v>0</v>
      </c>
      <c r="AC73" s="23">
        <f t="shared" si="47"/>
        <v>0</v>
      </c>
      <c r="AD73" s="23">
        <f t="shared" si="47"/>
        <v>0</v>
      </c>
      <c r="AE73" s="23">
        <f t="shared" si="47"/>
        <v>0</v>
      </c>
      <c r="AF73" s="23">
        <f t="shared" si="47"/>
        <v>0</v>
      </c>
      <c r="AG73" s="23">
        <f t="shared" si="47"/>
        <v>0</v>
      </c>
      <c r="AH73" s="23">
        <f t="shared" si="47"/>
        <v>0</v>
      </c>
      <c r="AI73" s="24">
        <f t="shared" si="47"/>
        <v>0</v>
      </c>
      <c r="AJ73" s="24">
        <f t="shared" si="47"/>
        <v>0</v>
      </c>
      <c r="AK73" s="24">
        <f t="shared" si="47"/>
        <v>0</v>
      </c>
      <c r="AL73" s="24">
        <f t="shared" si="47"/>
        <v>0</v>
      </c>
      <c r="AM73" s="24">
        <f t="shared" si="47"/>
        <v>0</v>
      </c>
      <c r="AN73" s="24">
        <f t="shared" si="47"/>
        <v>0</v>
      </c>
      <c r="AO73" s="24">
        <f t="shared" si="47"/>
        <v>0</v>
      </c>
      <c r="AP73" s="24">
        <f t="shared" si="47"/>
        <v>0</v>
      </c>
      <c r="AQ73" s="24">
        <f t="shared" si="47"/>
        <v>0</v>
      </c>
      <c r="AR73" s="24">
        <f t="shared" si="47"/>
        <v>0</v>
      </c>
      <c r="AS73" s="69">
        <f t="shared" si="47"/>
        <v>0</v>
      </c>
      <c r="AT73" s="874">
        <f t="shared" si="47"/>
        <v>6255293</v>
      </c>
      <c r="AU73" s="23">
        <f t="shared" si="47"/>
        <v>4577823</v>
      </c>
      <c r="AV73" s="23">
        <f t="shared" si="47"/>
        <v>0</v>
      </c>
      <c r="AW73" s="23">
        <f t="shared" si="47"/>
        <v>1547305</v>
      </c>
      <c r="AX73" s="23">
        <f t="shared" si="47"/>
        <v>91557</v>
      </c>
      <c r="AY73" s="23">
        <f t="shared" si="47"/>
        <v>38608</v>
      </c>
      <c r="AZ73" s="24">
        <f t="shared" si="47"/>
        <v>11.918199999999999</v>
      </c>
      <c r="BA73" s="24">
        <f t="shared" si="47"/>
        <v>7.14</v>
      </c>
      <c r="BB73" s="69">
        <f t="shared" si="47"/>
        <v>4.7782</v>
      </c>
      <c r="BC73" s="400"/>
    </row>
    <row r="74" spans="1:56" s="394" customFormat="1" ht="12.75" customHeight="1" x14ac:dyDescent="0.2">
      <c r="A74" s="396">
        <v>19</v>
      </c>
      <c r="B74" s="397">
        <v>3413</v>
      </c>
      <c r="C74" s="397">
        <v>600077918</v>
      </c>
      <c r="D74" s="397">
        <v>72743433</v>
      </c>
      <c r="E74" s="398" t="s">
        <v>283</v>
      </c>
      <c r="F74" s="397">
        <v>3111</v>
      </c>
      <c r="G74" s="398" t="s">
        <v>315</v>
      </c>
      <c r="H74" s="476" t="s">
        <v>281</v>
      </c>
      <c r="I74" s="110">
        <v>10582340</v>
      </c>
      <c r="J74" s="111">
        <v>7738910</v>
      </c>
      <c r="K74" s="111">
        <v>0</v>
      </c>
      <c r="L74" s="114">
        <v>2615752</v>
      </c>
      <c r="M74" s="114">
        <v>154778</v>
      </c>
      <c r="N74" s="111">
        <v>72900</v>
      </c>
      <c r="O74" s="275">
        <v>17.702199999999998</v>
      </c>
      <c r="P74" s="288">
        <v>12.7097</v>
      </c>
      <c r="Q74" s="411">
        <v>4.9924999999999997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2"/>
        <v>0</v>
      </c>
      <c r="X74" s="113">
        <v>0</v>
      </c>
      <c r="Y74" s="113">
        <v>0</v>
      </c>
      <c r="Z74" s="113">
        <v>0</v>
      </c>
      <c r="AA74" s="113">
        <f t="shared" si="3"/>
        <v>0</v>
      </c>
      <c r="AB74" s="113">
        <f t="shared" si="4"/>
        <v>0</v>
      </c>
      <c r="AC74" s="114">
        <f t="shared" si="5"/>
        <v>0</v>
      </c>
      <c r="AD74" s="114">
        <f t="shared" si="6"/>
        <v>0</v>
      </c>
      <c r="AE74" s="113">
        <v>0</v>
      </c>
      <c r="AF74" s="113">
        <v>0</v>
      </c>
      <c r="AG74" s="113">
        <f t="shared" si="7"/>
        <v>0</v>
      </c>
      <c r="AH74" s="113">
        <f t="shared" si="8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9"/>
        <v>0</v>
      </c>
      <c r="AR74" s="115">
        <f t="shared" si="10"/>
        <v>0</v>
      </c>
      <c r="AS74" s="116">
        <f t="shared" si="11"/>
        <v>0</v>
      </c>
      <c r="AT74" s="351">
        <f>I74+AH74</f>
        <v>10582340</v>
      </c>
      <c r="AU74" s="113">
        <f>J74+W74</f>
        <v>7738910</v>
      </c>
      <c r="AV74" s="113">
        <f t="shared" si="12"/>
        <v>0</v>
      </c>
      <c r="AW74" s="113">
        <f t="shared" ref="AW74:AX77" si="48">L74+AC74</f>
        <v>2615752</v>
      </c>
      <c r="AX74" s="113">
        <f t="shared" si="48"/>
        <v>154778</v>
      </c>
      <c r="AY74" s="113">
        <f>N74+AG74</f>
        <v>72900</v>
      </c>
      <c r="AZ74" s="115">
        <f>O74+AS74</f>
        <v>17.702199999999998</v>
      </c>
      <c r="BA74" s="115">
        <f t="shared" ref="BA74:BB77" si="49">P74+AQ74</f>
        <v>12.7097</v>
      </c>
      <c r="BB74" s="116">
        <f t="shared" si="49"/>
        <v>4.9924999999999997</v>
      </c>
      <c r="BC74" s="400"/>
    </row>
    <row r="75" spans="1:56" s="394" customFormat="1" ht="12.75" customHeight="1" x14ac:dyDescent="0.2">
      <c r="A75" s="396">
        <v>19</v>
      </c>
      <c r="B75" s="397">
        <v>3413</v>
      </c>
      <c r="C75" s="397">
        <v>600077918</v>
      </c>
      <c r="D75" s="397">
        <v>72743433</v>
      </c>
      <c r="E75" s="398" t="s">
        <v>283</v>
      </c>
      <c r="F75" s="397">
        <v>3111</v>
      </c>
      <c r="G75" s="398" t="s">
        <v>317</v>
      </c>
      <c r="H75" s="476" t="s">
        <v>281</v>
      </c>
      <c r="I75" s="110">
        <v>1816808</v>
      </c>
      <c r="J75" s="111">
        <v>1337856</v>
      </c>
      <c r="K75" s="111">
        <v>0</v>
      </c>
      <c r="L75" s="114">
        <v>452195</v>
      </c>
      <c r="M75" s="114">
        <v>26757</v>
      </c>
      <c r="N75" s="111">
        <v>0</v>
      </c>
      <c r="O75" s="275">
        <v>4</v>
      </c>
      <c r="P75" s="288">
        <v>4</v>
      </c>
      <c r="Q75" s="411">
        <v>0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2"/>
        <v>0</v>
      </c>
      <c r="X75" s="113">
        <v>0</v>
      </c>
      <c r="Y75" s="113">
        <v>0</v>
      </c>
      <c r="Z75" s="113">
        <v>0</v>
      </c>
      <c r="AA75" s="113">
        <f t="shared" si="3"/>
        <v>0</v>
      </c>
      <c r="AB75" s="113">
        <f t="shared" si="4"/>
        <v>0</v>
      </c>
      <c r="AC75" s="114">
        <f t="shared" si="5"/>
        <v>0</v>
      </c>
      <c r="AD75" s="114">
        <f t="shared" si="6"/>
        <v>0</v>
      </c>
      <c r="AE75" s="113">
        <v>0</v>
      </c>
      <c r="AF75" s="113">
        <v>0</v>
      </c>
      <c r="AG75" s="113">
        <f t="shared" si="7"/>
        <v>0</v>
      </c>
      <c r="AH75" s="113">
        <f t="shared" si="8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9"/>
        <v>0</v>
      </c>
      <c r="AR75" s="115">
        <f t="shared" si="10"/>
        <v>0</v>
      </c>
      <c r="AS75" s="116">
        <f t="shared" si="11"/>
        <v>0</v>
      </c>
      <c r="AT75" s="351">
        <f>I75+AH75</f>
        <v>1816808</v>
      </c>
      <c r="AU75" s="113">
        <f>J75+W75</f>
        <v>1337856</v>
      </c>
      <c r="AV75" s="113">
        <f t="shared" si="12"/>
        <v>0</v>
      </c>
      <c r="AW75" s="113">
        <f t="shared" si="48"/>
        <v>452195</v>
      </c>
      <c r="AX75" s="113">
        <f t="shared" si="48"/>
        <v>26757</v>
      </c>
      <c r="AY75" s="113">
        <f>N75+AG75</f>
        <v>0</v>
      </c>
      <c r="AZ75" s="115">
        <f>O75+AS75</f>
        <v>4</v>
      </c>
      <c r="BA75" s="115">
        <f t="shared" si="49"/>
        <v>4</v>
      </c>
      <c r="BB75" s="116">
        <f t="shared" si="49"/>
        <v>0</v>
      </c>
      <c r="BC75" s="400"/>
    </row>
    <row r="76" spans="1:56" s="394" customFormat="1" x14ac:dyDescent="0.2">
      <c r="A76" s="396">
        <v>19</v>
      </c>
      <c r="B76" s="397">
        <v>3413</v>
      </c>
      <c r="C76" s="397">
        <v>600077918</v>
      </c>
      <c r="D76" s="397">
        <v>72743433</v>
      </c>
      <c r="E76" s="398" t="s">
        <v>283</v>
      </c>
      <c r="F76" s="397">
        <v>3111</v>
      </c>
      <c r="G76" s="398" t="s">
        <v>316</v>
      </c>
      <c r="H76" s="476" t="s">
        <v>282</v>
      </c>
      <c r="I76" s="110">
        <v>227393</v>
      </c>
      <c r="J76" s="111">
        <v>167447</v>
      </c>
      <c r="K76" s="111">
        <v>0</v>
      </c>
      <c r="L76" s="114">
        <v>56597</v>
      </c>
      <c r="M76" s="114">
        <v>3349</v>
      </c>
      <c r="N76" s="111">
        <v>0</v>
      </c>
      <c r="O76" s="275">
        <v>0.5</v>
      </c>
      <c r="P76" s="288">
        <v>0.5</v>
      </c>
      <c r="Q76" s="411">
        <v>0</v>
      </c>
      <c r="R76" s="112">
        <f t="shared" si="1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2"/>
        <v>0</v>
      </c>
      <c r="X76" s="113">
        <v>0</v>
      </c>
      <c r="Y76" s="113">
        <v>0</v>
      </c>
      <c r="Z76" s="113">
        <v>0</v>
      </c>
      <c r="AA76" s="113">
        <f t="shared" si="3"/>
        <v>0</v>
      </c>
      <c r="AB76" s="113">
        <f t="shared" si="4"/>
        <v>0</v>
      </c>
      <c r="AC76" s="114">
        <f t="shared" si="5"/>
        <v>0</v>
      </c>
      <c r="AD76" s="114">
        <f t="shared" si="6"/>
        <v>0</v>
      </c>
      <c r="AE76" s="113">
        <v>0</v>
      </c>
      <c r="AF76" s="113">
        <v>0</v>
      </c>
      <c r="AG76" s="113">
        <f t="shared" si="7"/>
        <v>0</v>
      </c>
      <c r="AH76" s="113">
        <f t="shared" si="8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9"/>
        <v>0</v>
      </c>
      <c r="AR76" s="115">
        <f t="shared" si="10"/>
        <v>0</v>
      </c>
      <c r="AS76" s="116">
        <f t="shared" si="11"/>
        <v>0</v>
      </c>
      <c r="AT76" s="351">
        <f>I76+AH76</f>
        <v>227393</v>
      </c>
      <c r="AU76" s="113">
        <f>J76+W76</f>
        <v>167447</v>
      </c>
      <c r="AV76" s="113">
        <f t="shared" si="12"/>
        <v>0</v>
      </c>
      <c r="AW76" s="113">
        <f t="shared" si="48"/>
        <v>56597</v>
      </c>
      <c r="AX76" s="113">
        <f t="shared" si="48"/>
        <v>3349</v>
      </c>
      <c r="AY76" s="113">
        <f>N76+AG76</f>
        <v>0</v>
      </c>
      <c r="AZ76" s="115">
        <f>O76+AS76</f>
        <v>0.5</v>
      </c>
      <c r="BA76" s="115">
        <f t="shared" si="49"/>
        <v>0.5</v>
      </c>
      <c r="BB76" s="116">
        <f t="shared" si="49"/>
        <v>0</v>
      </c>
      <c r="BC76" s="400"/>
    </row>
    <row r="77" spans="1:56" s="394" customFormat="1" ht="12.75" customHeight="1" x14ac:dyDescent="0.2">
      <c r="A77" s="396">
        <v>19</v>
      </c>
      <c r="B77" s="397">
        <v>3413</v>
      </c>
      <c r="C77" s="397">
        <v>600077918</v>
      </c>
      <c r="D77" s="397">
        <v>72743433</v>
      </c>
      <c r="E77" s="398" t="s">
        <v>283</v>
      </c>
      <c r="F77" s="397">
        <v>3141</v>
      </c>
      <c r="G77" s="398" t="s">
        <v>319</v>
      </c>
      <c r="H77" s="476" t="s">
        <v>282</v>
      </c>
      <c r="I77" s="110">
        <v>1203539</v>
      </c>
      <c r="J77" s="111">
        <v>881746</v>
      </c>
      <c r="K77" s="111">
        <v>0</v>
      </c>
      <c r="L77" s="114">
        <v>298030</v>
      </c>
      <c r="M77" s="114">
        <v>17635</v>
      </c>
      <c r="N77" s="111">
        <v>6128</v>
      </c>
      <c r="O77" s="275">
        <v>3</v>
      </c>
      <c r="P77" s="288">
        <v>0</v>
      </c>
      <c r="Q77" s="411">
        <v>3</v>
      </c>
      <c r="R77" s="112">
        <f t="shared" si="1"/>
        <v>0</v>
      </c>
      <c r="S77" s="113">
        <v>0</v>
      </c>
      <c r="T77" s="113">
        <v>-2170</v>
      </c>
      <c r="U77" s="113">
        <v>0</v>
      </c>
      <c r="V77" s="113">
        <v>0</v>
      </c>
      <c r="W77" s="113">
        <f t="shared" si="2"/>
        <v>-2170</v>
      </c>
      <c r="X77" s="113">
        <v>0</v>
      </c>
      <c r="Y77" s="113">
        <v>0</v>
      </c>
      <c r="Z77" s="113">
        <v>0</v>
      </c>
      <c r="AA77" s="113">
        <f t="shared" si="3"/>
        <v>0</v>
      </c>
      <c r="AB77" s="113">
        <f t="shared" si="4"/>
        <v>-2170</v>
      </c>
      <c r="AC77" s="114">
        <f t="shared" si="5"/>
        <v>-733</v>
      </c>
      <c r="AD77" s="114">
        <f t="shared" si="6"/>
        <v>-43</v>
      </c>
      <c r="AE77" s="113">
        <v>0</v>
      </c>
      <c r="AF77" s="113">
        <v>0</v>
      </c>
      <c r="AG77" s="113">
        <f t="shared" si="7"/>
        <v>0</v>
      </c>
      <c r="AH77" s="113">
        <f t="shared" si="8"/>
        <v>-2946</v>
      </c>
      <c r="AI77" s="115">
        <v>0</v>
      </c>
      <c r="AJ77" s="115">
        <v>0</v>
      </c>
      <c r="AK77" s="115">
        <v>0</v>
      </c>
      <c r="AL77" s="115">
        <v>0</v>
      </c>
      <c r="AM77" s="115">
        <v>-0.01</v>
      </c>
      <c r="AN77" s="115">
        <v>0</v>
      </c>
      <c r="AO77" s="115">
        <v>0</v>
      </c>
      <c r="AP77" s="115">
        <v>0</v>
      </c>
      <c r="AQ77" s="115">
        <f t="shared" si="9"/>
        <v>0</v>
      </c>
      <c r="AR77" s="115">
        <f t="shared" si="10"/>
        <v>-0.01</v>
      </c>
      <c r="AS77" s="116">
        <f t="shared" si="11"/>
        <v>-0.01</v>
      </c>
      <c r="AT77" s="351">
        <f>I77+AH77</f>
        <v>1200593</v>
      </c>
      <c r="AU77" s="113">
        <f>J77+W77</f>
        <v>879576</v>
      </c>
      <c r="AV77" s="113">
        <f t="shared" si="12"/>
        <v>0</v>
      </c>
      <c r="AW77" s="113">
        <f t="shared" si="48"/>
        <v>297297</v>
      </c>
      <c r="AX77" s="113">
        <f t="shared" si="48"/>
        <v>17592</v>
      </c>
      <c r="AY77" s="113">
        <f>N77+AG77</f>
        <v>6128</v>
      </c>
      <c r="AZ77" s="115">
        <f>O77+AS77</f>
        <v>2.99</v>
      </c>
      <c r="BA77" s="115">
        <f t="shared" si="49"/>
        <v>0</v>
      </c>
      <c r="BB77" s="116">
        <f t="shared" si="49"/>
        <v>2.99</v>
      </c>
      <c r="BC77" s="400"/>
      <c r="BD77" s="400"/>
    </row>
    <row r="78" spans="1:56" s="394" customFormat="1" ht="12.75" customHeight="1" x14ac:dyDescent="0.2">
      <c r="A78" s="235">
        <v>19</v>
      </c>
      <c r="B78" s="22">
        <v>3413</v>
      </c>
      <c r="C78" s="234">
        <v>600077918</v>
      </c>
      <c r="D78" s="234">
        <v>72743433</v>
      </c>
      <c r="E78" s="395" t="s">
        <v>46</v>
      </c>
      <c r="F78" s="22"/>
      <c r="G78" s="395"/>
      <c r="H78" s="475"/>
      <c r="I78" s="34">
        <v>13830080</v>
      </c>
      <c r="J78" s="23">
        <v>10125959</v>
      </c>
      <c r="K78" s="23">
        <v>0</v>
      </c>
      <c r="L78" s="23">
        <v>3422574</v>
      </c>
      <c r="M78" s="23">
        <v>202519</v>
      </c>
      <c r="N78" s="23">
        <v>79028</v>
      </c>
      <c r="O78" s="24">
        <v>25.202199999999998</v>
      </c>
      <c r="P78" s="289">
        <v>17.209699999999998</v>
      </c>
      <c r="Q78" s="816">
        <v>7.9924999999999997</v>
      </c>
      <c r="R78" s="34">
        <f t="shared" ref="R78:BB78" si="50">SUM(R74:R77)</f>
        <v>0</v>
      </c>
      <c r="S78" s="23">
        <f t="shared" si="50"/>
        <v>0</v>
      </c>
      <c r="T78" s="23">
        <f t="shared" si="50"/>
        <v>-2170</v>
      </c>
      <c r="U78" s="23">
        <f t="shared" si="50"/>
        <v>0</v>
      </c>
      <c r="V78" s="23">
        <f t="shared" si="50"/>
        <v>0</v>
      </c>
      <c r="W78" s="23">
        <f t="shared" si="50"/>
        <v>-2170</v>
      </c>
      <c r="X78" s="23">
        <f t="shared" si="50"/>
        <v>0</v>
      </c>
      <c r="Y78" s="23">
        <f t="shared" si="50"/>
        <v>0</v>
      </c>
      <c r="Z78" s="23">
        <f t="shared" si="50"/>
        <v>0</v>
      </c>
      <c r="AA78" s="23">
        <f t="shared" si="50"/>
        <v>0</v>
      </c>
      <c r="AB78" s="23">
        <f t="shared" si="50"/>
        <v>-2170</v>
      </c>
      <c r="AC78" s="23">
        <f t="shared" si="50"/>
        <v>-733</v>
      </c>
      <c r="AD78" s="23">
        <f t="shared" si="50"/>
        <v>-43</v>
      </c>
      <c r="AE78" s="23">
        <f t="shared" si="50"/>
        <v>0</v>
      </c>
      <c r="AF78" s="23">
        <f t="shared" si="50"/>
        <v>0</v>
      </c>
      <c r="AG78" s="23">
        <f t="shared" si="50"/>
        <v>0</v>
      </c>
      <c r="AH78" s="23">
        <f t="shared" si="50"/>
        <v>-2946</v>
      </c>
      <c r="AI78" s="24">
        <f t="shared" si="50"/>
        <v>0</v>
      </c>
      <c r="AJ78" s="24">
        <f t="shared" si="50"/>
        <v>0</v>
      </c>
      <c r="AK78" s="24">
        <f t="shared" si="50"/>
        <v>0</v>
      </c>
      <c r="AL78" s="24">
        <f t="shared" si="50"/>
        <v>0</v>
      </c>
      <c r="AM78" s="24">
        <f t="shared" si="50"/>
        <v>-0.01</v>
      </c>
      <c r="AN78" s="24">
        <f t="shared" si="50"/>
        <v>0</v>
      </c>
      <c r="AO78" s="24">
        <f t="shared" si="50"/>
        <v>0</v>
      </c>
      <c r="AP78" s="24">
        <f t="shared" si="50"/>
        <v>0</v>
      </c>
      <c r="AQ78" s="24">
        <f t="shared" si="50"/>
        <v>0</v>
      </c>
      <c r="AR78" s="24">
        <f t="shared" si="50"/>
        <v>-0.01</v>
      </c>
      <c r="AS78" s="69">
        <f t="shared" si="50"/>
        <v>-0.01</v>
      </c>
      <c r="AT78" s="874">
        <f t="shared" si="50"/>
        <v>13827134</v>
      </c>
      <c r="AU78" s="23">
        <f t="shared" si="50"/>
        <v>10123789</v>
      </c>
      <c r="AV78" s="23">
        <f t="shared" si="50"/>
        <v>0</v>
      </c>
      <c r="AW78" s="23">
        <f t="shared" si="50"/>
        <v>3421841</v>
      </c>
      <c r="AX78" s="23">
        <f t="shared" si="50"/>
        <v>202476</v>
      </c>
      <c r="AY78" s="23">
        <f t="shared" si="50"/>
        <v>79028</v>
      </c>
      <c r="AZ78" s="24">
        <f t="shared" si="50"/>
        <v>25.1922</v>
      </c>
      <c r="BA78" s="24">
        <f t="shared" si="50"/>
        <v>17.209699999999998</v>
      </c>
      <c r="BB78" s="69">
        <f t="shared" si="50"/>
        <v>7.9824999999999999</v>
      </c>
      <c r="BC78" s="400"/>
    </row>
    <row r="79" spans="1:56" s="394" customFormat="1" ht="12.75" customHeight="1" x14ac:dyDescent="0.2">
      <c r="A79" s="396">
        <v>20</v>
      </c>
      <c r="B79" s="397">
        <v>3409</v>
      </c>
      <c r="C79" s="397">
        <v>600078396</v>
      </c>
      <c r="D79" s="397">
        <v>43257399</v>
      </c>
      <c r="E79" s="398" t="s">
        <v>47</v>
      </c>
      <c r="F79" s="397">
        <v>3113</v>
      </c>
      <c r="G79" s="398" t="s">
        <v>318</v>
      </c>
      <c r="H79" s="476" t="s">
        <v>281</v>
      </c>
      <c r="I79" s="110">
        <v>23570022</v>
      </c>
      <c r="J79" s="111">
        <v>16808919</v>
      </c>
      <c r="K79" s="111">
        <v>10000</v>
      </c>
      <c r="L79" s="114">
        <v>5684795</v>
      </c>
      <c r="M79" s="114">
        <v>336179</v>
      </c>
      <c r="N79" s="111">
        <v>730129</v>
      </c>
      <c r="O79" s="275">
        <v>33.739100000000008</v>
      </c>
      <c r="P79" s="288">
        <v>27.119500000000002</v>
      </c>
      <c r="Q79" s="411">
        <v>6.6196000000000002</v>
      </c>
      <c r="R79" s="112">
        <f t="shared" ref="R79:R141" si="51">X79*-1</f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ref="W79:W141" si="52">SUM(R79:V79)</f>
        <v>0</v>
      </c>
      <c r="X79" s="113">
        <v>0</v>
      </c>
      <c r="Y79" s="113">
        <v>0</v>
      </c>
      <c r="Z79" s="113">
        <v>0</v>
      </c>
      <c r="AA79" s="113">
        <f t="shared" ref="AA79:AA141" si="53">SUM(X79:Z79)</f>
        <v>0</v>
      </c>
      <c r="AB79" s="113">
        <f t="shared" ref="AB79:AB141" si="54">W79+AA79</f>
        <v>0</v>
      </c>
      <c r="AC79" s="114">
        <f t="shared" ref="AC79:AC141" si="55">ROUND((W79+X79+Y79)*33.8%,0)</f>
        <v>0</v>
      </c>
      <c r="AD79" s="114">
        <f t="shared" ref="AD79:AD141" si="56">ROUND(W79*2%,0)</f>
        <v>0</v>
      </c>
      <c r="AE79" s="113">
        <v>0</v>
      </c>
      <c r="AF79" s="113">
        <v>0</v>
      </c>
      <c r="AG79" s="113">
        <f t="shared" ref="AG79:AG141" si="57">SUM(AE79:AF79)</f>
        <v>0</v>
      </c>
      <c r="AH79" s="113">
        <f t="shared" ref="AH79:AH141" si="58">AB79+AC79+AD79+AG79</f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ref="AQ79:AQ141" si="59">AI79+AK79+AL79+AO79+AN79</f>
        <v>0</v>
      </c>
      <c r="AR79" s="115">
        <f t="shared" ref="AR79:AR141" si="60">AJ79+AM79+AP79</f>
        <v>0</v>
      </c>
      <c r="AS79" s="116">
        <f t="shared" ref="AS79:AS141" si="61">SUM(AQ79:AR79)</f>
        <v>0</v>
      </c>
      <c r="AT79" s="351">
        <f>I79+AH79</f>
        <v>23570022</v>
      </c>
      <c r="AU79" s="113">
        <f>J79+W79</f>
        <v>16808919</v>
      </c>
      <c r="AV79" s="113">
        <f t="shared" ref="AV79:AV141" si="62">K79+AA79</f>
        <v>10000</v>
      </c>
      <c r="AW79" s="113">
        <f t="shared" ref="AW79:AX83" si="63">L79+AC79</f>
        <v>5684795</v>
      </c>
      <c r="AX79" s="113">
        <f t="shared" si="63"/>
        <v>336179</v>
      </c>
      <c r="AY79" s="113">
        <f>N79+AG79</f>
        <v>730129</v>
      </c>
      <c r="AZ79" s="115">
        <f>O79+AS79</f>
        <v>33.739100000000008</v>
      </c>
      <c r="BA79" s="115">
        <f t="shared" ref="BA79:BB83" si="64">P79+AQ79</f>
        <v>27.119500000000002</v>
      </c>
      <c r="BB79" s="116">
        <f t="shared" si="64"/>
        <v>6.6196000000000002</v>
      </c>
      <c r="BC79" s="400"/>
    </row>
    <row r="80" spans="1:56" s="394" customFormat="1" x14ac:dyDescent="0.2">
      <c r="A80" s="396">
        <v>20</v>
      </c>
      <c r="B80" s="397">
        <v>3409</v>
      </c>
      <c r="C80" s="397">
        <v>600078396</v>
      </c>
      <c r="D80" s="397">
        <v>43257399</v>
      </c>
      <c r="E80" s="398" t="s">
        <v>47</v>
      </c>
      <c r="F80" s="397">
        <v>3113</v>
      </c>
      <c r="G80" s="398" t="s">
        <v>316</v>
      </c>
      <c r="H80" s="476" t="s">
        <v>282</v>
      </c>
      <c r="I80" s="110">
        <v>4577376</v>
      </c>
      <c r="J80" s="111">
        <v>3366440</v>
      </c>
      <c r="K80" s="111">
        <v>0</v>
      </c>
      <c r="L80" s="114">
        <v>1137857</v>
      </c>
      <c r="M80" s="114">
        <v>67329</v>
      </c>
      <c r="N80" s="111">
        <v>5750</v>
      </c>
      <c r="O80" s="275">
        <v>9.66</v>
      </c>
      <c r="P80" s="288">
        <v>9.66</v>
      </c>
      <c r="Q80" s="411">
        <v>0</v>
      </c>
      <c r="R80" s="112">
        <f t="shared" si="51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52"/>
        <v>0</v>
      </c>
      <c r="X80" s="113">
        <v>0</v>
      </c>
      <c r="Y80" s="113">
        <v>0</v>
      </c>
      <c r="Z80" s="113">
        <v>0</v>
      </c>
      <c r="AA80" s="113">
        <f t="shared" si="53"/>
        <v>0</v>
      </c>
      <c r="AB80" s="113">
        <f t="shared" si="54"/>
        <v>0</v>
      </c>
      <c r="AC80" s="114">
        <f t="shared" si="55"/>
        <v>0</v>
      </c>
      <c r="AD80" s="114">
        <f t="shared" si="56"/>
        <v>0</v>
      </c>
      <c r="AE80" s="113">
        <v>0</v>
      </c>
      <c r="AF80" s="113">
        <v>0</v>
      </c>
      <c r="AG80" s="113">
        <f t="shared" si="57"/>
        <v>0</v>
      </c>
      <c r="AH80" s="113">
        <f t="shared" si="58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59"/>
        <v>0</v>
      </c>
      <c r="AR80" s="115">
        <f t="shared" si="60"/>
        <v>0</v>
      </c>
      <c r="AS80" s="116">
        <f t="shared" si="61"/>
        <v>0</v>
      </c>
      <c r="AT80" s="351">
        <f>I80+AH80</f>
        <v>4577376</v>
      </c>
      <c r="AU80" s="113">
        <f>J80+W80</f>
        <v>3366440</v>
      </c>
      <c r="AV80" s="113">
        <f t="shared" si="62"/>
        <v>0</v>
      </c>
      <c r="AW80" s="113">
        <f t="shared" si="63"/>
        <v>1137857</v>
      </c>
      <c r="AX80" s="113">
        <f t="shared" si="63"/>
        <v>67329</v>
      </c>
      <c r="AY80" s="113">
        <f>N80+AG80</f>
        <v>5750</v>
      </c>
      <c r="AZ80" s="115">
        <f>O80+AS80</f>
        <v>9.66</v>
      </c>
      <c r="BA80" s="115">
        <f t="shared" si="64"/>
        <v>9.66</v>
      </c>
      <c r="BB80" s="116">
        <f t="shared" si="64"/>
        <v>0</v>
      </c>
      <c r="BC80" s="400"/>
    </row>
    <row r="81" spans="1:56" s="394" customFormat="1" ht="12.75" customHeight="1" x14ac:dyDescent="0.2">
      <c r="A81" s="396">
        <v>20</v>
      </c>
      <c r="B81" s="397">
        <v>3409</v>
      </c>
      <c r="C81" s="397">
        <v>600078396</v>
      </c>
      <c r="D81" s="397">
        <v>43257399</v>
      </c>
      <c r="E81" s="398" t="s">
        <v>47</v>
      </c>
      <c r="F81" s="397">
        <v>3141</v>
      </c>
      <c r="G81" s="398" t="s">
        <v>319</v>
      </c>
      <c r="H81" s="476" t="s">
        <v>282</v>
      </c>
      <c r="I81" s="110">
        <v>2150551</v>
      </c>
      <c r="J81" s="111">
        <v>1571401</v>
      </c>
      <c r="K81" s="111">
        <v>0</v>
      </c>
      <c r="L81" s="114">
        <v>531134</v>
      </c>
      <c r="M81" s="114">
        <v>31428</v>
      </c>
      <c r="N81" s="111">
        <v>16588</v>
      </c>
      <c r="O81" s="275">
        <v>5.34</v>
      </c>
      <c r="P81" s="288">
        <v>0</v>
      </c>
      <c r="Q81" s="411">
        <v>5.34</v>
      </c>
      <c r="R81" s="112">
        <f t="shared" si="51"/>
        <v>0</v>
      </c>
      <c r="S81" s="113">
        <v>0</v>
      </c>
      <c r="T81" s="113">
        <v>-41727</v>
      </c>
      <c r="U81" s="113">
        <v>0</v>
      </c>
      <c r="V81" s="113">
        <v>0</v>
      </c>
      <c r="W81" s="113">
        <f t="shared" si="52"/>
        <v>-41727</v>
      </c>
      <c r="X81" s="113">
        <v>0</v>
      </c>
      <c r="Y81" s="113">
        <v>0</v>
      </c>
      <c r="Z81" s="113">
        <v>0</v>
      </c>
      <c r="AA81" s="113">
        <f t="shared" si="53"/>
        <v>0</v>
      </c>
      <c r="AB81" s="113">
        <f t="shared" si="54"/>
        <v>-41727</v>
      </c>
      <c r="AC81" s="114">
        <f t="shared" si="55"/>
        <v>-14104</v>
      </c>
      <c r="AD81" s="114">
        <f t="shared" si="56"/>
        <v>-835</v>
      </c>
      <c r="AE81" s="113">
        <v>0</v>
      </c>
      <c r="AF81" s="113">
        <v>0</v>
      </c>
      <c r="AG81" s="113">
        <f t="shared" si="57"/>
        <v>0</v>
      </c>
      <c r="AH81" s="113">
        <f t="shared" si="58"/>
        <v>-56666</v>
      </c>
      <c r="AI81" s="115">
        <v>0</v>
      </c>
      <c r="AJ81" s="115">
        <v>0</v>
      </c>
      <c r="AK81" s="115">
        <v>0</v>
      </c>
      <c r="AL81" s="115">
        <v>0</v>
      </c>
      <c r="AM81" s="115">
        <v>-0.14000000000000001</v>
      </c>
      <c r="AN81" s="115">
        <v>0</v>
      </c>
      <c r="AO81" s="115">
        <v>0</v>
      </c>
      <c r="AP81" s="115">
        <v>0</v>
      </c>
      <c r="AQ81" s="115">
        <f t="shared" si="59"/>
        <v>0</v>
      </c>
      <c r="AR81" s="115">
        <f t="shared" si="60"/>
        <v>-0.14000000000000001</v>
      </c>
      <c r="AS81" s="116">
        <f t="shared" si="61"/>
        <v>-0.14000000000000001</v>
      </c>
      <c r="AT81" s="351">
        <f>I81+AH81</f>
        <v>2093885</v>
      </c>
      <c r="AU81" s="113">
        <f>J81+W81</f>
        <v>1529674</v>
      </c>
      <c r="AV81" s="113">
        <f t="shared" si="62"/>
        <v>0</v>
      </c>
      <c r="AW81" s="113">
        <f t="shared" si="63"/>
        <v>517030</v>
      </c>
      <c r="AX81" s="113">
        <f t="shared" si="63"/>
        <v>30593</v>
      </c>
      <c r="AY81" s="113">
        <f>N81+AG81</f>
        <v>16588</v>
      </c>
      <c r="AZ81" s="115">
        <f>O81+AS81</f>
        <v>5.2</v>
      </c>
      <c r="BA81" s="115">
        <f t="shared" si="64"/>
        <v>0</v>
      </c>
      <c r="BB81" s="116">
        <f t="shared" si="64"/>
        <v>5.2</v>
      </c>
      <c r="BC81" s="400"/>
      <c r="BD81" s="400"/>
    </row>
    <row r="82" spans="1:56" s="394" customFormat="1" ht="12.75" customHeight="1" x14ac:dyDescent="0.2">
      <c r="A82" s="396">
        <v>20</v>
      </c>
      <c r="B82" s="397">
        <v>3409</v>
      </c>
      <c r="C82" s="397">
        <v>600078396</v>
      </c>
      <c r="D82" s="397">
        <v>43257399</v>
      </c>
      <c r="E82" s="398" t="s">
        <v>47</v>
      </c>
      <c r="F82" s="397">
        <v>3143</v>
      </c>
      <c r="G82" s="398" t="s">
        <v>633</v>
      </c>
      <c r="H82" s="476" t="s">
        <v>281</v>
      </c>
      <c r="I82" s="110">
        <v>2567114</v>
      </c>
      <c r="J82" s="111">
        <v>1885438</v>
      </c>
      <c r="K82" s="111">
        <v>5000</v>
      </c>
      <c r="L82" s="114">
        <v>638968</v>
      </c>
      <c r="M82" s="114">
        <v>37708</v>
      </c>
      <c r="N82" s="111">
        <v>0</v>
      </c>
      <c r="O82" s="275">
        <v>4.1714000000000002</v>
      </c>
      <c r="P82" s="288">
        <v>4.1714000000000002</v>
      </c>
      <c r="Q82" s="411">
        <v>0</v>
      </c>
      <c r="R82" s="112">
        <f t="shared" si="51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2"/>
        <v>0</v>
      </c>
      <c r="X82" s="113">
        <v>0</v>
      </c>
      <c r="Y82" s="113">
        <v>0</v>
      </c>
      <c r="Z82" s="113">
        <v>0</v>
      </c>
      <c r="AA82" s="113">
        <f t="shared" si="53"/>
        <v>0</v>
      </c>
      <c r="AB82" s="113">
        <f t="shared" si="54"/>
        <v>0</v>
      </c>
      <c r="AC82" s="114">
        <f t="shared" si="55"/>
        <v>0</v>
      </c>
      <c r="AD82" s="114">
        <f t="shared" si="56"/>
        <v>0</v>
      </c>
      <c r="AE82" s="113">
        <v>0</v>
      </c>
      <c r="AF82" s="113">
        <v>0</v>
      </c>
      <c r="AG82" s="113">
        <f t="shared" si="57"/>
        <v>0</v>
      </c>
      <c r="AH82" s="113">
        <f t="shared" si="58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59"/>
        <v>0</v>
      </c>
      <c r="AR82" s="115">
        <f t="shared" si="60"/>
        <v>0</v>
      </c>
      <c r="AS82" s="116">
        <f t="shared" si="61"/>
        <v>0</v>
      </c>
      <c r="AT82" s="351">
        <f>I82+AH82</f>
        <v>2567114</v>
      </c>
      <c r="AU82" s="113">
        <f>J82+W82</f>
        <v>1885438</v>
      </c>
      <c r="AV82" s="113">
        <f t="shared" si="62"/>
        <v>5000</v>
      </c>
      <c r="AW82" s="113">
        <f t="shared" si="63"/>
        <v>638968</v>
      </c>
      <c r="AX82" s="113">
        <f t="shared" si="63"/>
        <v>37708</v>
      </c>
      <c r="AY82" s="113">
        <f>N82+AG82</f>
        <v>0</v>
      </c>
      <c r="AZ82" s="115">
        <f>O82+AS82</f>
        <v>4.1714000000000002</v>
      </c>
      <c r="BA82" s="115">
        <f t="shared" si="64"/>
        <v>4.1714000000000002</v>
      </c>
      <c r="BB82" s="116">
        <f t="shared" si="64"/>
        <v>0</v>
      </c>
      <c r="BC82" s="400"/>
    </row>
    <row r="83" spans="1:56" s="394" customFormat="1" ht="12.75" customHeight="1" x14ac:dyDescent="0.2">
      <c r="A83" s="396">
        <v>20</v>
      </c>
      <c r="B83" s="397">
        <v>3409</v>
      </c>
      <c r="C83" s="397">
        <v>600078396</v>
      </c>
      <c r="D83" s="397">
        <v>43257399</v>
      </c>
      <c r="E83" s="398" t="s">
        <v>47</v>
      </c>
      <c r="F83" s="397">
        <v>3143</v>
      </c>
      <c r="G83" s="398" t="s">
        <v>634</v>
      </c>
      <c r="H83" s="476" t="s">
        <v>282</v>
      </c>
      <c r="I83" s="110">
        <v>82861</v>
      </c>
      <c r="J83" s="111">
        <v>58410</v>
      </c>
      <c r="K83" s="111">
        <v>0</v>
      </c>
      <c r="L83" s="114">
        <v>19743</v>
      </c>
      <c r="M83" s="114">
        <v>1168</v>
      </c>
      <c r="N83" s="111">
        <v>3540</v>
      </c>
      <c r="O83" s="275">
        <v>0.25</v>
      </c>
      <c r="P83" s="288">
        <v>0</v>
      </c>
      <c r="Q83" s="411">
        <v>0.25</v>
      </c>
      <c r="R83" s="112">
        <f t="shared" si="51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52"/>
        <v>0</v>
      </c>
      <c r="X83" s="113">
        <v>0</v>
      </c>
      <c r="Y83" s="113">
        <v>0</v>
      </c>
      <c r="Z83" s="113">
        <v>0</v>
      </c>
      <c r="AA83" s="113">
        <f t="shared" si="53"/>
        <v>0</v>
      </c>
      <c r="AB83" s="113">
        <f t="shared" si="54"/>
        <v>0</v>
      </c>
      <c r="AC83" s="114">
        <f t="shared" si="55"/>
        <v>0</v>
      </c>
      <c r="AD83" s="114">
        <f t="shared" si="56"/>
        <v>0</v>
      </c>
      <c r="AE83" s="113">
        <v>0</v>
      </c>
      <c r="AF83" s="113">
        <v>0</v>
      </c>
      <c r="AG83" s="113">
        <f t="shared" si="57"/>
        <v>0</v>
      </c>
      <c r="AH83" s="113">
        <f t="shared" si="58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59"/>
        <v>0</v>
      </c>
      <c r="AR83" s="115">
        <f t="shared" si="60"/>
        <v>0</v>
      </c>
      <c r="AS83" s="116">
        <f t="shared" si="61"/>
        <v>0</v>
      </c>
      <c r="AT83" s="351">
        <f>I83+AH83</f>
        <v>82861</v>
      </c>
      <c r="AU83" s="113">
        <f>J83+W83</f>
        <v>58410</v>
      </c>
      <c r="AV83" s="113">
        <f t="shared" si="62"/>
        <v>0</v>
      </c>
      <c r="AW83" s="113">
        <f t="shared" si="63"/>
        <v>19743</v>
      </c>
      <c r="AX83" s="113">
        <f t="shared" si="63"/>
        <v>1168</v>
      </c>
      <c r="AY83" s="113">
        <f>N83+AG83</f>
        <v>3540</v>
      </c>
      <c r="AZ83" s="115">
        <f>O83+AS83</f>
        <v>0.25</v>
      </c>
      <c r="BA83" s="115">
        <f t="shared" si="64"/>
        <v>0</v>
      </c>
      <c r="BB83" s="116">
        <f t="shared" si="64"/>
        <v>0.25</v>
      </c>
      <c r="BC83" s="400"/>
    </row>
    <row r="84" spans="1:56" s="394" customFormat="1" ht="12.75" customHeight="1" x14ac:dyDescent="0.2">
      <c r="A84" s="235">
        <v>20</v>
      </c>
      <c r="B84" s="22">
        <v>3409</v>
      </c>
      <c r="C84" s="234">
        <v>600078396</v>
      </c>
      <c r="D84" s="234">
        <v>43257399</v>
      </c>
      <c r="E84" s="395" t="s">
        <v>48</v>
      </c>
      <c r="F84" s="22"/>
      <c r="G84" s="395"/>
      <c r="H84" s="475"/>
      <c r="I84" s="34">
        <v>32947924</v>
      </c>
      <c r="J84" s="23">
        <v>23690608</v>
      </c>
      <c r="K84" s="23">
        <v>15000</v>
      </c>
      <c r="L84" s="23">
        <v>8012497</v>
      </c>
      <c r="M84" s="23">
        <v>473812</v>
      </c>
      <c r="N84" s="23">
        <v>756007</v>
      </c>
      <c r="O84" s="24">
        <v>53.160500000000006</v>
      </c>
      <c r="P84" s="289">
        <v>40.950899999999997</v>
      </c>
      <c r="Q84" s="816">
        <v>12.2096</v>
      </c>
      <c r="R84" s="34">
        <f t="shared" ref="R84:BB84" si="65">SUM(R79:R83)</f>
        <v>0</v>
      </c>
      <c r="S84" s="23">
        <f t="shared" si="65"/>
        <v>0</v>
      </c>
      <c r="T84" s="23">
        <f t="shared" si="65"/>
        <v>-41727</v>
      </c>
      <c r="U84" s="23">
        <f t="shared" si="65"/>
        <v>0</v>
      </c>
      <c r="V84" s="23">
        <f t="shared" si="65"/>
        <v>0</v>
      </c>
      <c r="W84" s="23">
        <f t="shared" si="65"/>
        <v>-41727</v>
      </c>
      <c r="X84" s="23">
        <f t="shared" si="65"/>
        <v>0</v>
      </c>
      <c r="Y84" s="23">
        <f t="shared" si="65"/>
        <v>0</v>
      </c>
      <c r="Z84" s="23">
        <f t="shared" si="65"/>
        <v>0</v>
      </c>
      <c r="AA84" s="23">
        <f t="shared" si="65"/>
        <v>0</v>
      </c>
      <c r="AB84" s="23">
        <f t="shared" si="65"/>
        <v>-41727</v>
      </c>
      <c r="AC84" s="23">
        <f t="shared" si="65"/>
        <v>-14104</v>
      </c>
      <c r="AD84" s="23">
        <f t="shared" si="65"/>
        <v>-835</v>
      </c>
      <c r="AE84" s="23">
        <f t="shared" si="65"/>
        <v>0</v>
      </c>
      <c r="AF84" s="23">
        <f t="shared" si="65"/>
        <v>0</v>
      </c>
      <c r="AG84" s="23">
        <f t="shared" si="65"/>
        <v>0</v>
      </c>
      <c r="AH84" s="23">
        <f t="shared" si="65"/>
        <v>-56666</v>
      </c>
      <c r="AI84" s="24">
        <f t="shared" si="65"/>
        <v>0</v>
      </c>
      <c r="AJ84" s="24">
        <f t="shared" si="65"/>
        <v>0</v>
      </c>
      <c r="AK84" s="24">
        <f t="shared" si="65"/>
        <v>0</v>
      </c>
      <c r="AL84" s="24">
        <f t="shared" si="65"/>
        <v>0</v>
      </c>
      <c r="AM84" s="24">
        <f t="shared" si="65"/>
        <v>-0.14000000000000001</v>
      </c>
      <c r="AN84" s="24">
        <f t="shared" si="65"/>
        <v>0</v>
      </c>
      <c r="AO84" s="24">
        <f t="shared" si="65"/>
        <v>0</v>
      </c>
      <c r="AP84" s="24">
        <f t="shared" si="65"/>
        <v>0</v>
      </c>
      <c r="AQ84" s="24">
        <f t="shared" si="65"/>
        <v>0</v>
      </c>
      <c r="AR84" s="24">
        <f t="shared" si="65"/>
        <v>-0.14000000000000001</v>
      </c>
      <c r="AS84" s="69">
        <f t="shared" si="65"/>
        <v>-0.14000000000000001</v>
      </c>
      <c r="AT84" s="874">
        <f t="shared" si="65"/>
        <v>32891258</v>
      </c>
      <c r="AU84" s="23">
        <f t="shared" si="65"/>
        <v>23648881</v>
      </c>
      <c r="AV84" s="23">
        <f t="shared" si="65"/>
        <v>15000</v>
      </c>
      <c r="AW84" s="23">
        <f t="shared" si="65"/>
        <v>7998393</v>
      </c>
      <c r="AX84" s="23">
        <f t="shared" si="65"/>
        <v>472977</v>
      </c>
      <c r="AY84" s="23">
        <f t="shared" si="65"/>
        <v>756007</v>
      </c>
      <c r="AZ84" s="24">
        <f t="shared" si="65"/>
        <v>53.020500000000006</v>
      </c>
      <c r="BA84" s="24">
        <f t="shared" si="65"/>
        <v>40.950899999999997</v>
      </c>
      <c r="BB84" s="69">
        <f t="shared" si="65"/>
        <v>12.069600000000001</v>
      </c>
      <c r="BC84" s="400"/>
    </row>
    <row r="85" spans="1:56" s="394" customFormat="1" ht="12.75" customHeight="1" x14ac:dyDescent="0.2">
      <c r="A85" s="396">
        <v>21</v>
      </c>
      <c r="B85" s="397">
        <v>3415</v>
      </c>
      <c r="C85" s="397">
        <v>600078523</v>
      </c>
      <c r="D85" s="397">
        <v>72743271</v>
      </c>
      <c r="E85" s="398" t="s">
        <v>49</v>
      </c>
      <c r="F85" s="397">
        <v>3113</v>
      </c>
      <c r="G85" s="398" t="s">
        <v>318</v>
      </c>
      <c r="H85" s="476" t="s">
        <v>281</v>
      </c>
      <c r="I85" s="110">
        <v>30405662</v>
      </c>
      <c r="J85" s="111">
        <v>21882181</v>
      </c>
      <c r="K85" s="111">
        <v>5000</v>
      </c>
      <c r="L85" s="114">
        <v>7397867</v>
      </c>
      <c r="M85" s="114">
        <v>437644</v>
      </c>
      <c r="N85" s="111">
        <v>682970</v>
      </c>
      <c r="O85" s="275">
        <v>36.800600000000003</v>
      </c>
      <c r="P85" s="288">
        <v>28.318000000000001</v>
      </c>
      <c r="Q85" s="411">
        <v>8.4825999999999997</v>
      </c>
      <c r="R85" s="112">
        <f t="shared" si="51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52"/>
        <v>0</v>
      </c>
      <c r="X85" s="113">
        <v>0</v>
      </c>
      <c r="Y85" s="113">
        <v>0</v>
      </c>
      <c r="Z85" s="113">
        <v>0</v>
      </c>
      <c r="AA85" s="113">
        <f t="shared" si="53"/>
        <v>0</v>
      </c>
      <c r="AB85" s="113">
        <f t="shared" si="54"/>
        <v>0</v>
      </c>
      <c r="AC85" s="114">
        <f t="shared" si="55"/>
        <v>0</v>
      </c>
      <c r="AD85" s="114">
        <f t="shared" si="56"/>
        <v>0</v>
      </c>
      <c r="AE85" s="113">
        <v>0</v>
      </c>
      <c r="AF85" s="113">
        <v>0</v>
      </c>
      <c r="AG85" s="113">
        <f t="shared" si="57"/>
        <v>0</v>
      </c>
      <c r="AH85" s="113">
        <f t="shared" si="58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59"/>
        <v>0</v>
      </c>
      <c r="AR85" s="115">
        <f t="shared" si="60"/>
        <v>0</v>
      </c>
      <c r="AS85" s="116">
        <f t="shared" si="61"/>
        <v>0</v>
      </c>
      <c r="AT85" s="351">
        <f>I85+AH85</f>
        <v>30405662</v>
      </c>
      <c r="AU85" s="113">
        <f>J85+W85</f>
        <v>21882181</v>
      </c>
      <c r="AV85" s="113">
        <f t="shared" si="62"/>
        <v>5000</v>
      </c>
      <c r="AW85" s="113">
        <f t="shared" ref="AW85:AX89" si="66">L85+AC85</f>
        <v>7397867</v>
      </c>
      <c r="AX85" s="113">
        <f t="shared" si="66"/>
        <v>437644</v>
      </c>
      <c r="AY85" s="113">
        <f>N85+AG85</f>
        <v>682970</v>
      </c>
      <c r="AZ85" s="115">
        <f>O85+AS85</f>
        <v>36.800600000000003</v>
      </c>
      <c r="BA85" s="115">
        <f t="shared" ref="BA85:BB89" si="67">P85+AQ85</f>
        <v>28.318000000000001</v>
      </c>
      <c r="BB85" s="116">
        <f t="shared" si="67"/>
        <v>8.4825999999999997</v>
      </c>
      <c r="BC85" s="400"/>
    </row>
    <row r="86" spans="1:56" s="394" customFormat="1" x14ac:dyDescent="0.2">
      <c r="A86" s="396">
        <v>21</v>
      </c>
      <c r="B86" s="397">
        <v>3415</v>
      </c>
      <c r="C86" s="397">
        <v>600078523</v>
      </c>
      <c r="D86" s="397">
        <v>72743271</v>
      </c>
      <c r="E86" s="398" t="s">
        <v>49</v>
      </c>
      <c r="F86" s="397">
        <v>3113</v>
      </c>
      <c r="G86" s="398" t="s">
        <v>316</v>
      </c>
      <c r="H86" s="476" t="s">
        <v>282</v>
      </c>
      <c r="I86" s="110">
        <v>1272943</v>
      </c>
      <c r="J86" s="111">
        <v>937366</v>
      </c>
      <c r="K86" s="111">
        <v>0</v>
      </c>
      <c r="L86" s="114">
        <v>316830</v>
      </c>
      <c r="M86" s="114">
        <v>18747</v>
      </c>
      <c r="N86" s="111">
        <v>0</v>
      </c>
      <c r="O86" s="275">
        <v>2.69</v>
      </c>
      <c r="P86" s="288">
        <v>2.69</v>
      </c>
      <c r="Q86" s="411">
        <v>0</v>
      </c>
      <c r="R86" s="112">
        <f t="shared" si="51"/>
        <v>0</v>
      </c>
      <c r="S86" s="113">
        <v>96233</v>
      </c>
      <c r="T86" s="113">
        <v>0</v>
      </c>
      <c r="U86" s="113">
        <v>0</v>
      </c>
      <c r="V86" s="113">
        <v>0</v>
      </c>
      <c r="W86" s="113">
        <f t="shared" si="52"/>
        <v>96233</v>
      </c>
      <c r="X86" s="113">
        <v>0</v>
      </c>
      <c r="Y86" s="113">
        <v>0</v>
      </c>
      <c r="Z86" s="113">
        <v>0</v>
      </c>
      <c r="AA86" s="113">
        <f t="shared" si="53"/>
        <v>0</v>
      </c>
      <c r="AB86" s="113">
        <f t="shared" si="54"/>
        <v>96233</v>
      </c>
      <c r="AC86" s="114">
        <f t="shared" si="55"/>
        <v>32527</v>
      </c>
      <c r="AD86" s="114">
        <f t="shared" si="56"/>
        <v>1925</v>
      </c>
      <c r="AE86" s="113">
        <v>0</v>
      </c>
      <c r="AF86" s="113">
        <v>0</v>
      </c>
      <c r="AG86" s="113">
        <f t="shared" si="57"/>
        <v>0</v>
      </c>
      <c r="AH86" s="113">
        <f t="shared" si="58"/>
        <v>130685</v>
      </c>
      <c r="AI86" s="115">
        <v>0</v>
      </c>
      <c r="AJ86" s="115">
        <v>0</v>
      </c>
      <c r="AK86" s="115">
        <v>0.27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59"/>
        <v>0.27</v>
      </c>
      <c r="AR86" s="115">
        <f t="shared" si="60"/>
        <v>0</v>
      </c>
      <c r="AS86" s="116">
        <f t="shared" si="61"/>
        <v>0.27</v>
      </c>
      <c r="AT86" s="351">
        <f>I86+AH86</f>
        <v>1403628</v>
      </c>
      <c r="AU86" s="113">
        <f>J86+W86</f>
        <v>1033599</v>
      </c>
      <c r="AV86" s="113">
        <f t="shared" si="62"/>
        <v>0</v>
      </c>
      <c r="AW86" s="113">
        <f t="shared" si="66"/>
        <v>349357</v>
      </c>
      <c r="AX86" s="113">
        <f t="shared" si="66"/>
        <v>20672</v>
      </c>
      <c r="AY86" s="113">
        <f>N86+AG86</f>
        <v>0</v>
      </c>
      <c r="AZ86" s="115">
        <f>O86+AS86</f>
        <v>2.96</v>
      </c>
      <c r="BA86" s="115">
        <f t="shared" si="67"/>
        <v>2.96</v>
      </c>
      <c r="BB86" s="116">
        <f t="shared" si="67"/>
        <v>0</v>
      </c>
      <c r="BC86" s="400"/>
    </row>
    <row r="87" spans="1:56" s="394" customFormat="1" ht="12.75" customHeight="1" x14ac:dyDescent="0.2">
      <c r="A87" s="396">
        <v>21</v>
      </c>
      <c r="B87" s="397">
        <v>3415</v>
      </c>
      <c r="C87" s="397">
        <v>600078523</v>
      </c>
      <c r="D87" s="397">
        <v>72743271</v>
      </c>
      <c r="E87" s="398" t="s">
        <v>49</v>
      </c>
      <c r="F87" s="397">
        <v>3141</v>
      </c>
      <c r="G87" s="398" t="s">
        <v>319</v>
      </c>
      <c r="H87" s="476" t="s">
        <v>282</v>
      </c>
      <c r="I87" s="110">
        <v>2618202</v>
      </c>
      <c r="J87" s="111">
        <v>1869909</v>
      </c>
      <c r="K87" s="111">
        <v>40000</v>
      </c>
      <c r="L87" s="114">
        <v>645549</v>
      </c>
      <c r="M87" s="114">
        <v>37398</v>
      </c>
      <c r="N87" s="111">
        <v>25346</v>
      </c>
      <c r="O87" s="275">
        <v>6.34</v>
      </c>
      <c r="P87" s="288">
        <v>0</v>
      </c>
      <c r="Q87" s="411">
        <v>6.34</v>
      </c>
      <c r="R87" s="112">
        <f t="shared" si="51"/>
        <v>0</v>
      </c>
      <c r="S87" s="113">
        <v>0</v>
      </c>
      <c r="T87" s="113">
        <v>15139</v>
      </c>
      <c r="U87" s="113">
        <v>0</v>
      </c>
      <c r="V87" s="113">
        <v>0</v>
      </c>
      <c r="W87" s="113">
        <f t="shared" si="52"/>
        <v>15139</v>
      </c>
      <c r="X87" s="113">
        <v>0</v>
      </c>
      <c r="Y87" s="113">
        <v>0</v>
      </c>
      <c r="Z87" s="113">
        <v>0</v>
      </c>
      <c r="AA87" s="113">
        <f t="shared" si="53"/>
        <v>0</v>
      </c>
      <c r="AB87" s="113">
        <f t="shared" si="54"/>
        <v>15139</v>
      </c>
      <c r="AC87" s="114">
        <f t="shared" si="55"/>
        <v>5117</v>
      </c>
      <c r="AD87" s="114">
        <f t="shared" si="56"/>
        <v>303</v>
      </c>
      <c r="AE87" s="113">
        <v>0</v>
      </c>
      <c r="AF87" s="113">
        <v>0</v>
      </c>
      <c r="AG87" s="113">
        <f t="shared" si="57"/>
        <v>0</v>
      </c>
      <c r="AH87" s="113">
        <f t="shared" si="58"/>
        <v>20559</v>
      </c>
      <c r="AI87" s="115">
        <v>0</v>
      </c>
      <c r="AJ87" s="115">
        <v>0</v>
      </c>
      <c r="AK87" s="115">
        <v>0</v>
      </c>
      <c r="AL87" s="115">
        <v>0</v>
      </c>
      <c r="AM87" s="115">
        <v>0.05</v>
      </c>
      <c r="AN87" s="115">
        <v>0</v>
      </c>
      <c r="AO87" s="115">
        <v>0</v>
      </c>
      <c r="AP87" s="115">
        <v>0</v>
      </c>
      <c r="AQ87" s="115">
        <f t="shared" si="59"/>
        <v>0</v>
      </c>
      <c r="AR87" s="115">
        <f t="shared" si="60"/>
        <v>0.05</v>
      </c>
      <c r="AS87" s="116">
        <f t="shared" si="61"/>
        <v>0.05</v>
      </c>
      <c r="AT87" s="351">
        <f>I87+AH87</f>
        <v>2638761</v>
      </c>
      <c r="AU87" s="113">
        <f>J87+W87</f>
        <v>1885048</v>
      </c>
      <c r="AV87" s="113">
        <f t="shared" si="62"/>
        <v>40000</v>
      </c>
      <c r="AW87" s="113">
        <f t="shared" si="66"/>
        <v>650666</v>
      </c>
      <c r="AX87" s="113">
        <f t="shared" si="66"/>
        <v>37701</v>
      </c>
      <c r="AY87" s="113">
        <f>N87+AG87</f>
        <v>25346</v>
      </c>
      <c r="AZ87" s="115">
        <f>O87+AS87</f>
        <v>6.39</v>
      </c>
      <c r="BA87" s="115">
        <f t="shared" si="67"/>
        <v>0</v>
      </c>
      <c r="BB87" s="116">
        <f t="shared" si="67"/>
        <v>6.39</v>
      </c>
      <c r="BC87" s="400"/>
      <c r="BD87" s="400"/>
    </row>
    <row r="88" spans="1:56" s="394" customFormat="1" ht="12.75" customHeight="1" x14ac:dyDescent="0.2">
      <c r="A88" s="396">
        <v>21</v>
      </c>
      <c r="B88" s="397">
        <v>3415</v>
      </c>
      <c r="C88" s="397">
        <v>600078523</v>
      </c>
      <c r="D88" s="397">
        <v>72743271</v>
      </c>
      <c r="E88" s="398" t="s">
        <v>49</v>
      </c>
      <c r="F88" s="397">
        <v>3143</v>
      </c>
      <c r="G88" s="398" t="s">
        <v>633</v>
      </c>
      <c r="H88" s="476" t="s">
        <v>281</v>
      </c>
      <c r="I88" s="110">
        <v>2879081</v>
      </c>
      <c r="J88" s="111">
        <v>2115163</v>
      </c>
      <c r="K88" s="111">
        <v>5000</v>
      </c>
      <c r="L88" s="114">
        <v>716615</v>
      </c>
      <c r="M88" s="114">
        <v>42303</v>
      </c>
      <c r="N88" s="111">
        <v>0</v>
      </c>
      <c r="O88" s="275">
        <v>4.4463999999999997</v>
      </c>
      <c r="P88" s="288">
        <v>4.4463999999999997</v>
      </c>
      <c r="Q88" s="411">
        <v>0</v>
      </c>
      <c r="R88" s="112">
        <f t="shared" si="51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52"/>
        <v>0</v>
      </c>
      <c r="X88" s="113">
        <v>0</v>
      </c>
      <c r="Y88" s="113">
        <v>0</v>
      </c>
      <c r="Z88" s="113">
        <v>0</v>
      </c>
      <c r="AA88" s="113">
        <f t="shared" si="53"/>
        <v>0</v>
      </c>
      <c r="AB88" s="113">
        <f t="shared" si="54"/>
        <v>0</v>
      </c>
      <c r="AC88" s="114">
        <f t="shared" si="55"/>
        <v>0</v>
      </c>
      <c r="AD88" s="114">
        <f t="shared" si="56"/>
        <v>0</v>
      </c>
      <c r="AE88" s="113">
        <v>0</v>
      </c>
      <c r="AF88" s="113">
        <v>0</v>
      </c>
      <c r="AG88" s="113">
        <f t="shared" si="57"/>
        <v>0</v>
      </c>
      <c r="AH88" s="113">
        <f t="shared" si="58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59"/>
        <v>0</v>
      </c>
      <c r="AR88" s="115">
        <f t="shared" si="60"/>
        <v>0</v>
      </c>
      <c r="AS88" s="116">
        <f t="shared" si="61"/>
        <v>0</v>
      </c>
      <c r="AT88" s="351">
        <f>I88+AH88</f>
        <v>2879081</v>
      </c>
      <c r="AU88" s="113">
        <f>J88+W88</f>
        <v>2115163</v>
      </c>
      <c r="AV88" s="113">
        <f t="shared" si="62"/>
        <v>5000</v>
      </c>
      <c r="AW88" s="113">
        <f t="shared" si="66"/>
        <v>716615</v>
      </c>
      <c r="AX88" s="113">
        <f t="shared" si="66"/>
        <v>42303</v>
      </c>
      <c r="AY88" s="113">
        <f>N88+AG88</f>
        <v>0</v>
      </c>
      <c r="AZ88" s="115">
        <f>O88+AS88</f>
        <v>4.4463999999999997</v>
      </c>
      <c r="BA88" s="115">
        <f t="shared" si="67"/>
        <v>4.4463999999999997</v>
      </c>
      <c r="BB88" s="116">
        <f t="shared" si="67"/>
        <v>0</v>
      </c>
      <c r="BC88" s="400"/>
    </row>
    <row r="89" spans="1:56" s="394" customFormat="1" ht="12.75" customHeight="1" x14ac:dyDescent="0.2">
      <c r="A89" s="396">
        <v>21</v>
      </c>
      <c r="B89" s="397">
        <v>3415</v>
      </c>
      <c r="C89" s="397">
        <v>600078523</v>
      </c>
      <c r="D89" s="397">
        <v>72743271</v>
      </c>
      <c r="E89" s="398" t="s">
        <v>49</v>
      </c>
      <c r="F89" s="397">
        <v>3143</v>
      </c>
      <c r="G89" s="398" t="s">
        <v>634</v>
      </c>
      <c r="H89" s="476" t="s">
        <v>282</v>
      </c>
      <c r="I89" s="110">
        <v>89883</v>
      </c>
      <c r="J89" s="111">
        <v>63360</v>
      </c>
      <c r="K89" s="111">
        <v>0</v>
      </c>
      <c r="L89" s="114">
        <v>21416</v>
      </c>
      <c r="M89" s="114">
        <v>1267</v>
      </c>
      <c r="N89" s="111">
        <v>3840</v>
      </c>
      <c r="O89" s="275">
        <v>0.27</v>
      </c>
      <c r="P89" s="288">
        <v>0</v>
      </c>
      <c r="Q89" s="411">
        <v>0.27</v>
      </c>
      <c r="R89" s="112">
        <f t="shared" si="51"/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f t="shared" si="52"/>
        <v>0</v>
      </c>
      <c r="X89" s="113">
        <v>0</v>
      </c>
      <c r="Y89" s="113">
        <v>0</v>
      </c>
      <c r="Z89" s="113">
        <v>0</v>
      </c>
      <c r="AA89" s="113">
        <f t="shared" si="53"/>
        <v>0</v>
      </c>
      <c r="AB89" s="113">
        <f t="shared" si="54"/>
        <v>0</v>
      </c>
      <c r="AC89" s="114">
        <f t="shared" si="55"/>
        <v>0</v>
      </c>
      <c r="AD89" s="114">
        <f t="shared" si="56"/>
        <v>0</v>
      </c>
      <c r="AE89" s="113">
        <v>0</v>
      </c>
      <c r="AF89" s="113">
        <v>0</v>
      </c>
      <c r="AG89" s="113">
        <f t="shared" si="57"/>
        <v>0</v>
      </c>
      <c r="AH89" s="113">
        <f t="shared" si="58"/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59"/>
        <v>0</v>
      </c>
      <c r="AR89" s="115">
        <f t="shared" si="60"/>
        <v>0</v>
      </c>
      <c r="AS89" s="116">
        <f t="shared" si="61"/>
        <v>0</v>
      </c>
      <c r="AT89" s="351">
        <f>I89+AH89</f>
        <v>89883</v>
      </c>
      <c r="AU89" s="113">
        <f>J89+W89</f>
        <v>63360</v>
      </c>
      <c r="AV89" s="113">
        <f t="shared" si="62"/>
        <v>0</v>
      </c>
      <c r="AW89" s="113">
        <f t="shared" si="66"/>
        <v>21416</v>
      </c>
      <c r="AX89" s="113">
        <f t="shared" si="66"/>
        <v>1267</v>
      </c>
      <c r="AY89" s="113">
        <f>N89+AG89</f>
        <v>3840</v>
      </c>
      <c r="AZ89" s="115">
        <f>O89+AS89</f>
        <v>0.27</v>
      </c>
      <c r="BA89" s="115">
        <f t="shared" si="67"/>
        <v>0</v>
      </c>
      <c r="BB89" s="116">
        <f t="shared" si="67"/>
        <v>0.27</v>
      </c>
      <c r="BC89" s="400"/>
    </row>
    <row r="90" spans="1:56" s="394" customFormat="1" ht="12.75" customHeight="1" x14ac:dyDescent="0.2">
      <c r="A90" s="235">
        <v>21</v>
      </c>
      <c r="B90" s="22">
        <v>3415</v>
      </c>
      <c r="C90" s="234">
        <v>600078523</v>
      </c>
      <c r="D90" s="234">
        <v>72743271</v>
      </c>
      <c r="E90" s="395" t="s">
        <v>50</v>
      </c>
      <c r="F90" s="22"/>
      <c r="G90" s="395"/>
      <c r="H90" s="475"/>
      <c r="I90" s="34">
        <v>37265771</v>
      </c>
      <c r="J90" s="23">
        <v>26867979</v>
      </c>
      <c r="K90" s="23">
        <v>50000</v>
      </c>
      <c r="L90" s="23">
        <v>9098277</v>
      </c>
      <c r="M90" s="23">
        <v>537359</v>
      </c>
      <c r="N90" s="23">
        <v>712156</v>
      </c>
      <c r="O90" s="24">
        <v>50.547000000000004</v>
      </c>
      <c r="P90" s="289">
        <v>35.4544</v>
      </c>
      <c r="Q90" s="816">
        <v>15.092599999999999</v>
      </c>
      <c r="R90" s="34">
        <f t="shared" ref="R90:BB90" si="68">SUM(R85:R89)</f>
        <v>0</v>
      </c>
      <c r="S90" s="23">
        <f t="shared" si="68"/>
        <v>96233</v>
      </c>
      <c r="T90" s="23">
        <f t="shared" si="68"/>
        <v>15139</v>
      </c>
      <c r="U90" s="23">
        <f t="shared" si="68"/>
        <v>0</v>
      </c>
      <c r="V90" s="23">
        <f t="shared" si="68"/>
        <v>0</v>
      </c>
      <c r="W90" s="23">
        <f t="shared" si="68"/>
        <v>111372</v>
      </c>
      <c r="X90" s="23">
        <f t="shared" si="68"/>
        <v>0</v>
      </c>
      <c r="Y90" s="23">
        <f t="shared" si="68"/>
        <v>0</v>
      </c>
      <c r="Z90" s="23">
        <f t="shared" si="68"/>
        <v>0</v>
      </c>
      <c r="AA90" s="23">
        <f t="shared" si="68"/>
        <v>0</v>
      </c>
      <c r="AB90" s="23">
        <f t="shared" si="68"/>
        <v>111372</v>
      </c>
      <c r="AC90" s="23">
        <f t="shared" si="68"/>
        <v>37644</v>
      </c>
      <c r="AD90" s="23">
        <f t="shared" si="68"/>
        <v>2228</v>
      </c>
      <c r="AE90" s="23">
        <f t="shared" si="68"/>
        <v>0</v>
      </c>
      <c r="AF90" s="23">
        <f t="shared" si="68"/>
        <v>0</v>
      </c>
      <c r="AG90" s="23">
        <f t="shared" si="68"/>
        <v>0</v>
      </c>
      <c r="AH90" s="23">
        <f t="shared" si="68"/>
        <v>151244</v>
      </c>
      <c r="AI90" s="24">
        <f t="shared" si="68"/>
        <v>0</v>
      </c>
      <c r="AJ90" s="24">
        <f t="shared" si="68"/>
        <v>0</v>
      </c>
      <c r="AK90" s="24">
        <f t="shared" si="68"/>
        <v>0.27</v>
      </c>
      <c r="AL90" s="24">
        <f t="shared" si="68"/>
        <v>0</v>
      </c>
      <c r="AM90" s="24">
        <f t="shared" si="68"/>
        <v>0.05</v>
      </c>
      <c r="AN90" s="24">
        <f t="shared" si="68"/>
        <v>0</v>
      </c>
      <c r="AO90" s="24">
        <f t="shared" si="68"/>
        <v>0</v>
      </c>
      <c r="AP90" s="24">
        <f t="shared" si="68"/>
        <v>0</v>
      </c>
      <c r="AQ90" s="24">
        <f t="shared" si="68"/>
        <v>0.27</v>
      </c>
      <c r="AR90" s="24">
        <f t="shared" si="68"/>
        <v>0.05</v>
      </c>
      <c r="AS90" s="69">
        <f t="shared" si="68"/>
        <v>0.32</v>
      </c>
      <c r="AT90" s="874">
        <f t="shared" si="68"/>
        <v>37417015</v>
      </c>
      <c r="AU90" s="23">
        <f t="shared" si="68"/>
        <v>26979351</v>
      </c>
      <c r="AV90" s="23">
        <f t="shared" si="68"/>
        <v>50000</v>
      </c>
      <c r="AW90" s="23">
        <f t="shared" si="68"/>
        <v>9135921</v>
      </c>
      <c r="AX90" s="23">
        <f t="shared" si="68"/>
        <v>539587</v>
      </c>
      <c r="AY90" s="23">
        <f t="shared" si="68"/>
        <v>712156</v>
      </c>
      <c r="AZ90" s="24">
        <f t="shared" si="68"/>
        <v>50.867000000000004</v>
      </c>
      <c r="BA90" s="24">
        <f t="shared" si="68"/>
        <v>35.724400000000003</v>
      </c>
      <c r="BB90" s="69">
        <f t="shared" si="68"/>
        <v>15.142599999999998</v>
      </c>
      <c r="BC90" s="400"/>
    </row>
    <row r="91" spans="1:56" s="394" customFormat="1" ht="12.75" customHeight="1" x14ac:dyDescent="0.2">
      <c r="A91" s="396">
        <v>22</v>
      </c>
      <c r="B91" s="397">
        <v>3412</v>
      </c>
      <c r="C91" s="397">
        <v>600078540</v>
      </c>
      <c r="D91" s="397">
        <v>72742879</v>
      </c>
      <c r="E91" s="398" t="s">
        <v>51</v>
      </c>
      <c r="F91" s="397">
        <v>3113</v>
      </c>
      <c r="G91" s="398" t="s">
        <v>318</v>
      </c>
      <c r="H91" s="476" t="s">
        <v>281</v>
      </c>
      <c r="I91" s="110">
        <v>39585155</v>
      </c>
      <c r="J91" s="111">
        <v>28300165</v>
      </c>
      <c r="K91" s="111">
        <v>140000</v>
      </c>
      <c r="L91" s="114">
        <v>9612776</v>
      </c>
      <c r="M91" s="114">
        <v>566004</v>
      </c>
      <c r="N91" s="111">
        <v>966210</v>
      </c>
      <c r="O91" s="275">
        <v>51.561299999999996</v>
      </c>
      <c r="P91" s="288">
        <v>40.422499999999999</v>
      </c>
      <c r="Q91" s="411">
        <v>11.1388</v>
      </c>
      <c r="R91" s="112">
        <f t="shared" si="51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52"/>
        <v>0</v>
      </c>
      <c r="X91" s="113">
        <v>0</v>
      </c>
      <c r="Y91" s="113">
        <v>0</v>
      </c>
      <c r="Z91" s="113">
        <v>0</v>
      </c>
      <c r="AA91" s="113">
        <f t="shared" si="53"/>
        <v>0</v>
      </c>
      <c r="AB91" s="113">
        <f t="shared" si="54"/>
        <v>0</v>
      </c>
      <c r="AC91" s="114">
        <f t="shared" si="55"/>
        <v>0</v>
      </c>
      <c r="AD91" s="114">
        <f t="shared" si="56"/>
        <v>0</v>
      </c>
      <c r="AE91" s="113">
        <v>0</v>
      </c>
      <c r="AF91" s="113">
        <v>0</v>
      </c>
      <c r="AG91" s="113">
        <f t="shared" si="57"/>
        <v>0</v>
      </c>
      <c r="AH91" s="113">
        <f t="shared" si="58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59"/>
        <v>0</v>
      </c>
      <c r="AR91" s="115">
        <f t="shared" si="60"/>
        <v>0</v>
      </c>
      <c r="AS91" s="116">
        <f t="shared" si="61"/>
        <v>0</v>
      </c>
      <c r="AT91" s="351">
        <f>I91+AH91</f>
        <v>39585155</v>
      </c>
      <c r="AU91" s="113">
        <f>J91+W91</f>
        <v>28300165</v>
      </c>
      <c r="AV91" s="113">
        <f t="shared" si="62"/>
        <v>140000</v>
      </c>
      <c r="AW91" s="113">
        <f t="shared" ref="AW91:AX95" si="69">L91+AC91</f>
        <v>9612776</v>
      </c>
      <c r="AX91" s="113">
        <f t="shared" si="69"/>
        <v>566004</v>
      </c>
      <c r="AY91" s="113">
        <f>N91+AG91</f>
        <v>966210</v>
      </c>
      <c r="AZ91" s="115">
        <f>O91+AS91</f>
        <v>51.561299999999996</v>
      </c>
      <c r="BA91" s="115">
        <f t="shared" ref="BA91:BB95" si="70">P91+AQ91</f>
        <v>40.422499999999999</v>
      </c>
      <c r="BB91" s="116">
        <f t="shared" si="70"/>
        <v>11.1388</v>
      </c>
      <c r="BC91" s="400"/>
    </row>
    <row r="92" spans="1:56" s="394" customFormat="1" x14ac:dyDescent="0.2">
      <c r="A92" s="396">
        <v>22</v>
      </c>
      <c r="B92" s="397">
        <v>3412</v>
      </c>
      <c r="C92" s="397">
        <v>600078540</v>
      </c>
      <c r="D92" s="397">
        <v>72742879</v>
      </c>
      <c r="E92" s="398" t="s">
        <v>51</v>
      </c>
      <c r="F92" s="397">
        <v>3113</v>
      </c>
      <c r="G92" s="398" t="s">
        <v>316</v>
      </c>
      <c r="H92" s="476" t="s">
        <v>282</v>
      </c>
      <c r="I92" s="110">
        <v>3836756</v>
      </c>
      <c r="J92" s="111">
        <v>2825299</v>
      </c>
      <c r="K92" s="111">
        <v>0</v>
      </c>
      <c r="L92" s="114">
        <v>954951</v>
      </c>
      <c r="M92" s="114">
        <v>56506</v>
      </c>
      <c r="N92" s="111">
        <v>0</v>
      </c>
      <c r="O92" s="275">
        <v>8.14</v>
      </c>
      <c r="P92" s="288">
        <v>8.14</v>
      </c>
      <c r="Q92" s="411">
        <v>0</v>
      </c>
      <c r="R92" s="112">
        <f t="shared" si="51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52"/>
        <v>0</v>
      </c>
      <c r="X92" s="113">
        <v>0</v>
      </c>
      <c r="Y92" s="113">
        <v>0</v>
      </c>
      <c r="Z92" s="113">
        <v>0</v>
      </c>
      <c r="AA92" s="113">
        <f t="shared" si="53"/>
        <v>0</v>
      </c>
      <c r="AB92" s="113">
        <f t="shared" si="54"/>
        <v>0</v>
      </c>
      <c r="AC92" s="114">
        <f t="shared" si="55"/>
        <v>0</v>
      </c>
      <c r="AD92" s="114">
        <f t="shared" si="56"/>
        <v>0</v>
      </c>
      <c r="AE92" s="113">
        <v>0</v>
      </c>
      <c r="AF92" s="113">
        <v>0</v>
      </c>
      <c r="AG92" s="113">
        <f t="shared" si="57"/>
        <v>0</v>
      </c>
      <c r="AH92" s="113">
        <f t="shared" si="58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59"/>
        <v>0</v>
      </c>
      <c r="AR92" s="115">
        <f t="shared" si="60"/>
        <v>0</v>
      </c>
      <c r="AS92" s="116">
        <f t="shared" si="61"/>
        <v>0</v>
      </c>
      <c r="AT92" s="351">
        <f>I92+AH92</f>
        <v>3836756</v>
      </c>
      <c r="AU92" s="113">
        <f>J92+W92</f>
        <v>2825299</v>
      </c>
      <c r="AV92" s="113">
        <f t="shared" si="62"/>
        <v>0</v>
      </c>
      <c r="AW92" s="113">
        <f t="shared" si="69"/>
        <v>954951</v>
      </c>
      <c r="AX92" s="113">
        <f t="shared" si="69"/>
        <v>56506</v>
      </c>
      <c r="AY92" s="113">
        <f>N92+AG92</f>
        <v>0</v>
      </c>
      <c r="AZ92" s="115">
        <f>O92+AS92</f>
        <v>8.14</v>
      </c>
      <c r="BA92" s="115">
        <f t="shared" si="70"/>
        <v>8.14</v>
      </c>
      <c r="BB92" s="116">
        <f t="shared" si="70"/>
        <v>0</v>
      </c>
      <c r="BC92" s="400"/>
    </row>
    <row r="93" spans="1:56" s="394" customFormat="1" ht="12.75" customHeight="1" x14ac:dyDescent="0.2">
      <c r="A93" s="396">
        <v>22</v>
      </c>
      <c r="B93" s="397">
        <v>3412</v>
      </c>
      <c r="C93" s="397">
        <v>600078540</v>
      </c>
      <c r="D93" s="397">
        <v>72742879</v>
      </c>
      <c r="E93" s="398" t="s">
        <v>51</v>
      </c>
      <c r="F93" s="397">
        <v>3141</v>
      </c>
      <c r="G93" s="398" t="s">
        <v>319</v>
      </c>
      <c r="H93" s="476" t="s">
        <v>282</v>
      </c>
      <c r="I93" s="110">
        <v>3495989</v>
      </c>
      <c r="J93" s="111">
        <v>2518072</v>
      </c>
      <c r="K93" s="111">
        <v>30000</v>
      </c>
      <c r="L93" s="114">
        <v>861248</v>
      </c>
      <c r="M93" s="114">
        <v>50361</v>
      </c>
      <c r="N93" s="111">
        <v>36308</v>
      </c>
      <c r="O93" s="275">
        <v>8.67</v>
      </c>
      <c r="P93" s="288">
        <v>0</v>
      </c>
      <c r="Q93" s="411">
        <v>8.67</v>
      </c>
      <c r="R93" s="112">
        <f t="shared" si="51"/>
        <v>0</v>
      </c>
      <c r="S93" s="113">
        <v>0</v>
      </c>
      <c r="T93" s="113">
        <v>23851</v>
      </c>
      <c r="U93" s="113">
        <v>0</v>
      </c>
      <c r="V93" s="113">
        <v>0</v>
      </c>
      <c r="W93" s="113">
        <f t="shared" si="52"/>
        <v>23851</v>
      </c>
      <c r="X93" s="113">
        <v>0</v>
      </c>
      <c r="Y93" s="113">
        <v>0</v>
      </c>
      <c r="Z93" s="113">
        <v>0</v>
      </c>
      <c r="AA93" s="113">
        <f t="shared" si="53"/>
        <v>0</v>
      </c>
      <c r="AB93" s="113">
        <f t="shared" si="54"/>
        <v>23851</v>
      </c>
      <c r="AC93" s="114">
        <f t="shared" si="55"/>
        <v>8062</v>
      </c>
      <c r="AD93" s="114">
        <f t="shared" si="56"/>
        <v>477</v>
      </c>
      <c r="AE93" s="113">
        <v>0</v>
      </c>
      <c r="AF93" s="113">
        <v>0</v>
      </c>
      <c r="AG93" s="113">
        <f t="shared" si="57"/>
        <v>0</v>
      </c>
      <c r="AH93" s="113">
        <f t="shared" si="58"/>
        <v>32390</v>
      </c>
      <c r="AI93" s="115">
        <v>0</v>
      </c>
      <c r="AJ93" s="115">
        <v>0</v>
      </c>
      <c r="AK93" s="115">
        <v>0</v>
      </c>
      <c r="AL93" s="115">
        <v>0</v>
      </c>
      <c r="AM93" s="115">
        <v>0.08</v>
      </c>
      <c r="AN93" s="115">
        <v>0</v>
      </c>
      <c r="AO93" s="115">
        <v>0</v>
      </c>
      <c r="AP93" s="115">
        <v>0</v>
      </c>
      <c r="AQ93" s="115">
        <f t="shared" si="59"/>
        <v>0</v>
      </c>
      <c r="AR93" s="115">
        <f t="shared" si="60"/>
        <v>0.08</v>
      </c>
      <c r="AS93" s="116">
        <f t="shared" si="61"/>
        <v>0.08</v>
      </c>
      <c r="AT93" s="351">
        <f>I93+AH93</f>
        <v>3528379</v>
      </c>
      <c r="AU93" s="113">
        <f>J93+W93</f>
        <v>2541923</v>
      </c>
      <c r="AV93" s="113">
        <f t="shared" si="62"/>
        <v>30000</v>
      </c>
      <c r="AW93" s="113">
        <f t="shared" si="69"/>
        <v>869310</v>
      </c>
      <c r="AX93" s="113">
        <f t="shared" si="69"/>
        <v>50838</v>
      </c>
      <c r="AY93" s="113">
        <f>N93+AG93</f>
        <v>36308</v>
      </c>
      <c r="AZ93" s="115">
        <f>O93+AS93</f>
        <v>8.75</v>
      </c>
      <c r="BA93" s="115">
        <f t="shared" si="70"/>
        <v>0</v>
      </c>
      <c r="BB93" s="116">
        <f t="shared" si="70"/>
        <v>8.75</v>
      </c>
      <c r="BC93" s="400"/>
      <c r="BD93" s="400"/>
    </row>
    <row r="94" spans="1:56" s="394" customFormat="1" ht="12.75" customHeight="1" x14ac:dyDescent="0.2">
      <c r="A94" s="396">
        <v>22</v>
      </c>
      <c r="B94" s="397">
        <v>3412</v>
      </c>
      <c r="C94" s="397">
        <v>600078540</v>
      </c>
      <c r="D94" s="397">
        <v>72742879</v>
      </c>
      <c r="E94" s="398" t="s">
        <v>51</v>
      </c>
      <c r="F94" s="397">
        <v>3143</v>
      </c>
      <c r="G94" s="398" t="s">
        <v>633</v>
      </c>
      <c r="H94" s="476" t="s">
        <v>281</v>
      </c>
      <c r="I94" s="110">
        <v>4056155</v>
      </c>
      <c r="J94" s="111">
        <v>2977007</v>
      </c>
      <c r="K94" s="111">
        <v>10000</v>
      </c>
      <c r="L94" s="114">
        <v>1009608</v>
      </c>
      <c r="M94" s="114">
        <v>59540</v>
      </c>
      <c r="N94" s="111">
        <v>0</v>
      </c>
      <c r="O94" s="275">
        <v>6.0945999999999998</v>
      </c>
      <c r="P94" s="288">
        <v>6.0945999999999998</v>
      </c>
      <c r="Q94" s="411">
        <v>0</v>
      </c>
      <c r="R94" s="112">
        <f t="shared" si="51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52"/>
        <v>0</v>
      </c>
      <c r="X94" s="113">
        <v>0</v>
      </c>
      <c r="Y94" s="113">
        <v>0</v>
      </c>
      <c r="Z94" s="113">
        <v>0</v>
      </c>
      <c r="AA94" s="113">
        <f t="shared" si="53"/>
        <v>0</v>
      </c>
      <c r="AB94" s="113">
        <f t="shared" si="54"/>
        <v>0</v>
      </c>
      <c r="AC94" s="114">
        <f t="shared" si="55"/>
        <v>0</v>
      </c>
      <c r="AD94" s="114">
        <f t="shared" si="56"/>
        <v>0</v>
      </c>
      <c r="AE94" s="113">
        <v>0</v>
      </c>
      <c r="AF94" s="113">
        <v>0</v>
      </c>
      <c r="AG94" s="113">
        <f t="shared" si="57"/>
        <v>0</v>
      </c>
      <c r="AH94" s="113">
        <f t="shared" si="58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59"/>
        <v>0</v>
      </c>
      <c r="AR94" s="115">
        <f t="shared" si="60"/>
        <v>0</v>
      </c>
      <c r="AS94" s="116">
        <f t="shared" si="61"/>
        <v>0</v>
      </c>
      <c r="AT94" s="351">
        <f>I94+AH94</f>
        <v>4056155</v>
      </c>
      <c r="AU94" s="113">
        <f>J94+W94</f>
        <v>2977007</v>
      </c>
      <c r="AV94" s="113">
        <f t="shared" si="62"/>
        <v>10000</v>
      </c>
      <c r="AW94" s="113">
        <f t="shared" si="69"/>
        <v>1009608</v>
      </c>
      <c r="AX94" s="113">
        <f t="shared" si="69"/>
        <v>59540</v>
      </c>
      <c r="AY94" s="113">
        <f>N94+AG94</f>
        <v>0</v>
      </c>
      <c r="AZ94" s="115">
        <f>O94+AS94</f>
        <v>6.0945999999999998</v>
      </c>
      <c r="BA94" s="115">
        <f t="shared" si="70"/>
        <v>6.0945999999999998</v>
      </c>
      <c r="BB94" s="116">
        <f t="shared" si="70"/>
        <v>0</v>
      </c>
      <c r="BC94" s="400"/>
    </row>
    <row r="95" spans="1:56" s="394" customFormat="1" ht="12.75" customHeight="1" x14ac:dyDescent="0.2">
      <c r="A95" s="396">
        <v>22</v>
      </c>
      <c r="B95" s="397">
        <v>3412</v>
      </c>
      <c r="C95" s="397">
        <v>600078540</v>
      </c>
      <c r="D95" s="397">
        <v>72742879</v>
      </c>
      <c r="E95" s="398" t="s">
        <v>51</v>
      </c>
      <c r="F95" s="397">
        <v>3143</v>
      </c>
      <c r="G95" s="398" t="s">
        <v>634</v>
      </c>
      <c r="H95" s="476" t="s">
        <v>282</v>
      </c>
      <c r="I95" s="110">
        <v>141144</v>
      </c>
      <c r="J95" s="111">
        <v>99495</v>
      </c>
      <c r="K95" s="111">
        <v>0</v>
      </c>
      <c r="L95" s="114">
        <v>33629</v>
      </c>
      <c r="M95" s="114">
        <v>1990</v>
      </c>
      <c r="N95" s="111">
        <v>6030</v>
      </c>
      <c r="O95" s="275">
        <v>0.42</v>
      </c>
      <c r="P95" s="288">
        <v>0</v>
      </c>
      <c r="Q95" s="411">
        <v>0.42</v>
      </c>
      <c r="R95" s="112">
        <f t="shared" si="51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52"/>
        <v>0</v>
      </c>
      <c r="X95" s="113">
        <v>0</v>
      </c>
      <c r="Y95" s="113">
        <v>0</v>
      </c>
      <c r="Z95" s="113">
        <v>0</v>
      </c>
      <c r="AA95" s="113">
        <f t="shared" si="53"/>
        <v>0</v>
      </c>
      <c r="AB95" s="113">
        <f t="shared" si="54"/>
        <v>0</v>
      </c>
      <c r="AC95" s="114">
        <f t="shared" si="55"/>
        <v>0</v>
      </c>
      <c r="AD95" s="114">
        <f t="shared" si="56"/>
        <v>0</v>
      </c>
      <c r="AE95" s="113">
        <v>0</v>
      </c>
      <c r="AF95" s="113">
        <v>0</v>
      </c>
      <c r="AG95" s="113">
        <f t="shared" si="57"/>
        <v>0</v>
      </c>
      <c r="AH95" s="113">
        <f t="shared" si="58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59"/>
        <v>0</v>
      </c>
      <c r="AR95" s="115">
        <f t="shared" si="60"/>
        <v>0</v>
      </c>
      <c r="AS95" s="116">
        <f t="shared" si="61"/>
        <v>0</v>
      </c>
      <c r="AT95" s="351">
        <f>I95+AH95</f>
        <v>141144</v>
      </c>
      <c r="AU95" s="113">
        <f>J95+W95</f>
        <v>99495</v>
      </c>
      <c r="AV95" s="113">
        <f t="shared" si="62"/>
        <v>0</v>
      </c>
      <c r="AW95" s="113">
        <f t="shared" si="69"/>
        <v>33629</v>
      </c>
      <c r="AX95" s="113">
        <f t="shared" si="69"/>
        <v>1990</v>
      </c>
      <c r="AY95" s="113">
        <f>N95+AG95</f>
        <v>6030</v>
      </c>
      <c r="AZ95" s="115">
        <f>O95+AS95</f>
        <v>0.42</v>
      </c>
      <c r="BA95" s="115">
        <f t="shared" si="70"/>
        <v>0</v>
      </c>
      <c r="BB95" s="116">
        <f t="shared" si="70"/>
        <v>0.42</v>
      </c>
      <c r="BC95" s="400"/>
    </row>
    <row r="96" spans="1:56" s="394" customFormat="1" ht="12.75" customHeight="1" x14ac:dyDescent="0.2">
      <c r="A96" s="235">
        <v>22</v>
      </c>
      <c r="B96" s="22">
        <v>3412</v>
      </c>
      <c r="C96" s="234">
        <v>600078540</v>
      </c>
      <c r="D96" s="234">
        <v>72742879</v>
      </c>
      <c r="E96" s="395" t="s">
        <v>52</v>
      </c>
      <c r="F96" s="22"/>
      <c r="G96" s="395"/>
      <c r="H96" s="475"/>
      <c r="I96" s="34">
        <v>51115199</v>
      </c>
      <c r="J96" s="23">
        <v>36720038</v>
      </c>
      <c r="K96" s="23">
        <v>180000</v>
      </c>
      <c r="L96" s="23">
        <v>12472212</v>
      </c>
      <c r="M96" s="23">
        <v>734401</v>
      </c>
      <c r="N96" s="23">
        <v>1008548</v>
      </c>
      <c r="O96" s="24">
        <v>74.885899999999992</v>
      </c>
      <c r="P96" s="289">
        <v>54.6571</v>
      </c>
      <c r="Q96" s="816">
        <v>20.2288</v>
      </c>
      <c r="R96" s="34">
        <f t="shared" ref="R96:BB96" si="71">SUM(R91:R95)</f>
        <v>0</v>
      </c>
      <c r="S96" s="23">
        <f t="shared" si="71"/>
        <v>0</v>
      </c>
      <c r="T96" s="23">
        <f t="shared" si="71"/>
        <v>23851</v>
      </c>
      <c r="U96" s="23">
        <f t="shared" si="71"/>
        <v>0</v>
      </c>
      <c r="V96" s="23">
        <f t="shared" si="71"/>
        <v>0</v>
      </c>
      <c r="W96" s="23">
        <f t="shared" si="71"/>
        <v>23851</v>
      </c>
      <c r="X96" s="23">
        <f t="shared" si="71"/>
        <v>0</v>
      </c>
      <c r="Y96" s="23">
        <f t="shared" si="71"/>
        <v>0</v>
      </c>
      <c r="Z96" s="23">
        <f t="shared" si="71"/>
        <v>0</v>
      </c>
      <c r="AA96" s="23">
        <f t="shared" si="71"/>
        <v>0</v>
      </c>
      <c r="AB96" s="23">
        <f t="shared" si="71"/>
        <v>23851</v>
      </c>
      <c r="AC96" s="23">
        <f t="shared" si="71"/>
        <v>8062</v>
      </c>
      <c r="AD96" s="23">
        <f t="shared" si="71"/>
        <v>477</v>
      </c>
      <c r="AE96" s="23">
        <f t="shared" si="71"/>
        <v>0</v>
      </c>
      <c r="AF96" s="23">
        <f t="shared" si="71"/>
        <v>0</v>
      </c>
      <c r="AG96" s="23">
        <f t="shared" si="71"/>
        <v>0</v>
      </c>
      <c r="AH96" s="23">
        <f t="shared" si="71"/>
        <v>32390</v>
      </c>
      <c r="AI96" s="24">
        <f t="shared" si="71"/>
        <v>0</v>
      </c>
      <c r="AJ96" s="24">
        <f t="shared" si="71"/>
        <v>0</v>
      </c>
      <c r="AK96" s="24">
        <f t="shared" si="71"/>
        <v>0</v>
      </c>
      <c r="AL96" s="24">
        <f t="shared" si="71"/>
        <v>0</v>
      </c>
      <c r="AM96" s="24">
        <f t="shared" si="71"/>
        <v>0.08</v>
      </c>
      <c r="AN96" s="24">
        <f t="shared" si="71"/>
        <v>0</v>
      </c>
      <c r="AO96" s="24">
        <f t="shared" si="71"/>
        <v>0</v>
      </c>
      <c r="AP96" s="24">
        <f t="shared" si="71"/>
        <v>0</v>
      </c>
      <c r="AQ96" s="24">
        <f t="shared" si="71"/>
        <v>0</v>
      </c>
      <c r="AR96" s="24">
        <f t="shared" si="71"/>
        <v>0.08</v>
      </c>
      <c r="AS96" s="69">
        <f t="shared" si="71"/>
        <v>0.08</v>
      </c>
      <c r="AT96" s="874">
        <f t="shared" si="71"/>
        <v>51147589</v>
      </c>
      <c r="AU96" s="23">
        <f t="shared" si="71"/>
        <v>36743889</v>
      </c>
      <c r="AV96" s="23">
        <f t="shared" si="71"/>
        <v>180000</v>
      </c>
      <c r="AW96" s="23">
        <f t="shared" si="71"/>
        <v>12480274</v>
      </c>
      <c r="AX96" s="23">
        <f t="shared" si="71"/>
        <v>734878</v>
      </c>
      <c r="AY96" s="23">
        <f t="shared" si="71"/>
        <v>1008548</v>
      </c>
      <c r="AZ96" s="24">
        <f t="shared" si="71"/>
        <v>74.965900000000005</v>
      </c>
      <c r="BA96" s="24">
        <f t="shared" si="71"/>
        <v>54.6571</v>
      </c>
      <c r="BB96" s="69">
        <f t="shared" si="71"/>
        <v>20.308800000000002</v>
      </c>
      <c r="BC96" s="400"/>
    </row>
    <row r="97" spans="1:56" s="394" customFormat="1" ht="12" customHeight="1" x14ac:dyDescent="0.2">
      <c r="A97" s="396">
        <v>23</v>
      </c>
      <c r="B97" s="397">
        <v>3416</v>
      </c>
      <c r="C97" s="397">
        <v>600078426</v>
      </c>
      <c r="D97" s="397">
        <v>72743034</v>
      </c>
      <c r="E97" s="398" t="s">
        <v>53</v>
      </c>
      <c r="F97" s="397">
        <v>3113</v>
      </c>
      <c r="G97" s="398" t="s">
        <v>318</v>
      </c>
      <c r="H97" s="476" t="s">
        <v>281</v>
      </c>
      <c r="I97" s="110">
        <v>33005143</v>
      </c>
      <c r="J97" s="111">
        <v>23446101</v>
      </c>
      <c r="K97" s="111">
        <v>40000</v>
      </c>
      <c r="L97" s="114">
        <v>7938302</v>
      </c>
      <c r="M97" s="114">
        <v>468922</v>
      </c>
      <c r="N97" s="111">
        <v>1111818</v>
      </c>
      <c r="O97" s="275">
        <v>44.209399999999995</v>
      </c>
      <c r="P97" s="288">
        <v>34.005499999999998</v>
      </c>
      <c r="Q97" s="411">
        <v>10.203899999999999</v>
      </c>
      <c r="R97" s="112">
        <f t="shared" si="51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52"/>
        <v>0</v>
      </c>
      <c r="X97" s="113">
        <v>0</v>
      </c>
      <c r="Y97" s="113">
        <v>0</v>
      </c>
      <c r="Z97" s="113">
        <v>0</v>
      </c>
      <c r="AA97" s="113">
        <f t="shared" si="53"/>
        <v>0</v>
      </c>
      <c r="AB97" s="113">
        <f t="shared" si="54"/>
        <v>0</v>
      </c>
      <c r="AC97" s="114">
        <f t="shared" si="55"/>
        <v>0</v>
      </c>
      <c r="AD97" s="114">
        <f t="shared" si="56"/>
        <v>0</v>
      </c>
      <c r="AE97" s="113">
        <v>0</v>
      </c>
      <c r="AF97" s="113">
        <v>0</v>
      </c>
      <c r="AG97" s="113">
        <f t="shared" si="57"/>
        <v>0</v>
      </c>
      <c r="AH97" s="113">
        <f t="shared" si="58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59"/>
        <v>0</v>
      </c>
      <c r="AR97" s="115">
        <f t="shared" si="60"/>
        <v>0</v>
      </c>
      <c r="AS97" s="116">
        <f t="shared" si="61"/>
        <v>0</v>
      </c>
      <c r="AT97" s="351">
        <f>I97+AH97</f>
        <v>33005143</v>
      </c>
      <c r="AU97" s="113">
        <f>J97+W97</f>
        <v>23446101</v>
      </c>
      <c r="AV97" s="113">
        <f t="shared" si="62"/>
        <v>40000</v>
      </c>
      <c r="AW97" s="113">
        <f t="shared" ref="AW97:AX101" si="72">L97+AC97</f>
        <v>7938302</v>
      </c>
      <c r="AX97" s="113">
        <f t="shared" si="72"/>
        <v>468922</v>
      </c>
      <c r="AY97" s="113">
        <f>N97+AG97</f>
        <v>1111818</v>
      </c>
      <c r="AZ97" s="115">
        <f>O97+AS97</f>
        <v>44.209399999999995</v>
      </c>
      <c r="BA97" s="115">
        <f t="shared" ref="BA97:BB101" si="73">P97+AQ97</f>
        <v>34.005499999999998</v>
      </c>
      <c r="BB97" s="116">
        <f t="shared" si="73"/>
        <v>10.203899999999999</v>
      </c>
      <c r="BC97" s="400"/>
    </row>
    <row r="98" spans="1:56" s="394" customFormat="1" ht="12" customHeight="1" x14ac:dyDescent="0.2">
      <c r="A98" s="396">
        <v>23</v>
      </c>
      <c r="B98" s="397">
        <v>3416</v>
      </c>
      <c r="C98" s="397">
        <v>600078426</v>
      </c>
      <c r="D98" s="397">
        <v>72743034</v>
      </c>
      <c r="E98" s="398" t="s">
        <v>53</v>
      </c>
      <c r="F98" s="397">
        <v>3113</v>
      </c>
      <c r="G98" s="398" t="s">
        <v>316</v>
      </c>
      <c r="H98" s="476" t="s">
        <v>282</v>
      </c>
      <c r="I98" s="110">
        <v>3555885</v>
      </c>
      <c r="J98" s="111">
        <v>2618472</v>
      </c>
      <c r="K98" s="111">
        <v>0</v>
      </c>
      <c r="L98" s="114">
        <v>885044</v>
      </c>
      <c r="M98" s="114">
        <v>52369</v>
      </c>
      <c r="N98" s="111">
        <v>0</v>
      </c>
      <c r="O98" s="275">
        <v>7.46</v>
      </c>
      <c r="P98" s="288">
        <v>7.46</v>
      </c>
      <c r="Q98" s="411">
        <v>0</v>
      </c>
      <c r="R98" s="112">
        <f t="shared" si="51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52"/>
        <v>0</v>
      </c>
      <c r="X98" s="113">
        <v>0</v>
      </c>
      <c r="Y98" s="113">
        <v>0</v>
      </c>
      <c r="Z98" s="113">
        <v>0</v>
      </c>
      <c r="AA98" s="113">
        <f t="shared" si="53"/>
        <v>0</v>
      </c>
      <c r="AB98" s="113">
        <f t="shared" si="54"/>
        <v>0</v>
      </c>
      <c r="AC98" s="114">
        <f t="shared" si="55"/>
        <v>0</v>
      </c>
      <c r="AD98" s="114">
        <f t="shared" si="56"/>
        <v>0</v>
      </c>
      <c r="AE98" s="113">
        <v>0</v>
      </c>
      <c r="AF98" s="113">
        <v>0</v>
      </c>
      <c r="AG98" s="113">
        <f t="shared" si="57"/>
        <v>0</v>
      </c>
      <c r="AH98" s="113">
        <f t="shared" si="58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59"/>
        <v>0</v>
      </c>
      <c r="AR98" s="115">
        <f t="shared" si="60"/>
        <v>0</v>
      </c>
      <c r="AS98" s="116">
        <f t="shared" si="61"/>
        <v>0</v>
      </c>
      <c r="AT98" s="351">
        <f>I98+AH98</f>
        <v>3555885</v>
      </c>
      <c r="AU98" s="113">
        <f>J98+W98</f>
        <v>2618472</v>
      </c>
      <c r="AV98" s="113">
        <f t="shared" si="62"/>
        <v>0</v>
      </c>
      <c r="AW98" s="113">
        <f t="shared" si="72"/>
        <v>885044</v>
      </c>
      <c r="AX98" s="113">
        <f t="shared" si="72"/>
        <v>52369</v>
      </c>
      <c r="AY98" s="113">
        <f>N98+AG98</f>
        <v>0</v>
      </c>
      <c r="AZ98" s="115">
        <f>O98+AS98</f>
        <v>7.46</v>
      </c>
      <c r="BA98" s="115">
        <f t="shared" si="73"/>
        <v>7.46</v>
      </c>
      <c r="BB98" s="116">
        <f t="shared" si="73"/>
        <v>0</v>
      </c>
      <c r="BC98" s="400"/>
    </row>
    <row r="99" spans="1:56" s="394" customFormat="1" ht="12.75" customHeight="1" x14ac:dyDescent="0.2">
      <c r="A99" s="396">
        <v>23</v>
      </c>
      <c r="B99" s="397">
        <v>3416</v>
      </c>
      <c r="C99" s="397">
        <v>600078426</v>
      </c>
      <c r="D99" s="397">
        <v>72743034</v>
      </c>
      <c r="E99" s="398" t="s">
        <v>53</v>
      </c>
      <c r="F99" s="397">
        <v>3141</v>
      </c>
      <c r="G99" s="398" t="s">
        <v>319</v>
      </c>
      <c r="H99" s="476" t="s">
        <v>282</v>
      </c>
      <c r="I99" s="110">
        <v>2800541</v>
      </c>
      <c r="J99" s="111">
        <v>2041967</v>
      </c>
      <c r="K99" s="111">
        <v>0</v>
      </c>
      <c r="L99" s="114">
        <v>690185</v>
      </c>
      <c r="M99" s="114">
        <v>40839</v>
      </c>
      <c r="N99" s="111">
        <v>27550</v>
      </c>
      <c r="O99" s="275">
        <v>6.95</v>
      </c>
      <c r="P99" s="288">
        <v>0</v>
      </c>
      <c r="Q99" s="411">
        <v>6.95</v>
      </c>
      <c r="R99" s="112">
        <f t="shared" si="51"/>
        <v>0</v>
      </c>
      <c r="S99" s="113">
        <v>0</v>
      </c>
      <c r="T99" s="113">
        <v>39944</v>
      </c>
      <c r="U99" s="113">
        <v>0</v>
      </c>
      <c r="V99" s="113">
        <v>0</v>
      </c>
      <c r="W99" s="113">
        <f t="shared" si="52"/>
        <v>39944</v>
      </c>
      <c r="X99" s="113">
        <v>0</v>
      </c>
      <c r="Y99" s="113">
        <v>0</v>
      </c>
      <c r="Z99" s="113">
        <v>0</v>
      </c>
      <c r="AA99" s="113">
        <f t="shared" si="53"/>
        <v>0</v>
      </c>
      <c r="AB99" s="113">
        <f t="shared" si="54"/>
        <v>39944</v>
      </c>
      <c r="AC99" s="114">
        <f t="shared" si="55"/>
        <v>13501</v>
      </c>
      <c r="AD99" s="114">
        <f t="shared" si="56"/>
        <v>799</v>
      </c>
      <c r="AE99" s="113">
        <v>0</v>
      </c>
      <c r="AF99" s="113">
        <v>0</v>
      </c>
      <c r="AG99" s="113">
        <f t="shared" si="57"/>
        <v>0</v>
      </c>
      <c r="AH99" s="113">
        <f t="shared" si="58"/>
        <v>54244</v>
      </c>
      <c r="AI99" s="115">
        <v>0</v>
      </c>
      <c r="AJ99" s="115">
        <v>0</v>
      </c>
      <c r="AK99" s="115">
        <v>0</v>
      </c>
      <c r="AL99" s="115">
        <v>0</v>
      </c>
      <c r="AM99" s="115">
        <v>0.13</v>
      </c>
      <c r="AN99" s="115">
        <v>0</v>
      </c>
      <c r="AO99" s="115">
        <v>0</v>
      </c>
      <c r="AP99" s="115">
        <v>0</v>
      </c>
      <c r="AQ99" s="115">
        <f t="shared" si="59"/>
        <v>0</v>
      </c>
      <c r="AR99" s="115">
        <f t="shared" si="60"/>
        <v>0.13</v>
      </c>
      <c r="AS99" s="116">
        <f t="shared" si="61"/>
        <v>0.13</v>
      </c>
      <c r="AT99" s="351">
        <f>I99+AH99</f>
        <v>2854785</v>
      </c>
      <c r="AU99" s="113">
        <f>J99+W99</f>
        <v>2081911</v>
      </c>
      <c r="AV99" s="113">
        <f t="shared" si="62"/>
        <v>0</v>
      </c>
      <c r="AW99" s="113">
        <f t="shared" si="72"/>
        <v>703686</v>
      </c>
      <c r="AX99" s="113">
        <f t="shared" si="72"/>
        <v>41638</v>
      </c>
      <c r="AY99" s="113">
        <f>N99+AG99</f>
        <v>27550</v>
      </c>
      <c r="AZ99" s="115">
        <f>O99+AS99</f>
        <v>7.08</v>
      </c>
      <c r="BA99" s="115">
        <f t="shared" si="73"/>
        <v>0</v>
      </c>
      <c r="BB99" s="116">
        <f t="shared" si="73"/>
        <v>7.08</v>
      </c>
      <c r="BC99" s="400"/>
      <c r="BD99" s="400"/>
    </row>
    <row r="100" spans="1:56" s="394" customFormat="1" ht="12.75" customHeight="1" x14ac:dyDescent="0.2">
      <c r="A100" s="396">
        <v>23</v>
      </c>
      <c r="B100" s="397">
        <v>3416</v>
      </c>
      <c r="C100" s="397">
        <v>600078426</v>
      </c>
      <c r="D100" s="397">
        <v>72743034</v>
      </c>
      <c r="E100" s="398" t="s">
        <v>53</v>
      </c>
      <c r="F100" s="397">
        <v>3143</v>
      </c>
      <c r="G100" s="398" t="s">
        <v>633</v>
      </c>
      <c r="H100" s="476" t="s">
        <v>281</v>
      </c>
      <c r="I100" s="110">
        <v>3498480</v>
      </c>
      <c r="J100" s="111">
        <v>2576200</v>
      </c>
      <c r="K100" s="111">
        <v>0</v>
      </c>
      <c r="L100" s="114">
        <v>870756</v>
      </c>
      <c r="M100" s="114">
        <v>51524</v>
      </c>
      <c r="N100" s="111">
        <v>0</v>
      </c>
      <c r="O100" s="275">
        <v>5.3094000000000001</v>
      </c>
      <c r="P100" s="288">
        <v>5.3094000000000001</v>
      </c>
      <c r="Q100" s="411">
        <v>0</v>
      </c>
      <c r="R100" s="112">
        <f t="shared" si="51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52"/>
        <v>0</v>
      </c>
      <c r="X100" s="113">
        <v>0</v>
      </c>
      <c r="Y100" s="113">
        <v>0</v>
      </c>
      <c r="Z100" s="113">
        <v>0</v>
      </c>
      <c r="AA100" s="113">
        <f t="shared" si="53"/>
        <v>0</v>
      </c>
      <c r="AB100" s="113">
        <f t="shared" si="54"/>
        <v>0</v>
      </c>
      <c r="AC100" s="114">
        <f t="shared" si="55"/>
        <v>0</v>
      </c>
      <c r="AD100" s="114">
        <f t="shared" si="56"/>
        <v>0</v>
      </c>
      <c r="AE100" s="113">
        <v>0</v>
      </c>
      <c r="AF100" s="113">
        <v>0</v>
      </c>
      <c r="AG100" s="113">
        <f t="shared" si="57"/>
        <v>0</v>
      </c>
      <c r="AH100" s="113">
        <f t="shared" si="58"/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59"/>
        <v>0</v>
      </c>
      <c r="AR100" s="115">
        <f t="shared" si="60"/>
        <v>0</v>
      </c>
      <c r="AS100" s="116">
        <f t="shared" si="61"/>
        <v>0</v>
      </c>
      <c r="AT100" s="351">
        <f>I100+AH100</f>
        <v>3498480</v>
      </c>
      <c r="AU100" s="113">
        <f>J100+W100</f>
        <v>2576200</v>
      </c>
      <c r="AV100" s="113">
        <f t="shared" si="62"/>
        <v>0</v>
      </c>
      <c r="AW100" s="113">
        <f t="shared" si="72"/>
        <v>870756</v>
      </c>
      <c r="AX100" s="113">
        <f t="shared" si="72"/>
        <v>51524</v>
      </c>
      <c r="AY100" s="113">
        <f>N100+AG100</f>
        <v>0</v>
      </c>
      <c r="AZ100" s="115">
        <f>O100+AS100</f>
        <v>5.3094000000000001</v>
      </c>
      <c r="BA100" s="115">
        <f t="shared" si="73"/>
        <v>5.3094000000000001</v>
      </c>
      <c r="BB100" s="116">
        <f t="shared" si="73"/>
        <v>0</v>
      </c>
      <c r="BC100" s="400"/>
    </row>
    <row r="101" spans="1:56" s="394" customFormat="1" ht="12.75" customHeight="1" x14ac:dyDescent="0.2">
      <c r="A101" s="396">
        <v>23</v>
      </c>
      <c r="B101" s="397">
        <v>3416</v>
      </c>
      <c r="C101" s="397">
        <v>600078426</v>
      </c>
      <c r="D101" s="397">
        <v>72743034</v>
      </c>
      <c r="E101" s="398" t="s">
        <v>53</v>
      </c>
      <c r="F101" s="397">
        <v>3143</v>
      </c>
      <c r="G101" s="398" t="s">
        <v>634</v>
      </c>
      <c r="H101" s="476" t="s">
        <v>282</v>
      </c>
      <c r="I101" s="110">
        <v>110247</v>
      </c>
      <c r="J101" s="111">
        <v>77715</v>
      </c>
      <c r="K101" s="111">
        <v>0</v>
      </c>
      <c r="L101" s="114">
        <v>26268</v>
      </c>
      <c r="M101" s="114">
        <v>1554</v>
      </c>
      <c r="N101" s="111">
        <v>4710</v>
      </c>
      <c r="O101" s="275">
        <v>0.33</v>
      </c>
      <c r="P101" s="288">
        <v>0</v>
      </c>
      <c r="Q101" s="411">
        <v>0.33</v>
      </c>
      <c r="R101" s="112">
        <f t="shared" si="51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52"/>
        <v>0</v>
      </c>
      <c r="X101" s="113">
        <v>0</v>
      </c>
      <c r="Y101" s="113">
        <v>0</v>
      </c>
      <c r="Z101" s="113">
        <v>0</v>
      </c>
      <c r="AA101" s="113">
        <f t="shared" si="53"/>
        <v>0</v>
      </c>
      <c r="AB101" s="113">
        <f t="shared" si="54"/>
        <v>0</v>
      </c>
      <c r="AC101" s="114">
        <f t="shared" si="55"/>
        <v>0</v>
      </c>
      <c r="AD101" s="114">
        <f t="shared" si="56"/>
        <v>0</v>
      </c>
      <c r="AE101" s="113">
        <v>0</v>
      </c>
      <c r="AF101" s="113">
        <v>0</v>
      </c>
      <c r="AG101" s="113">
        <f t="shared" si="57"/>
        <v>0</v>
      </c>
      <c r="AH101" s="113">
        <f t="shared" si="58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59"/>
        <v>0</v>
      </c>
      <c r="AR101" s="115">
        <f t="shared" si="60"/>
        <v>0</v>
      </c>
      <c r="AS101" s="116">
        <f t="shared" si="61"/>
        <v>0</v>
      </c>
      <c r="AT101" s="351">
        <f>I101+AH101</f>
        <v>110247</v>
      </c>
      <c r="AU101" s="113">
        <f>J101+W101</f>
        <v>77715</v>
      </c>
      <c r="AV101" s="113">
        <f t="shared" si="62"/>
        <v>0</v>
      </c>
      <c r="AW101" s="113">
        <f t="shared" si="72"/>
        <v>26268</v>
      </c>
      <c r="AX101" s="113">
        <f t="shared" si="72"/>
        <v>1554</v>
      </c>
      <c r="AY101" s="113">
        <f>N101+AG101</f>
        <v>4710</v>
      </c>
      <c r="AZ101" s="115">
        <f>O101+AS101</f>
        <v>0.33</v>
      </c>
      <c r="BA101" s="115">
        <f t="shared" si="73"/>
        <v>0</v>
      </c>
      <c r="BB101" s="116">
        <f t="shared" si="73"/>
        <v>0.33</v>
      </c>
      <c r="BC101" s="400"/>
    </row>
    <row r="102" spans="1:56" s="394" customFormat="1" ht="12.75" customHeight="1" x14ac:dyDescent="0.2">
      <c r="A102" s="235">
        <v>23</v>
      </c>
      <c r="B102" s="22">
        <v>3416</v>
      </c>
      <c r="C102" s="234">
        <v>600078426</v>
      </c>
      <c r="D102" s="234">
        <v>72743034</v>
      </c>
      <c r="E102" s="395" t="s">
        <v>54</v>
      </c>
      <c r="F102" s="22"/>
      <c r="G102" s="395"/>
      <c r="H102" s="475"/>
      <c r="I102" s="34">
        <v>42970296</v>
      </c>
      <c r="J102" s="23">
        <v>30760455</v>
      </c>
      <c r="K102" s="23">
        <v>40000</v>
      </c>
      <c r="L102" s="23">
        <v>10410555</v>
      </c>
      <c r="M102" s="23">
        <v>615208</v>
      </c>
      <c r="N102" s="23">
        <v>1144078</v>
      </c>
      <c r="O102" s="24">
        <v>64.258799999999994</v>
      </c>
      <c r="P102" s="289">
        <v>46.774900000000002</v>
      </c>
      <c r="Q102" s="816">
        <v>17.483899999999998</v>
      </c>
      <c r="R102" s="34">
        <f t="shared" ref="R102:BB102" si="74">SUM(R97:R101)</f>
        <v>0</v>
      </c>
      <c r="S102" s="23">
        <f t="shared" si="74"/>
        <v>0</v>
      </c>
      <c r="T102" s="23">
        <f t="shared" si="74"/>
        <v>39944</v>
      </c>
      <c r="U102" s="23">
        <f t="shared" si="74"/>
        <v>0</v>
      </c>
      <c r="V102" s="23">
        <f t="shared" si="74"/>
        <v>0</v>
      </c>
      <c r="W102" s="23">
        <f t="shared" si="74"/>
        <v>39944</v>
      </c>
      <c r="X102" s="23">
        <f t="shared" si="74"/>
        <v>0</v>
      </c>
      <c r="Y102" s="23">
        <f t="shared" si="74"/>
        <v>0</v>
      </c>
      <c r="Z102" s="23">
        <f t="shared" si="74"/>
        <v>0</v>
      </c>
      <c r="AA102" s="23">
        <f t="shared" si="74"/>
        <v>0</v>
      </c>
      <c r="AB102" s="23">
        <f t="shared" si="74"/>
        <v>39944</v>
      </c>
      <c r="AC102" s="23">
        <f t="shared" si="74"/>
        <v>13501</v>
      </c>
      <c r="AD102" s="23">
        <f t="shared" si="74"/>
        <v>799</v>
      </c>
      <c r="AE102" s="23">
        <f t="shared" si="74"/>
        <v>0</v>
      </c>
      <c r="AF102" s="23">
        <f t="shared" si="74"/>
        <v>0</v>
      </c>
      <c r="AG102" s="23">
        <f t="shared" si="74"/>
        <v>0</v>
      </c>
      <c r="AH102" s="23">
        <f t="shared" si="74"/>
        <v>54244</v>
      </c>
      <c r="AI102" s="24">
        <f t="shared" si="74"/>
        <v>0</v>
      </c>
      <c r="AJ102" s="24">
        <f t="shared" si="74"/>
        <v>0</v>
      </c>
      <c r="AK102" s="24">
        <f t="shared" si="74"/>
        <v>0</v>
      </c>
      <c r="AL102" s="24">
        <f t="shared" si="74"/>
        <v>0</v>
      </c>
      <c r="AM102" s="24">
        <f t="shared" si="74"/>
        <v>0.13</v>
      </c>
      <c r="AN102" s="24">
        <f t="shared" si="74"/>
        <v>0</v>
      </c>
      <c r="AO102" s="24">
        <f t="shared" si="74"/>
        <v>0</v>
      </c>
      <c r="AP102" s="24">
        <f t="shared" si="74"/>
        <v>0</v>
      </c>
      <c r="AQ102" s="24">
        <f t="shared" si="74"/>
        <v>0</v>
      </c>
      <c r="AR102" s="24">
        <f t="shared" si="74"/>
        <v>0.13</v>
      </c>
      <c r="AS102" s="69">
        <f t="shared" si="74"/>
        <v>0.13</v>
      </c>
      <c r="AT102" s="874">
        <f t="shared" si="74"/>
        <v>43024540</v>
      </c>
      <c r="AU102" s="23">
        <f t="shared" si="74"/>
        <v>30800399</v>
      </c>
      <c r="AV102" s="23">
        <f t="shared" si="74"/>
        <v>40000</v>
      </c>
      <c r="AW102" s="23">
        <f t="shared" si="74"/>
        <v>10424056</v>
      </c>
      <c r="AX102" s="23">
        <f t="shared" si="74"/>
        <v>616007</v>
      </c>
      <c r="AY102" s="23">
        <f t="shared" si="74"/>
        <v>1144078</v>
      </c>
      <c r="AZ102" s="24">
        <f t="shared" si="74"/>
        <v>64.388799999999989</v>
      </c>
      <c r="BA102" s="24">
        <f t="shared" si="74"/>
        <v>46.774900000000002</v>
      </c>
      <c r="BB102" s="69">
        <f t="shared" si="74"/>
        <v>17.613899999999997</v>
      </c>
      <c r="BC102" s="400"/>
    </row>
    <row r="103" spans="1:56" s="394" customFormat="1" ht="12.75" customHeight="1" x14ac:dyDescent="0.2">
      <c r="A103" s="396">
        <v>24</v>
      </c>
      <c r="B103" s="397">
        <v>3414</v>
      </c>
      <c r="C103" s="397">
        <v>600078388</v>
      </c>
      <c r="D103" s="397">
        <v>43257721</v>
      </c>
      <c r="E103" s="398" t="s">
        <v>55</v>
      </c>
      <c r="F103" s="397">
        <v>3113</v>
      </c>
      <c r="G103" s="398" t="s">
        <v>318</v>
      </c>
      <c r="H103" s="476" t="s">
        <v>281</v>
      </c>
      <c r="I103" s="110">
        <v>33839569</v>
      </c>
      <c r="J103" s="111">
        <v>24225758</v>
      </c>
      <c r="K103" s="111">
        <v>85000</v>
      </c>
      <c r="L103" s="114">
        <v>8217036</v>
      </c>
      <c r="M103" s="114">
        <v>484515</v>
      </c>
      <c r="N103" s="111">
        <v>827260</v>
      </c>
      <c r="O103" s="275">
        <v>46.088299999999997</v>
      </c>
      <c r="P103" s="288">
        <v>35.212500000000006</v>
      </c>
      <c r="Q103" s="411">
        <v>10.8758</v>
      </c>
      <c r="R103" s="112">
        <f t="shared" si="51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2"/>
        <v>0</v>
      </c>
      <c r="X103" s="113">
        <v>0</v>
      </c>
      <c r="Y103" s="113">
        <v>0</v>
      </c>
      <c r="Z103" s="113">
        <v>0</v>
      </c>
      <c r="AA103" s="113">
        <f t="shared" si="53"/>
        <v>0</v>
      </c>
      <c r="AB103" s="113">
        <f t="shared" si="54"/>
        <v>0</v>
      </c>
      <c r="AC103" s="114">
        <f t="shared" si="55"/>
        <v>0</v>
      </c>
      <c r="AD103" s="114">
        <f t="shared" si="56"/>
        <v>0</v>
      </c>
      <c r="AE103" s="113">
        <v>0</v>
      </c>
      <c r="AF103" s="113">
        <v>0</v>
      </c>
      <c r="AG103" s="113">
        <f t="shared" si="57"/>
        <v>0</v>
      </c>
      <c r="AH103" s="113">
        <f t="shared" si="58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59"/>
        <v>0</v>
      </c>
      <c r="AR103" s="115">
        <f t="shared" si="60"/>
        <v>0</v>
      </c>
      <c r="AS103" s="116">
        <f t="shared" si="61"/>
        <v>0</v>
      </c>
      <c r="AT103" s="351">
        <f>I103+AH103</f>
        <v>33839569</v>
      </c>
      <c r="AU103" s="113">
        <f>J103+W103</f>
        <v>24225758</v>
      </c>
      <c r="AV103" s="113">
        <f t="shared" si="62"/>
        <v>85000</v>
      </c>
      <c r="AW103" s="113">
        <f t="shared" ref="AW103:AX107" si="75">L103+AC103</f>
        <v>8217036</v>
      </c>
      <c r="AX103" s="113">
        <f t="shared" si="75"/>
        <v>484515</v>
      </c>
      <c r="AY103" s="113">
        <f>N103+AG103</f>
        <v>827260</v>
      </c>
      <c r="AZ103" s="115">
        <f>O103+AS103</f>
        <v>46.088299999999997</v>
      </c>
      <c r="BA103" s="115">
        <f t="shared" ref="BA103:BB107" si="76">P103+AQ103</f>
        <v>35.212500000000006</v>
      </c>
      <c r="BB103" s="116">
        <f t="shared" si="76"/>
        <v>10.8758</v>
      </c>
      <c r="BC103" s="400"/>
    </row>
    <row r="104" spans="1:56" s="394" customFormat="1" x14ac:dyDescent="0.2">
      <c r="A104" s="396">
        <v>24</v>
      </c>
      <c r="B104" s="397">
        <v>3414</v>
      </c>
      <c r="C104" s="397">
        <v>600078388</v>
      </c>
      <c r="D104" s="397">
        <v>43257721</v>
      </c>
      <c r="E104" s="398" t="s">
        <v>55</v>
      </c>
      <c r="F104" s="397">
        <v>3113</v>
      </c>
      <c r="G104" s="398" t="s">
        <v>316</v>
      </c>
      <c r="H104" s="476" t="s">
        <v>282</v>
      </c>
      <c r="I104" s="110">
        <v>4082581</v>
      </c>
      <c r="J104" s="111">
        <v>3004109</v>
      </c>
      <c r="K104" s="111">
        <v>0</v>
      </c>
      <c r="L104" s="114">
        <v>1015389</v>
      </c>
      <c r="M104" s="114">
        <v>60083</v>
      </c>
      <c r="N104" s="111">
        <v>3000</v>
      </c>
      <c r="O104" s="275">
        <v>8.6600000000000019</v>
      </c>
      <c r="P104" s="288">
        <v>8.6600000000000019</v>
      </c>
      <c r="Q104" s="411">
        <v>0</v>
      </c>
      <c r="R104" s="112">
        <f t="shared" si="51"/>
        <v>0</v>
      </c>
      <c r="S104" s="113">
        <v>16041</v>
      </c>
      <c r="T104" s="113">
        <v>0</v>
      </c>
      <c r="U104" s="113">
        <v>0</v>
      </c>
      <c r="V104" s="113">
        <v>0</v>
      </c>
      <c r="W104" s="113">
        <f t="shared" si="52"/>
        <v>16041</v>
      </c>
      <c r="X104" s="113">
        <v>0</v>
      </c>
      <c r="Y104" s="113">
        <v>0</v>
      </c>
      <c r="Z104" s="113">
        <v>0</v>
      </c>
      <c r="AA104" s="113">
        <f t="shared" si="53"/>
        <v>0</v>
      </c>
      <c r="AB104" s="113">
        <f t="shared" si="54"/>
        <v>16041</v>
      </c>
      <c r="AC104" s="114">
        <f t="shared" si="55"/>
        <v>5422</v>
      </c>
      <c r="AD104" s="114">
        <f t="shared" si="56"/>
        <v>321</v>
      </c>
      <c r="AE104" s="113">
        <v>0</v>
      </c>
      <c r="AF104" s="113">
        <v>0</v>
      </c>
      <c r="AG104" s="113">
        <f t="shared" si="57"/>
        <v>0</v>
      </c>
      <c r="AH104" s="113">
        <f t="shared" si="58"/>
        <v>21784</v>
      </c>
      <c r="AI104" s="115">
        <v>0</v>
      </c>
      <c r="AJ104" s="115">
        <v>0</v>
      </c>
      <c r="AK104" s="115">
        <v>0.05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59"/>
        <v>0.05</v>
      </c>
      <c r="AR104" s="115">
        <f t="shared" si="60"/>
        <v>0</v>
      </c>
      <c r="AS104" s="116">
        <f t="shared" si="61"/>
        <v>0.05</v>
      </c>
      <c r="AT104" s="351">
        <f>I104+AH104</f>
        <v>4104365</v>
      </c>
      <c r="AU104" s="113">
        <f>J104+W104</f>
        <v>3020150</v>
      </c>
      <c r="AV104" s="113">
        <f t="shared" si="62"/>
        <v>0</v>
      </c>
      <c r="AW104" s="113">
        <f t="shared" si="75"/>
        <v>1020811</v>
      </c>
      <c r="AX104" s="113">
        <f t="shared" si="75"/>
        <v>60404</v>
      </c>
      <c r="AY104" s="113">
        <f>N104+AG104</f>
        <v>3000</v>
      </c>
      <c r="AZ104" s="115">
        <f>O104+AS104</f>
        <v>8.7100000000000026</v>
      </c>
      <c r="BA104" s="115">
        <f t="shared" si="76"/>
        <v>8.7100000000000026</v>
      </c>
      <c r="BB104" s="116">
        <f t="shared" si="76"/>
        <v>0</v>
      </c>
      <c r="BC104" s="400"/>
    </row>
    <row r="105" spans="1:56" s="394" customFormat="1" ht="12.75" customHeight="1" x14ac:dyDescent="0.2">
      <c r="A105" s="396">
        <v>24</v>
      </c>
      <c r="B105" s="397">
        <v>3414</v>
      </c>
      <c r="C105" s="397">
        <v>600078388</v>
      </c>
      <c r="D105" s="397">
        <v>43257721</v>
      </c>
      <c r="E105" s="398" t="s">
        <v>55</v>
      </c>
      <c r="F105" s="397">
        <v>3141</v>
      </c>
      <c r="G105" s="398" t="s">
        <v>319</v>
      </c>
      <c r="H105" s="476" t="s">
        <v>282</v>
      </c>
      <c r="I105" s="110">
        <v>3201543</v>
      </c>
      <c r="J105" s="111">
        <v>2333582</v>
      </c>
      <c r="K105" s="111">
        <v>0</v>
      </c>
      <c r="L105" s="114">
        <v>788751</v>
      </c>
      <c r="M105" s="114">
        <v>46672</v>
      </c>
      <c r="N105" s="111">
        <v>32538</v>
      </c>
      <c r="O105" s="275">
        <v>7.94</v>
      </c>
      <c r="P105" s="288">
        <v>0</v>
      </c>
      <c r="Q105" s="411">
        <v>7.94</v>
      </c>
      <c r="R105" s="112">
        <f t="shared" si="51"/>
        <v>0</v>
      </c>
      <c r="S105" s="113">
        <v>0</v>
      </c>
      <c r="T105" s="113">
        <v>-67480</v>
      </c>
      <c r="U105" s="113">
        <v>0</v>
      </c>
      <c r="V105" s="113">
        <v>0</v>
      </c>
      <c r="W105" s="113">
        <f t="shared" si="52"/>
        <v>-67480</v>
      </c>
      <c r="X105" s="113">
        <v>0</v>
      </c>
      <c r="Y105" s="113">
        <v>0</v>
      </c>
      <c r="Z105" s="113">
        <v>0</v>
      </c>
      <c r="AA105" s="113">
        <f t="shared" si="53"/>
        <v>0</v>
      </c>
      <c r="AB105" s="113">
        <f t="shared" si="54"/>
        <v>-67480</v>
      </c>
      <c r="AC105" s="114">
        <f t="shared" si="55"/>
        <v>-22808</v>
      </c>
      <c r="AD105" s="114">
        <f t="shared" si="56"/>
        <v>-1350</v>
      </c>
      <c r="AE105" s="113">
        <v>0</v>
      </c>
      <c r="AF105" s="113">
        <v>0</v>
      </c>
      <c r="AG105" s="113">
        <f t="shared" si="57"/>
        <v>0</v>
      </c>
      <c r="AH105" s="113">
        <f t="shared" si="58"/>
        <v>-91638</v>
      </c>
      <c r="AI105" s="115">
        <v>0</v>
      </c>
      <c r="AJ105" s="115">
        <v>0</v>
      </c>
      <c r="AK105" s="115">
        <v>0</v>
      </c>
      <c r="AL105" s="115">
        <v>0</v>
      </c>
      <c r="AM105" s="115">
        <v>-0.23</v>
      </c>
      <c r="AN105" s="115">
        <v>0</v>
      </c>
      <c r="AO105" s="115">
        <v>0</v>
      </c>
      <c r="AP105" s="115">
        <v>0</v>
      </c>
      <c r="AQ105" s="115">
        <f t="shared" si="59"/>
        <v>0</v>
      </c>
      <c r="AR105" s="115">
        <f t="shared" si="60"/>
        <v>-0.23</v>
      </c>
      <c r="AS105" s="116">
        <f t="shared" si="61"/>
        <v>-0.23</v>
      </c>
      <c r="AT105" s="351">
        <f>I105+AH105</f>
        <v>3109905</v>
      </c>
      <c r="AU105" s="113">
        <f>J105+W105</f>
        <v>2266102</v>
      </c>
      <c r="AV105" s="113">
        <f t="shared" si="62"/>
        <v>0</v>
      </c>
      <c r="AW105" s="113">
        <f t="shared" si="75"/>
        <v>765943</v>
      </c>
      <c r="AX105" s="113">
        <f t="shared" si="75"/>
        <v>45322</v>
      </c>
      <c r="AY105" s="113">
        <f>N105+AG105</f>
        <v>32538</v>
      </c>
      <c r="AZ105" s="115">
        <f>O105+AS105</f>
        <v>7.71</v>
      </c>
      <c r="BA105" s="115">
        <f t="shared" si="76"/>
        <v>0</v>
      </c>
      <c r="BB105" s="116">
        <f t="shared" si="76"/>
        <v>7.71</v>
      </c>
      <c r="BC105" s="400"/>
      <c r="BD105" s="400"/>
    </row>
    <row r="106" spans="1:56" s="394" customFormat="1" ht="12.75" customHeight="1" x14ac:dyDescent="0.2">
      <c r="A106" s="396">
        <v>24</v>
      </c>
      <c r="B106" s="397">
        <v>3414</v>
      </c>
      <c r="C106" s="397">
        <v>600078388</v>
      </c>
      <c r="D106" s="397">
        <v>43257721</v>
      </c>
      <c r="E106" s="398" t="s">
        <v>55</v>
      </c>
      <c r="F106" s="397">
        <v>3143</v>
      </c>
      <c r="G106" s="398" t="s">
        <v>633</v>
      </c>
      <c r="H106" s="476" t="s">
        <v>281</v>
      </c>
      <c r="I106" s="110">
        <v>3526314</v>
      </c>
      <c r="J106" s="111">
        <v>2581917</v>
      </c>
      <c r="K106" s="111">
        <v>15000</v>
      </c>
      <c r="L106" s="114">
        <v>877758</v>
      </c>
      <c r="M106" s="114">
        <v>51639</v>
      </c>
      <c r="N106" s="111">
        <v>0</v>
      </c>
      <c r="O106" s="275">
        <v>5.4820000000000002</v>
      </c>
      <c r="P106" s="288">
        <v>5.4820000000000002</v>
      </c>
      <c r="Q106" s="411">
        <v>0</v>
      </c>
      <c r="R106" s="112">
        <f t="shared" si="51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2"/>
        <v>0</v>
      </c>
      <c r="X106" s="113">
        <v>0</v>
      </c>
      <c r="Y106" s="113">
        <v>0</v>
      </c>
      <c r="Z106" s="113">
        <v>0</v>
      </c>
      <c r="AA106" s="113">
        <f t="shared" si="53"/>
        <v>0</v>
      </c>
      <c r="AB106" s="113">
        <f t="shared" si="54"/>
        <v>0</v>
      </c>
      <c r="AC106" s="114">
        <f t="shared" si="55"/>
        <v>0</v>
      </c>
      <c r="AD106" s="114">
        <f t="shared" si="56"/>
        <v>0</v>
      </c>
      <c r="AE106" s="113">
        <v>0</v>
      </c>
      <c r="AF106" s="113">
        <v>0</v>
      </c>
      <c r="AG106" s="113">
        <f t="shared" si="57"/>
        <v>0</v>
      </c>
      <c r="AH106" s="113">
        <f t="shared" si="58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59"/>
        <v>0</v>
      </c>
      <c r="AR106" s="115">
        <f t="shared" si="60"/>
        <v>0</v>
      </c>
      <c r="AS106" s="116">
        <f t="shared" si="61"/>
        <v>0</v>
      </c>
      <c r="AT106" s="351">
        <f>I106+AH106</f>
        <v>3526314</v>
      </c>
      <c r="AU106" s="113">
        <f>J106+W106</f>
        <v>2581917</v>
      </c>
      <c r="AV106" s="113">
        <f t="shared" si="62"/>
        <v>15000</v>
      </c>
      <c r="AW106" s="113">
        <f t="shared" si="75"/>
        <v>877758</v>
      </c>
      <c r="AX106" s="113">
        <f t="shared" si="75"/>
        <v>51639</v>
      </c>
      <c r="AY106" s="113">
        <f>N106+AG106</f>
        <v>0</v>
      </c>
      <c r="AZ106" s="115">
        <f>O106+AS106</f>
        <v>5.4820000000000002</v>
      </c>
      <c r="BA106" s="115">
        <f t="shared" si="76"/>
        <v>5.4820000000000002</v>
      </c>
      <c r="BB106" s="116">
        <f t="shared" si="76"/>
        <v>0</v>
      </c>
      <c r="BC106" s="400"/>
    </row>
    <row r="107" spans="1:56" s="394" customFormat="1" ht="12.75" customHeight="1" x14ac:dyDescent="0.2">
      <c r="A107" s="396">
        <v>24</v>
      </c>
      <c r="B107" s="397">
        <v>3414</v>
      </c>
      <c r="C107" s="397">
        <v>600078388</v>
      </c>
      <c r="D107" s="397">
        <v>43257721</v>
      </c>
      <c r="E107" s="398" t="s">
        <v>55</v>
      </c>
      <c r="F107" s="397">
        <v>3143</v>
      </c>
      <c r="G107" s="398" t="s">
        <v>634</v>
      </c>
      <c r="H107" s="476" t="s">
        <v>282</v>
      </c>
      <c r="I107" s="110">
        <v>106736</v>
      </c>
      <c r="J107" s="111">
        <v>75240</v>
      </c>
      <c r="K107" s="111">
        <v>0</v>
      </c>
      <c r="L107" s="114">
        <v>25431</v>
      </c>
      <c r="M107" s="114">
        <v>1505</v>
      </c>
      <c r="N107" s="111">
        <v>4560</v>
      </c>
      <c r="O107" s="275">
        <v>0.32</v>
      </c>
      <c r="P107" s="288">
        <v>0</v>
      </c>
      <c r="Q107" s="411">
        <v>0.32</v>
      </c>
      <c r="R107" s="112">
        <f t="shared" si="51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52"/>
        <v>0</v>
      </c>
      <c r="X107" s="113">
        <v>0</v>
      </c>
      <c r="Y107" s="113">
        <v>0</v>
      </c>
      <c r="Z107" s="113">
        <v>0</v>
      </c>
      <c r="AA107" s="113">
        <f t="shared" si="53"/>
        <v>0</v>
      </c>
      <c r="AB107" s="113">
        <f t="shared" si="54"/>
        <v>0</v>
      </c>
      <c r="AC107" s="114">
        <f t="shared" si="55"/>
        <v>0</v>
      </c>
      <c r="AD107" s="114">
        <f t="shared" si="56"/>
        <v>0</v>
      </c>
      <c r="AE107" s="113">
        <v>0</v>
      </c>
      <c r="AF107" s="113">
        <v>0</v>
      </c>
      <c r="AG107" s="113">
        <f t="shared" si="57"/>
        <v>0</v>
      </c>
      <c r="AH107" s="113">
        <f t="shared" si="58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59"/>
        <v>0</v>
      </c>
      <c r="AR107" s="115">
        <f t="shared" si="60"/>
        <v>0</v>
      </c>
      <c r="AS107" s="116">
        <f t="shared" si="61"/>
        <v>0</v>
      </c>
      <c r="AT107" s="351">
        <f>I107+AH107</f>
        <v>106736</v>
      </c>
      <c r="AU107" s="113">
        <f>J107+W107</f>
        <v>75240</v>
      </c>
      <c r="AV107" s="113">
        <f t="shared" si="62"/>
        <v>0</v>
      </c>
      <c r="AW107" s="113">
        <f t="shared" si="75"/>
        <v>25431</v>
      </c>
      <c r="AX107" s="113">
        <f t="shared" si="75"/>
        <v>1505</v>
      </c>
      <c r="AY107" s="113">
        <f>N107+AG107</f>
        <v>4560</v>
      </c>
      <c r="AZ107" s="115">
        <f>O107+AS107</f>
        <v>0.32</v>
      </c>
      <c r="BA107" s="115">
        <f t="shared" si="76"/>
        <v>0</v>
      </c>
      <c r="BB107" s="116">
        <f t="shared" si="76"/>
        <v>0.32</v>
      </c>
      <c r="BC107" s="400"/>
    </row>
    <row r="108" spans="1:56" s="394" customFormat="1" ht="12.75" customHeight="1" x14ac:dyDescent="0.2">
      <c r="A108" s="235">
        <v>24</v>
      </c>
      <c r="B108" s="22">
        <v>3414</v>
      </c>
      <c r="C108" s="234">
        <v>600078388</v>
      </c>
      <c r="D108" s="234">
        <v>43257721</v>
      </c>
      <c r="E108" s="395" t="s">
        <v>56</v>
      </c>
      <c r="F108" s="22"/>
      <c r="G108" s="395"/>
      <c r="H108" s="475"/>
      <c r="I108" s="34">
        <v>44756743</v>
      </c>
      <c r="J108" s="23">
        <v>32220606</v>
      </c>
      <c r="K108" s="23">
        <v>100000</v>
      </c>
      <c r="L108" s="23">
        <v>10924365</v>
      </c>
      <c r="M108" s="23">
        <v>644414</v>
      </c>
      <c r="N108" s="23">
        <v>867358</v>
      </c>
      <c r="O108" s="24">
        <v>68.490299999999991</v>
      </c>
      <c r="P108" s="289">
        <v>49.354500000000009</v>
      </c>
      <c r="Q108" s="816">
        <v>19.1358</v>
      </c>
      <c r="R108" s="34">
        <f t="shared" ref="R108:BB108" si="77">SUM(R103:R107)</f>
        <v>0</v>
      </c>
      <c r="S108" s="23">
        <f t="shared" si="77"/>
        <v>16041</v>
      </c>
      <c r="T108" s="23">
        <f t="shared" si="77"/>
        <v>-67480</v>
      </c>
      <c r="U108" s="23">
        <f t="shared" si="77"/>
        <v>0</v>
      </c>
      <c r="V108" s="23">
        <f t="shared" si="77"/>
        <v>0</v>
      </c>
      <c r="W108" s="23">
        <f t="shared" si="77"/>
        <v>-51439</v>
      </c>
      <c r="X108" s="23">
        <f t="shared" si="77"/>
        <v>0</v>
      </c>
      <c r="Y108" s="23">
        <f t="shared" si="77"/>
        <v>0</v>
      </c>
      <c r="Z108" s="23">
        <f t="shared" si="77"/>
        <v>0</v>
      </c>
      <c r="AA108" s="23">
        <f t="shared" si="77"/>
        <v>0</v>
      </c>
      <c r="AB108" s="23">
        <f t="shared" si="77"/>
        <v>-51439</v>
      </c>
      <c r="AC108" s="23">
        <f t="shared" si="77"/>
        <v>-17386</v>
      </c>
      <c r="AD108" s="23">
        <f t="shared" si="77"/>
        <v>-1029</v>
      </c>
      <c r="AE108" s="23">
        <f t="shared" si="77"/>
        <v>0</v>
      </c>
      <c r="AF108" s="23">
        <f t="shared" si="77"/>
        <v>0</v>
      </c>
      <c r="AG108" s="23">
        <f t="shared" si="77"/>
        <v>0</v>
      </c>
      <c r="AH108" s="23">
        <f t="shared" si="77"/>
        <v>-69854</v>
      </c>
      <c r="AI108" s="24">
        <f t="shared" si="77"/>
        <v>0</v>
      </c>
      <c r="AJ108" s="24">
        <f t="shared" si="77"/>
        <v>0</v>
      </c>
      <c r="AK108" s="24">
        <f t="shared" si="77"/>
        <v>0.05</v>
      </c>
      <c r="AL108" s="24">
        <f t="shared" si="77"/>
        <v>0</v>
      </c>
      <c r="AM108" s="24">
        <f t="shared" si="77"/>
        <v>-0.23</v>
      </c>
      <c r="AN108" s="24">
        <f t="shared" si="77"/>
        <v>0</v>
      </c>
      <c r="AO108" s="24">
        <f t="shared" si="77"/>
        <v>0</v>
      </c>
      <c r="AP108" s="24">
        <f t="shared" si="77"/>
        <v>0</v>
      </c>
      <c r="AQ108" s="24">
        <f t="shared" si="77"/>
        <v>0.05</v>
      </c>
      <c r="AR108" s="24">
        <f t="shared" si="77"/>
        <v>-0.23</v>
      </c>
      <c r="AS108" s="69">
        <f t="shared" si="77"/>
        <v>-0.18</v>
      </c>
      <c r="AT108" s="874">
        <f t="shared" si="77"/>
        <v>44686889</v>
      </c>
      <c r="AU108" s="23">
        <f t="shared" si="77"/>
        <v>32169167</v>
      </c>
      <c r="AV108" s="23">
        <f t="shared" si="77"/>
        <v>100000</v>
      </c>
      <c r="AW108" s="23">
        <f t="shared" si="77"/>
        <v>10906979</v>
      </c>
      <c r="AX108" s="23">
        <f t="shared" si="77"/>
        <v>643385</v>
      </c>
      <c r="AY108" s="23">
        <f t="shared" si="77"/>
        <v>867358</v>
      </c>
      <c r="AZ108" s="24">
        <f t="shared" si="77"/>
        <v>68.310299999999998</v>
      </c>
      <c r="BA108" s="24">
        <f t="shared" si="77"/>
        <v>49.404500000000006</v>
      </c>
      <c r="BB108" s="69">
        <f t="shared" si="77"/>
        <v>18.905799999999999</v>
      </c>
      <c r="BC108" s="400"/>
    </row>
    <row r="109" spans="1:56" s="394" customFormat="1" ht="12.75" customHeight="1" x14ac:dyDescent="0.2">
      <c r="A109" s="396">
        <v>25</v>
      </c>
      <c r="B109" s="397">
        <v>3411</v>
      </c>
      <c r="C109" s="397">
        <v>600078400</v>
      </c>
      <c r="D109" s="397">
        <v>72742950</v>
      </c>
      <c r="E109" s="398" t="s">
        <v>57</v>
      </c>
      <c r="F109" s="397">
        <v>3113</v>
      </c>
      <c r="G109" s="398" t="s">
        <v>318</v>
      </c>
      <c r="H109" s="476" t="s">
        <v>281</v>
      </c>
      <c r="I109" s="110">
        <v>29880726</v>
      </c>
      <c r="J109" s="111">
        <v>21468274</v>
      </c>
      <c r="K109" s="111">
        <v>0</v>
      </c>
      <c r="L109" s="114">
        <v>7256277</v>
      </c>
      <c r="M109" s="114">
        <v>429365</v>
      </c>
      <c r="N109" s="111">
        <v>726810</v>
      </c>
      <c r="O109" s="275">
        <v>40.386399999999995</v>
      </c>
      <c r="P109" s="288">
        <v>31.1938</v>
      </c>
      <c r="Q109" s="411">
        <v>9.1925999999999988</v>
      </c>
      <c r="R109" s="112">
        <f t="shared" si="51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2"/>
        <v>0</v>
      </c>
      <c r="X109" s="113">
        <v>0</v>
      </c>
      <c r="Y109" s="113">
        <v>0</v>
      </c>
      <c r="Z109" s="113">
        <v>0</v>
      </c>
      <c r="AA109" s="113">
        <f t="shared" si="53"/>
        <v>0</v>
      </c>
      <c r="AB109" s="113">
        <f t="shared" si="54"/>
        <v>0</v>
      </c>
      <c r="AC109" s="114">
        <f t="shared" si="55"/>
        <v>0</v>
      </c>
      <c r="AD109" s="114">
        <f t="shared" si="56"/>
        <v>0</v>
      </c>
      <c r="AE109" s="113">
        <v>0</v>
      </c>
      <c r="AF109" s="113">
        <v>0</v>
      </c>
      <c r="AG109" s="113">
        <f t="shared" si="57"/>
        <v>0</v>
      </c>
      <c r="AH109" s="113">
        <f t="shared" si="58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59"/>
        <v>0</v>
      </c>
      <c r="AR109" s="115">
        <f t="shared" si="60"/>
        <v>0</v>
      </c>
      <c r="AS109" s="116">
        <f t="shared" si="61"/>
        <v>0</v>
      </c>
      <c r="AT109" s="351">
        <f>I109+AH109</f>
        <v>29880726</v>
      </c>
      <c r="AU109" s="113">
        <f>J109+W109</f>
        <v>21468274</v>
      </c>
      <c r="AV109" s="113">
        <f t="shared" si="62"/>
        <v>0</v>
      </c>
      <c r="AW109" s="113">
        <f t="shared" ref="AW109:AX113" si="78">L109+AC109</f>
        <v>7256277</v>
      </c>
      <c r="AX109" s="113">
        <f t="shared" si="78"/>
        <v>429365</v>
      </c>
      <c r="AY109" s="113">
        <f>N109+AG109</f>
        <v>726810</v>
      </c>
      <c r="AZ109" s="115">
        <f>O109+AS109</f>
        <v>40.386399999999995</v>
      </c>
      <c r="BA109" s="115">
        <f t="shared" ref="BA109:BB113" si="79">P109+AQ109</f>
        <v>31.1938</v>
      </c>
      <c r="BB109" s="116">
        <f t="shared" si="79"/>
        <v>9.1925999999999988</v>
      </c>
      <c r="BC109" s="400"/>
    </row>
    <row r="110" spans="1:56" s="394" customFormat="1" x14ac:dyDescent="0.2">
      <c r="A110" s="396">
        <v>25</v>
      </c>
      <c r="B110" s="397">
        <v>3411</v>
      </c>
      <c r="C110" s="397">
        <v>600078400</v>
      </c>
      <c r="D110" s="397">
        <v>72742950</v>
      </c>
      <c r="E110" s="398" t="s">
        <v>57</v>
      </c>
      <c r="F110" s="397">
        <v>3113</v>
      </c>
      <c r="G110" s="398" t="s">
        <v>316</v>
      </c>
      <c r="H110" s="476" t="s">
        <v>282</v>
      </c>
      <c r="I110" s="110">
        <v>4728633</v>
      </c>
      <c r="J110" s="111">
        <v>3480952</v>
      </c>
      <c r="K110" s="111">
        <v>0</v>
      </c>
      <c r="L110" s="114">
        <v>1176562</v>
      </c>
      <c r="M110" s="114">
        <v>69619</v>
      </c>
      <c r="N110" s="111">
        <v>1500</v>
      </c>
      <c r="O110" s="275">
        <v>9.39</v>
      </c>
      <c r="P110" s="288">
        <v>9.39</v>
      </c>
      <c r="Q110" s="411">
        <v>0</v>
      </c>
      <c r="R110" s="112">
        <f t="shared" si="51"/>
        <v>0</v>
      </c>
      <c r="S110" s="113">
        <v>80364</v>
      </c>
      <c r="T110" s="113">
        <v>0</v>
      </c>
      <c r="U110" s="113">
        <v>0</v>
      </c>
      <c r="V110" s="113">
        <v>0</v>
      </c>
      <c r="W110" s="113">
        <f t="shared" si="52"/>
        <v>80364</v>
      </c>
      <c r="X110" s="113">
        <v>0</v>
      </c>
      <c r="Y110" s="113">
        <v>0</v>
      </c>
      <c r="Z110" s="113">
        <v>0</v>
      </c>
      <c r="AA110" s="113">
        <f t="shared" si="53"/>
        <v>0</v>
      </c>
      <c r="AB110" s="113">
        <f t="shared" si="54"/>
        <v>80364</v>
      </c>
      <c r="AC110" s="114">
        <f t="shared" si="55"/>
        <v>27163</v>
      </c>
      <c r="AD110" s="114">
        <f t="shared" si="56"/>
        <v>1607</v>
      </c>
      <c r="AE110" s="113">
        <v>0</v>
      </c>
      <c r="AF110" s="113">
        <v>0</v>
      </c>
      <c r="AG110" s="113">
        <f t="shared" si="57"/>
        <v>0</v>
      </c>
      <c r="AH110" s="113">
        <f t="shared" si="58"/>
        <v>109134</v>
      </c>
      <c r="AI110" s="115">
        <v>0</v>
      </c>
      <c r="AJ110" s="115">
        <v>0</v>
      </c>
      <c r="AK110" s="115">
        <v>0.23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59"/>
        <v>0.23</v>
      </c>
      <c r="AR110" s="115">
        <f t="shared" si="60"/>
        <v>0</v>
      </c>
      <c r="AS110" s="116">
        <f t="shared" si="61"/>
        <v>0.23</v>
      </c>
      <c r="AT110" s="351">
        <f>I110+AH110</f>
        <v>4837767</v>
      </c>
      <c r="AU110" s="113">
        <f>J110+W110</f>
        <v>3561316</v>
      </c>
      <c r="AV110" s="113">
        <f t="shared" si="62"/>
        <v>0</v>
      </c>
      <c r="AW110" s="113">
        <f t="shared" si="78"/>
        <v>1203725</v>
      </c>
      <c r="AX110" s="113">
        <f t="shared" si="78"/>
        <v>71226</v>
      </c>
      <c r="AY110" s="113">
        <f>N110+AG110</f>
        <v>1500</v>
      </c>
      <c r="AZ110" s="115">
        <f>O110+AS110</f>
        <v>9.620000000000001</v>
      </c>
      <c r="BA110" s="115">
        <f t="shared" si="79"/>
        <v>9.620000000000001</v>
      </c>
      <c r="BB110" s="116">
        <f t="shared" si="79"/>
        <v>0</v>
      </c>
      <c r="BC110" s="400"/>
    </row>
    <row r="111" spans="1:56" s="394" customFormat="1" ht="12.75" customHeight="1" x14ac:dyDescent="0.2">
      <c r="A111" s="396">
        <v>25</v>
      </c>
      <c r="B111" s="397">
        <v>3411</v>
      </c>
      <c r="C111" s="397">
        <v>600078400</v>
      </c>
      <c r="D111" s="397">
        <v>72742950</v>
      </c>
      <c r="E111" s="398" t="s">
        <v>57</v>
      </c>
      <c r="F111" s="397">
        <v>3141</v>
      </c>
      <c r="G111" s="398" t="s">
        <v>319</v>
      </c>
      <c r="H111" s="476" t="s">
        <v>282</v>
      </c>
      <c r="I111" s="110">
        <v>3172952</v>
      </c>
      <c r="J111" s="111">
        <v>2314921</v>
      </c>
      <c r="K111" s="111">
        <v>0</v>
      </c>
      <c r="L111" s="114">
        <v>782443</v>
      </c>
      <c r="M111" s="114">
        <v>46298</v>
      </c>
      <c r="N111" s="111">
        <v>29290</v>
      </c>
      <c r="O111" s="275">
        <v>7.87</v>
      </c>
      <c r="P111" s="288">
        <v>0</v>
      </c>
      <c r="Q111" s="411">
        <v>7.87</v>
      </c>
      <c r="R111" s="112">
        <f t="shared" si="51"/>
        <v>0</v>
      </c>
      <c r="S111" s="113">
        <v>0</v>
      </c>
      <c r="T111" s="113">
        <v>123594</v>
      </c>
      <c r="U111" s="113">
        <v>0</v>
      </c>
      <c r="V111" s="113">
        <v>0</v>
      </c>
      <c r="W111" s="113">
        <f t="shared" si="52"/>
        <v>123594</v>
      </c>
      <c r="X111" s="113">
        <v>0</v>
      </c>
      <c r="Y111" s="113">
        <v>0</v>
      </c>
      <c r="Z111" s="113">
        <v>0</v>
      </c>
      <c r="AA111" s="113">
        <f t="shared" si="53"/>
        <v>0</v>
      </c>
      <c r="AB111" s="113">
        <f t="shared" si="54"/>
        <v>123594</v>
      </c>
      <c r="AC111" s="114">
        <f t="shared" si="55"/>
        <v>41775</v>
      </c>
      <c r="AD111" s="114">
        <f t="shared" si="56"/>
        <v>2472</v>
      </c>
      <c r="AE111" s="113">
        <v>0</v>
      </c>
      <c r="AF111" s="113">
        <v>0</v>
      </c>
      <c r="AG111" s="113">
        <f t="shared" si="57"/>
        <v>0</v>
      </c>
      <c r="AH111" s="113">
        <f t="shared" si="58"/>
        <v>167841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0.43</v>
      </c>
      <c r="AN111" s="115">
        <v>0</v>
      </c>
      <c r="AO111" s="115">
        <v>0</v>
      </c>
      <c r="AP111" s="115">
        <v>0</v>
      </c>
      <c r="AQ111" s="115">
        <f t="shared" si="59"/>
        <v>0</v>
      </c>
      <c r="AR111" s="115">
        <f t="shared" si="60"/>
        <v>0.43</v>
      </c>
      <c r="AS111" s="116">
        <f t="shared" si="61"/>
        <v>0.43</v>
      </c>
      <c r="AT111" s="351">
        <f>I111+AH111</f>
        <v>3340793</v>
      </c>
      <c r="AU111" s="113">
        <f>J111+W111</f>
        <v>2438515</v>
      </c>
      <c r="AV111" s="113">
        <f t="shared" si="62"/>
        <v>0</v>
      </c>
      <c r="AW111" s="113">
        <f t="shared" si="78"/>
        <v>824218</v>
      </c>
      <c r="AX111" s="113">
        <f t="shared" si="78"/>
        <v>48770</v>
      </c>
      <c r="AY111" s="113">
        <f>N111+AG111</f>
        <v>29290</v>
      </c>
      <c r="AZ111" s="115">
        <f>O111+AS111</f>
        <v>8.3000000000000007</v>
      </c>
      <c r="BA111" s="115">
        <f t="shared" si="79"/>
        <v>0</v>
      </c>
      <c r="BB111" s="116">
        <f t="shared" si="79"/>
        <v>8.3000000000000007</v>
      </c>
      <c r="BC111" s="400"/>
      <c r="BD111" s="400"/>
    </row>
    <row r="112" spans="1:56" s="394" customFormat="1" ht="12.75" customHeight="1" x14ac:dyDescent="0.2">
      <c r="A112" s="396">
        <v>25</v>
      </c>
      <c r="B112" s="397">
        <v>3411</v>
      </c>
      <c r="C112" s="397">
        <v>600078400</v>
      </c>
      <c r="D112" s="397">
        <v>72742950</v>
      </c>
      <c r="E112" s="398" t="s">
        <v>57</v>
      </c>
      <c r="F112" s="397">
        <v>3143</v>
      </c>
      <c r="G112" s="398" t="s">
        <v>633</v>
      </c>
      <c r="H112" s="476" t="s">
        <v>281</v>
      </c>
      <c r="I112" s="110">
        <v>2642099</v>
      </c>
      <c r="J112" s="111">
        <v>1945581</v>
      </c>
      <c r="K112" s="111">
        <v>0</v>
      </c>
      <c r="L112" s="114">
        <v>657606</v>
      </c>
      <c r="M112" s="114">
        <v>38912</v>
      </c>
      <c r="N112" s="111">
        <v>0</v>
      </c>
      <c r="O112" s="275">
        <v>4</v>
      </c>
      <c r="P112" s="288">
        <v>4</v>
      </c>
      <c r="Q112" s="411">
        <v>0</v>
      </c>
      <c r="R112" s="112">
        <f t="shared" si="51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52"/>
        <v>0</v>
      </c>
      <c r="X112" s="113">
        <v>0</v>
      </c>
      <c r="Y112" s="113">
        <v>0</v>
      </c>
      <c r="Z112" s="113">
        <v>0</v>
      </c>
      <c r="AA112" s="113">
        <f t="shared" si="53"/>
        <v>0</v>
      </c>
      <c r="AB112" s="113">
        <f t="shared" si="54"/>
        <v>0</v>
      </c>
      <c r="AC112" s="114">
        <f t="shared" si="55"/>
        <v>0</v>
      </c>
      <c r="AD112" s="114">
        <f t="shared" si="56"/>
        <v>0</v>
      </c>
      <c r="AE112" s="113">
        <v>0</v>
      </c>
      <c r="AF112" s="113">
        <v>0</v>
      </c>
      <c r="AG112" s="113">
        <f t="shared" si="57"/>
        <v>0</v>
      </c>
      <c r="AH112" s="113">
        <f t="shared" si="58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59"/>
        <v>0</v>
      </c>
      <c r="AR112" s="115">
        <f t="shared" si="60"/>
        <v>0</v>
      </c>
      <c r="AS112" s="116">
        <f t="shared" si="61"/>
        <v>0</v>
      </c>
      <c r="AT112" s="351">
        <f>I112+AH112</f>
        <v>2642099</v>
      </c>
      <c r="AU112" s="113">
        <f>J112+W112</f>
        <v>1945581</v>
      </c>
      <c r="AV112" s="113">
        <f t="shared" si="62"/>
        <v>0</v>
      </c>
      <c r="AW112" s="113">
        <f t="shared" si="78"/>
        <v>657606</v>
      </c>
      <c r="AX112" s="113">
        <f t="shared" si="78"/>
        <v>38912</v>
      </c>
      <c r="AY112" s="113">
        <f>N112+AG112</f>
        <v>0</v>
      </c>
      <c r="AZ112" s="115">
        <f>O112+AS112</f>
        <v>4</v>
      </c>
      <c r="BA112" s="115">
        <f t="shared" si="79"/>
        <v>4</v>
      </c>
      <c r="BB112" s="116">
        <f t="shared" si="79"/>
        <v>0</v>
      </c>
      <c r="BC112" s="400"/>
    </row>
    <row r="113" spans="1:56" s="394" customFormat="1" ht="12.75" customHeight="1" x14ac:dyDescent="0.2">
      <c r="A113" s="396">
        <v>25</v>
      </c>
      <c r="B113" s="397">
        <v>3411</v>
      </c>
      <c r="C113" s="397">
        <v>600078400</v>
      </c>
      <c r="D113" s="397">
        <v>72742950</v>
      </c>
      <c r="E113" s="398" t="s">
        <v>57</v>
      </c>
      <c r="F113" s="397">
        <v>3143</v>
      </c>
      <c r="G113" s="398" t="s">
        <v>634</v>
      </c>
      <c r="H113" s="476" t="s">
        <v>282</v>
      </c>
      <c r="I113" s="110">
        <v>95500</v>
      </c>
      <c r="J113" s="111">
        <v>67320</v>
      </c>
      <c r="K113" s="111">
        <v>0</v>
      </c>
      <c r="L113" s="114">
        <v>22754</v>
      </c>
      <c r="M113" s="114">
        <v>1346</v>
      </c>
      <c r="N113" s="111">
        <v>4080</v>
      </c>
      <c r="O113" s="275">
        <v>0.28000000000000003</v>
      </c>
      <c r="P113" s="288">
        <v>0</v>
      </c>
      <c r="Q113" s="411">
        <v>0.28000000000000003</v>
      </c>
      <c r="R113" s="112">
        <f t="shared" si="51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52"/>
        <v>0</v>
      </c>
      <c r="X113" s="113">
        <v>0</v>
      </c>
      <c r="Y113" s="113">
        <v>0</v>
      </c>
      <c r="Z113" s="113">
        <v>0</v>
      </c>
      <c r="AA113" s="113">
        <f t="shared" si="53"/>
        <v>0</v>
      </c>
      <c r="AB113" s="113">
        <f t="shared" si="54"/>
        <v>0</v>
      </c>
      <c r="AC113" s="114">
        <f t="shared" si="55"/>
        <v>0</v>
      </c>
      <c r="AD113" s="114">
        <f t="shared" si="56"/>
        <v>0</v>
      </c>
      <c r="AE113" s="113">
        <v>0</v>
      </c>
      <c r="AF113" s="113">
        <v>0</v>
      </c>
      <c r="AG113" s="113">
        <f t="shared" si="57"/>
        <v>0</v>
      </c>
      <c r="AH113" s="113">
        <f t="shared" si="58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59"/>
        <v>0</v>
      </c>
      <c r="AR113" s="115">
        <f t="shared" si="60"/>
        <v>0</v>
      </c>
      <c r="AS113" s="116">
        <f t="shared" si="61"/>
        <v>0</v>
      </c>
      <c r="AT113" s="351">
        <f>I113+AH113</f>
        <v>95500</v>
      </c>
      <c r="AU113" s="113">
        <f>J113+W113</f>
        <v>67320</v>
      </c>
      <c r="AV113" s="113">
        <f t="shared" si="62"/>
        <v>0</v>
      </c>
      <c r="AW113" s="113">
        <f t="shared" si="78"/>
        <v>22754</v>
      </c>
      <c r="AX113" s="113">
        <f t="shared" si="78"/>
        <v>1346</v>
      </c>
      <c r="AY113" s="113">
        <f>N113+AG113</f>
        <v>4080</v>
      </c>
      <c r="AZ113" s="115">
        <f>O113+AS113</f>
        <v>0.28000000000000003</v>
      </c>
      <c r="BA113" s="115">
        <f t="shared" si="79"/>
        <v>0</v>
      </c>
      <c r="BB113" s="116">
        <f t="shared" si="79"/>
        <v>0.28000000000000003</v>
      </c>
      <c r="BC113" s="400"/>
    </row>
    <row r="114" spans="1:56" s="394" customFormat="1" ht="12.75" customHeight="1" x14ac:dyDescent="0.2">
      <c r="A114" s="235">
        <v>25</v>
      </c>
      <c r="B114" s="22">
        <v>3411</v>
      </c>
      <c r="C114" s="234">
        <v>600078400</v>
      </c>
      <c r="D114" s="234">
        <v>72742950</v>
      </c>
      <c r="E114" s="395" t="s">
        <v>58</v>
      </c>
      <c r="F114" s="22"/>
      <c r="G114" s="395"/>
      <c r="H114" s="475"/>
      <c r="I114" s="34">
        <v>40519910</v>
      </c>
      <c r="J114" s="23">
        <v>29277048</v>
      </c>
      <c r="K114" s="23">
        <v>0</v>
      </c>
      <c r="L114" s="23">
        <v>9895642</v>
      </c>
      <c r="M114" s="23">
        <v>585540</v>
      </c>
      <c r="N114" s="23">
        <v>761680</v>
      </c>
      <c r="O114" s="24">
        <v>61.926399999999994</v>
      </c>
      <c r="P114" s="289">
        <v>44.583799999999997</v>
      </c>
      <c r="Q114" s="816">
        <v>17.342600000000001</v>
      </c>
      <c r="R114" s="34">
        <f t="shared" ref="R114:BB114" si="80">SUM(R109:R113)</f>
        <v>0</v>
      </c>
      <c r="S114" s="23">
        <f t="shared" si="80"/>
        <v>80364</v>
      </c>
      <c r="T114" s="23">
        <f t="shared" si="80"/>
        <v>123594</v>
      </c>
      <c r="U114" s="23">
        <f t="shared" si="80"/>
        <v>0</v>
      </c>
      <c r="V114" s="23">
        <f t="shared" si="80"/>
        <v>0</v>
      </c>
      <c r="W114" s="23">
        <f t="shared" si="80"/>
        <v>203958</v>
      </c>
      <c r="X114" s="23">
        <f t="shared" si="80"/>
        <v>0</v>
      </c>
      <c r="Y114" s="23">
        <f t="shared" si="80"/>
        <v>0</v>
      </c>
      <c r="Z114" s="23">
        <f t="shared" si="80"/>
        <v>0</v>
      </c>
      <c r="AA114" s="23">
        <f t="shared" si="80"/>
        <v>0</v>
      </c>
      <c r="AB114" s="23">
        <f t="shared" si="80"/>
        <v>203958</v>
      </c>
      <c r="AC114" s="23">
        <f t="shared" si="80"/>
        <v>68938</v>
      </c>
      <c r="AD114" s="23">
        <f t="shared" si="80"/>
        <v>4079</v>
      </c>
      <c r="AE114" s="23">
        <f t="shared" si="80"/>
        <v>0</v>
      </c>
      <c r="AF114" s="23">
        <f t="shared" si="80"/>
        <v>0</v>
      </c>
      <c r="AG114" s="23">
        <f t="shared" si="80"/>
        <v>0</v>
      </c>
      <c r="AH114" s="23">
        <f t="shared" si="80"/>
        <v>276975</v>
      </c>
      <c r="AI114" s="24">
        <f t="shared" si="80"/>
        <v>0</v>
      </c>
      <c r="AJ114" s="24">
        <f t="shared" si="80"/>
        <v>0</v>
      </c>
      <c r="AK114" s="24">
        <f t="shared" si="80"/>
        <v>0.23</v>
      </c>
      <c r="AL114" s="24">
        <f t="shared" si="80"/>
        <v>0</v>
      </c>
      <c r="AM114" s="24">
        <f t="shared" si="80"/>
        <v>0.43</v>
      </c>
      <c r="AN114" s="24">
        <f t="shared" si="80"/>
        <v>0</v>
      </c>
      <c r="AO114" s="24">
        <f t="shared" si="80"/>
        <v>0</v>
      </c>
      <c r="AP114" s="24">
        <f t="shared" si="80"/>
        <v>0</v>
      </c>
      <c r="AQ114" s="24">
        <f t="shared" si="80"/>
        <v>0.23</v>
      </c>
      <c r="AR114" s="24">
        <f t="shared" si="80"/>
        <v>0.43</v>
      </c>
      <c r="AS114" s="69">
        <f t="shared" si="80"/>
        <v>0.66</v>
      </c>
      <c r="AT114" s="874">
        <f t="shared" si="80"/>
        <v>40796885</v>
      </c>
      <c r="AU114" s="23">
        <f t="shared" si="80"/>
        <v>29481006</v>
      </c>
      <c r="AV114" s="23">
        <f t="shared" si="80"/>
        <v>0</v>
      </c>
      <c r="AW114" s="23">
        <f t="shared" si="80"/>
        <v>9964580</v>
      </c>
      <c r="AX114" s="23">
        <f t="shared" si="80"/>
        <v>589619</v>
      </c>
      <c r="AY114" s="23">
        <f t="shared" si="80"/>
        <v>761680</v>
      </c>
      <c r="AZ114" s="24">
        <f t="shared" si="80"/>
        <v>62.586399999999998</v>
      </c>
      <c r="BA114" s="24">
        <f t="shared" si="80"/>
        <v>44.813800000000001</v>
      </c>
      <c r="BB114" s="69">
        <f t="shared" si="80"/>
        <v>17.772600000000001</v>
      </c>
      <c r="BC114" s="400"/>
    </row>
    <row r="115" spans="1:56" s="394" customFormat="1" ht="12.75" customHeight="1" x14ac:dyDescent="0.2">
      <c r="A115" s="396">
        <v>26</v>
      </c>
      <c r="B115" s="397">
        <v>3408</v>
      </c>
      <c r="C115" s="397">
        <v>600078566</v>
      </c>
      <c r="D115" s="397">
        <v>72743115</v>
      </c>
      <c r="E115" s="398" t="s">
        <v>59</v>
      </c>
      <c r="F115" s="397">
        <v>3113</v>
      </c>
      <c r="G115" s="398" t="s">
        <v>318</v>
      </c>
      <c r="H115" s="476" t="s">
        <v>281</v>
      </c>
      <c r="I115" s="110">
        <v>18619092</v>
      </c>
      <c r="J115" s="111">
        <v>13440259</v>
      </c>
      <c r="K115" s="111">
        <v>0</v>
      </c>
      <c r="L115" s="114">
        <v>4542808</v>
      </c>
      <c r="M115" s="114">
        <v>268805</v>
      </c>
      <c r="N115" s="111">
        <v>367220</v>
      </c>
      <c r="O115" s="275">
        <v>23.514800000000001</v>
      </c>
      <c r="P115" s="288">
        <v>18.2271</v>
      </c>
      <c r="Q115" s="411">
        <v>5.2877000000000001</v>
      </c>
      <c r="R115" s="112">
        <f t="shared" si="51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52"/>
        <v>0</v>
      </c>
      <c r="X115" s="113">
        <v>0</v>
      </c>
      <c r="Y115" s="113">
        <v>0</v>
      </c>
      <c r="Z115" s="113">
        <v>0</v>
      </c>
      <c r="AA115" s="113">
        <f t="shared" si="53"/>
        <v>0</v>
      </c>
      <c r="AB115" s="113">
        <f t="shared" si="54"/>
        <v>0</v>
      </c>
      <c r="AC115" s="114">
        <f t="shared" si="55"/>
        <v>0</v>
      </c>
      <c r="AD115" s="114">
        <f t="shared" si="56"/>
        <v>0</v>
      </c>
      <c r="AE115" s="113">
        <v>0</v>
      </c>
      <c r="AF115" s="113">
        <v>0</v>
      </c>
      <c r="AG115" s="113">
        <f t="shared" si="57"/>
        <v>0</v>
      </c>
      <c r="AH115" s="113">
        <f t="shared" si="58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59"/>
        <v>0</v>
      </c>
      <c r="AR115" s="115">
        <f t="shared" si="60"/>
        <v>0</v>
      </c>
      <c r="AS115" s="116">
        <f t="shared" si="61"/>
        <v>0</v>
      </c>
      <c r="AT115" s="351">
        <f>I115+AH115</f>
        <v>18619092</v>
      </c>
      <c r="AU115" s="113">
        <f>J115+W115</f>
        <v>13440259</v>
      </c>
      <c r="AV115" s="113">
        <f t="shared" si="62"/>
        <v>0</v>
      </c>
      <c r="AW115" s="113">
        <f t="shared" ref="AW115:AX119" si="81">L115+AC115</f>
        <v>4542808</v>
      </c>
      <c r="AX115" s="113">
        <f t="shared" si="81"/>
        <v>268805</v>
      </c>
      <c r="AY115" s="113">
        <f>N115+AG115</f>
        <v>367220</v>
      </c>
      <c r="AZ115" s="115">
        <f>O115+AS115</f>
        <v>23.514800000000001</v>
      </c>
      <c r="BA115" s="115">
        <f t="shared" ref="BA115:BB119" si="82">P115+AQ115</f>
        <v>18.2271</v>
      </c>
      <c r="BB115" s="116">
        <f t="shared" si="82"/>
        <v>5.2877000000000001</v>
      </c>
      <c r="BC115" s="400"/>
    </row>
    <row r="116" spans="1:56" s="394" customFormat="1" x14ac:dyDescent="0.2">
      <c r="A116" s="396">
        <v>26</v>
      </c>
      <c r="B116" s="397">
        <v>3408</v>
      </c>
      <c r="C116" s="397">
        <v>600078566</v>
      </c>
      <c r="D116" s="397">
        <v>72743115</v>
      </c>
      <c r="E116" s="398" t="s">
        <v>59</v>
      </c>
      <c r="F116" s="397">
        <v>3113</v>
      </c>
      <c r="G116" s="398" t="s">
        <v>316</v>
      </c>
      <c r="H116" s="476" t="s">
        <v>282</v>
      </c>
      <c r="I116" s="110">
        <v>1705726</v>
      </c>
      <c r="J116" s="111">
        <v>1255138</v>
      </c>
      <c r="K116" s="111">
        <v>0</v>
      </c>
      <c r="L116" s="114">
        <v>424236</v>
      </c>
      <c r="M116" s="114">
        <v>25102</v>
      </c>
      <c r="N116" s="111">
        <v>1250</v>
      </c>
      <c r="O116" s="275">
        <v>3.31</v>
      </c>
      <c r="P116" s="288">
        <v>3.31</v>
      </c>
      <c r="Q116" s="411">
        <v>0</v>
      </c>
      <c r="R116" s="112">
        <f t="shared" si="51"/>
        <v>0</v>
      </c>
      <c r="S116" s="113">
        <v>-15424</v>
      </c>
      <c r="T116" s="113">
        <v>0</v>
      </c>
      <c r="U116" s="113">
        <v>0</v>
      </c>
      <c r="V116" s="113">
        <v>0</v>
      </c>
      <c r="W116" s="113">
        <f t="shared" si="52"/>
        <v>-15424</v>
      </c>
      <c r="X116" s="113">
        <v>0</v>
      </c>
      <c r="Y116" s="113">
        <v>0</v>
      </c>
      <c r="Z116" s="113">
        <v>0</v>
      </c>
      <c r="AA116" s="113">
        <f t="shared" si="53"/>
        <v>0</v>
      </c>
      <c r="AB116" s="113">
        <f t="shared" si="54"/>
        <v>-15424</v>
      </c>
      <c r="AC116" s="114">
        <f t="shared" si="55"/>
        <v>-5213</v>
      </c>
      <c r="AD116" s="114">
        <f t="shared" si="56"/>
        <v>-308</v>
      </c>
      <c r="AE116" s="113">
        <v>0</v>
      </c>
      <c r="AF116" s="113">
        <v>0</v>
      </c>
      <c r="AG116" s="113">
        <f t="shared" si="57"/>
        <v>0</v>
      </c>
      <c r="AH116" s="113">
        <f t="shared" si="58"/>
        <v>-20945</v>
      </c>
      <c r="AI116" s="115">
        <v>0</v>
      </c>
      <c r="AJ116" s="115">
        <v>0</v>
      </c>
      <c r="AK116" s="115">
        <v>-0.03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59"/>
        <v>-0.03</v>
      </c>
      <c r="AR116" s="115">
        <f t="shared" si="60"/>
        <v>0</v>
      </c>
      <c r="AS116" s="116">
        <f t="shared" si="61"/>
        <v>-0.03</v>
      </c>
      <c r="AT116" s="351">
        <f>I116+AH116</f>
        <v>1684781</v>
      </c>
      <c r="AU116" s="113">
        <f>J116+W116</f>
        <v>1239714</v>
      </c>
      <c r="AV116" s="113">
        <f t="shared" si="62"/>
        <v>0</v>
      </c>
      <c r="AW116" s="113">
        <f t="shared" si="81"/>
        <v>419023</v>
      </c>
      <c r="AX116" s="113">
        <f t="shared" si="81"/>
        <v>24794</v>
      </c>
      <c r="AY116" s="113">
        <f>N116+AG116</f>
        <v>1250</v>
      </c>
      <c r="AZ116" s="115">
        <f>O116+AS116</f>
        <v>3.2800000000000002</v>
      </c>
      <c r="BA116" s="115">
        <f t="shared" si="82"/>
        <v>3.2800000000000002</v>
      </c>
      <c r="BB116" s="116">
        <f t="shared" si="82"/>
        <v>0</v>
      </c>
      <c r="BC116" s="400"/>
    </row>
    <row r="117" spans="1:56" s="394" customFormat="1" ht="12.75" customHeight="1" x14ac:dyDescent="0.2">
      <c r="A117" s="396">
        <v>26</v>
      </c>
      <c r="B117" s="397">
        <v>3408</v>
      </c>
      <c r="C117" s="397">
        <v>600078566</v>
      </c>
      <c r="D117" s="397">
        <v>72743115</v>
      </c>
      <c r="E117" s="398" t="s">
        <v>59</v>
      </c>
      <c r="F117" s="397">
        <v>3141</v>
      </c>
      <c r="G117" s="398" t="s">
        <v>319</v>
      </c>
      <c r="H117" s="476" t="s">
        <v>282</v>
      </c>
      <c r="I117" s="110">
        <v>1497000</v>
      </c>
      <c r="J117" s="111">
        <v>1093088</v>
      </c>
      <c r="K117" s="111">
        <v>0</v>
      </c>
      <c r="L117" s="114">
        <v>369464</v>
      </c>
      <c r="M117" s="114">
        <v>21862</v>
      </c>
      <c r="N117" s="111">
        <v>12586</v>
      </c>
      <c r="O117" s="275">
        <v>3.72</v>
      </c>
      <c r="P117" s="288">
        <v>0</v>
      </c>
      <c r="Q117" s="411">
        <v>3.72</v>
      </c>
      <c r="R117" s="112">
        <f t="shared" si="51"/>
        <v>0</v>
      </c>
      <c r="S117" s="113">
        <v>0</v>
      </c>
      <c r="T117" s="113">
        <v>15852</v>
      </c>
      <c r="U117" s="113">
        <v>0</v>
      </c>
      <c r="V117" s="113">
        <v>0</v>
      </c>
      <c r="W117" s="113">
        <f t="shared" si="52"/>
        <v>15852</v>
      </c>
      <c r="X117" s="113">
        <v>0</v>
      </c>
      <c r="Y117" s="113">
        <v>0</v>
      </c>
      <c r="Z117" s="113">
        <v>0</v>
      </c>
      <c r="AA117" s="113">
        <f t="shared" si="53"/>
        <v>0</v>
      </c>
      <c r="AB117" s="113">
        <f t="shared" si="54"/>
        <v>15852</v>
      </c>
      <c r="AC117" s="114">
        <f t="shared" si="55"/>
        <v>5358</v>
      </c>
      <c r="AD117" s="114">
        <f t="shared" si="56"/>
        <v>317</v>
      </c>
      <c r="AE117" s="113">
        <v>0</v>
      </c>
      <c r="AF117" s="113">
        <v>0</v>
      </c>
      <c r="AG117" s="113">
        <f t="shared" si="57"/>
        <v>0</v>
      </c>
      <c r="AH117" s="113">
        <f t="shared" si="58"/>
        <v>21527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0.05</v>
      </c>
      <c r="AN117" s="115">
        <v>0</v>
      </c>
      <c r="AO117" s="115">
        <v>0</v>
      </c>
      <c r="AP117" s="115">
        <v>0</v>
      </c>
      <c r="AQ117" s="115">
        <f t="shared" si="59"/>
        <v>0</v>
      </c>
      <c r="AR117" s="115">
        <f t="shared" si="60"/>
        <v>0.05</v>
      </c>
      <c r="AS117" s="116">
        <f t="shared" si="61"/>
        <v>0.05</v>
      </c>
      <c r="AT117" s="351">
        <f>I117+AH117</f>
        <v>1518527</v>
      </c>
      <c r="AU117" s="113">
        <f>J117+W117</f>
        <v>1108940</v>
      </c>
      <c r="AV117" s="113">
        <f t="shared" si="62"/>
        <v>0</v>
      </c>
      <c r="AW117" s="113">
        <f t="shared" si="81"/>
        <v>374822</v>
      </c>
      <c r="AX117" s="113">
        <f t="shared" si="81"/>
        <v>22179</v>
      </c>
      <c r="AY117" s="113">
        <f>N117+AG117</f>
        <v>12586</v>
      </c>
      <c r="AZ117" s="115">
        <f>O117+AS117</f>
        <v>3.77</v>
      </c>
      <c r="BA117" s="115">
        <f t="shared" si="82"/>
        <v>0</v>
      </c>
      <c r="BB117" s="116">
        <f t="shared" si="82"/>
        <v>3.77</v>
      </c>
      <c r="BC117" s="400"/>
      <c r="BD117" s="400"/>
    </row>
    <row r="118" spans="1:56" s="394" customFormat="1" ht="12.75" customHeight="1" x14ac:dyDescent="0.2">
      <c r="A118" s="396">
        <v>26</v>
      </c>
      <c r="B118" s="397">
        <v>3408</v>
      </c>
      <c r="C118" s="397">
        <v>600078566</v>
      </c>
      <c r="D118" s="397">
        <v>72743115</v>
      </c>
      <c r="E118" s="398" t="s">
        <v>59</v>
      </c>
      <c r="F118" s="397">
        <v>3143</v>
      </c>
      <c r="G118" s="398" t="s">
        <v>633</v>
      </c>
      <c r="H118" s="476" t="s">
        <v>281</v>
      </c>
      <c r="I118" s="110">
        <v>1567760</v>
      </c>
      <c r="J118" s="111">
        <v>1154463</v>
      </c>
      <c r="K118" s="111">
        <v>0</v>
      </c>
      <c r="L118" s="114">
        <v>390208</v>
      </c>
      <c r="M118" s="114">
        <v>23089</v>
      </c>
      <c r="N118" s="111">
        <v>0</v>
      </c>
      <c r="O118" s="275">
        <v>2.5005999999999999</v>
      </c>
      <c r="P118" s="288">
        <v>2.5005999999999999</v>
      </c>
      <c r="Q118" s="411">
        <v>0</v>
      </c>
      <c r="R118" s="112">
        <f t="shared" si="51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52"/>
        <v>0</v>
      </c>
      <c r="X118" s="113">
        <v>0</v>
      </c>
      <c r="Y118" s="113">
        <v>0</v>
      </c>
      <c r="Z118" s="113">
        <v>0</v>
      </c>
      <c r="AA118" s="113">
        <f t="shared" si="53"/>
        <v>0</v>
      </c>
      <c r="AB118" s="113">
        <f t="shared" si="54"/>
        <v>0</v>
      </c>
      <c r="AC118" s="114">
        <f t="shared" si="55"/>
        <v>0</v>
      </c>
      <c r="AD118" s="114">
        <f t="shared" si="56"/>
        <v>0</v>
      </c>
      <c r="AE118" s="113">
        <v>0</v>
      </c>
      <c r="AF118" s="113">
        <v>0</v>
      </c>
      <c r="AG118" s="113">
        <f t="shared" si="57"/>
        <v>0</v>
      </c>
      <c r="AH118" s="113">
        <f t="shared" si="58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59"/>
        <v>0</v>
      </c>
      <c r="AR118" s="115">
        <f t="shared" si="60"/>
        <v>0</v>
      </c>
      <c r="AS118" s="116">
        <f t="shared" si="61"/>
        <v>0</v>
      </c>
      <c r="AT118" s="351">
        <f>I118+AH118</f>
        <v>1567760</v>
      </c>
      <c r="AU118" s="113">
        <f>J118+W118</f>
        <v>1154463</v>
      </c>
      <c r="AV118" s="113">
        <f t="shared" si="62"/>
        <v>0</v>
      </c>
      <c r="AW118" s="113">
        <f t="shared" si="81"/>
        <v>390208</v>
      </c>
      <c r="AX118" s="113">
        <f t="shared" si="81"/>
        <v>23089</v>
      </c>
      <c r="AY118" s="113">
        <f>N118+AG118</f>
        <v>0</v>
      </c>
      <c r="AZ118" s="115">
        <f>O118+AS118</f>
        <v>2.5005999999999999</v>
      </c>
      <c r="BA118" s="115">
        <f t="shared" si="82"/>
        <v>2.5005999999999999</v>
      </c>
      <c r="BB118" s="116">
        <f t="shared" si="82"/>
        <v>0</v>
      </c>
      <c r="BC118" s="400"/>
    </row>
    <row r="119" spans="1:56" s="394" customFormat="1" ht="12.75" customHeight="1" x14ac:dyDescent="0.2">
      <c r="A119" s="396">
        <v>26</v>
      </c>
      <c r="B119" s="397">
        <v>3408</v>
      </c>
      <c r="C119" s="397">
        <v>600078566</v>
      </c>
      <c r="D119" s="397">
        <v>72743115</v>
      </c>
      <c r="E119" s="398" t="s">
        <v>59</v>
      </c>
      <c r="F119" s="397">
        <v>3143</v>
      </c>
      <c r="G119" s="398" t="s">
        <v>634</v>
      </c>
      <c r="H119" s="476" t="s">
        <v>282</v>
      </c>
      <c r="I119" s="110">
        <v>44240</v>
      </c>
      <c r="J119" s="111">
        <v>31185</v>
      </c>
      <c r="K119" s="111">
        <v>0</v>
      </c>
      <c r="L119" s="114">
        <v>10541</v>
      </c>
      <c r="M119" s="114">
        <v>624</v>
      </c>
      <c r="N119" s="111">
        <v>1890</v>
      </c>
      <c r="O119" s="275">
        <v>0.13</v>
      </c>
      <c r="P119" s="288">
        <v>0</v>
      </c>
      <c r="Q119" s="411">
        <v>0.13</v>
      </c>
      <c r="R119" s="112">
        <f t="shared" si="51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2"/>
        <v>0</v>
      </c>
      <c r="X119" s="113">
        <v>0</v>
      </c>
      <c r="Y119" s="113">
        <v>0</v>
      </c>
      <c r="Z119" s="113">
        <v>0</v>
      </c>
      <c r="AA119" s="113">
        <f t="shared" si="53"/>
        <v>0</v>
      </c>
      <c r="AB119" s="113">
        <f t="shared" si="54"/>
        <v>0</v>
      </c>
      <c r="AC119" s="114">
        <f t="shared" si="55"/>
        <v>0</v>
      </c>
      <c r="AD119" s="114">
        <f t="shared" si="56"/>
        <v>0</v>
      </c>
      <c r="AE119" s="113">
        <v>0</v>
      </c>
      <c r="AF119" s="113">
        <v>0</v>
      </c>
      <c r="AG119" s="113">
        <f t="shared" si="57"/>
        <v>0</v>
      </c>
      <c r="AH119" s="113">
        <f t="shared" si="58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59"/>
        <v>0</v>
      </c>
      <c r="AR119" s="115">
        <f t="shared" si="60"/>
        <v>0</v>
      </c>
      <c r="AS119" s="116">
        <f t="shared" si="61"/>
        <v>0</v>
      </c>
      <c r="AT119" s="351">
        <f>I119+AH119</f>
        <v>44240</v>
      </c>
      <c r="AU119" s="113">
        <f>J119+W119</f>
        <v>31185</v>
      </c>
      <c r="AV119" s="113">
        <f t="shared" si="62"/>
        <v>0</v>
      </c>
      <c r="AW119" s="113">
        <f t="shared" si="81"/>
        <v>10541</v>
      </c>
      <c r="AX119" s="113">
        <f t="shared" si="81"/>
        <v>624</v>
      </c>
      <c r="AY119" s="113">
        <f>N119+AG119</f>
        <v>1890</v>
      </c>
      <c r="AZ119" s="115">
        <f>O119+AS119</f>
        <v>0.13</v>
      </c>
      <c r="BA119" s="115">
        <f t="shared" si="82"/>
        <v>0</v>
      </c>
      <c r="BB119" s="116">
        <f t="shared" si="82"/>
        <v>0.13</v>
      </c>
      <c r="BC119" s="400"/>
    </row>
    <row r="120" spans="1:56" s="394" customFormat="1" ht="12.75" customHeight="1" x14ac:dyDescent="0.2">
      <c r="A120" s="235">
        <v>26</v>
      </c>
      <c r="B120" s="22">
        <v>3408</v>
      </c>
      <c r="C120" s="234">
        <v>600078566</v>
      </c>
      <c r="D120" s="234">
        <v>72743115</v>
      </c>
      <c r="E120" s="395" t="s">
        <v>60</v>
      </c>
      <c r="F120" s="22"/>
      <c r="G120" s="395"/>
      <c r="H120" s="475"/>
      <c r="I120" s="34">
        <v>23433818</v>
      </c>
      <c r="J120" s="23">
        <v>16974133</v>
      </c>
      <c r="K120" s="23">
        <v>0</v>
      </c>
      <c r="L120" s="23">
        <v>5737257</v>
      </c>
      <c r="M120" s="23">
        <v>339482</v>
      </c>
      <c r="N120" s="23">
        <v>382946</v>
      </c>
      <c r="O120" s="24">
        <v>33.175400000000003</v>
      </c>
      <c r="P120" s="289">
        <v>24.037699999999997</v>
      </c>
      <c r="Q120" s="816">
        <v>9.1377000000000006</v>
      </c>
      <c r="R120" s="34">
        <f t="shared" ref="R120:BB120" si="83">SUM(R115:R119)</f>
        <v>0</v>
      </c>
      <c r="S120" s="23">
        <f t="shared" si="83"/>
        <v>-15424</v>
      </c>
      <c r="T120" s="23">
        <f t="shared" si="83"/>
        <v>15852</v>
      </c>
      <c r="U120" s="23">
        <f t="shared" si="83"/>
        <v>0</v>
      </c>
      <c r="V120" s="23">
        <f t="shared" si="83"/>
        <v>0</v>
      </c>
      <c r="W120" s="23">
        <f t="shared" si="83"/>
        <v>428</v>
      </c>
      <c r="X120" s="23">
        <f t="shared" si="83"/>
        <v>0</v>
      </c>
      <c r="Y120" s="23">
        <f t="shared" si="83"/>
        <v>0</v>
      </c>
      <c r="Z120" s="23">
        <f t="shared" si="83"/>
        <v>0</v>
      </c>
      <c r="AA120" s="23">
        <f t="shared" si="83"/>
        <v>0</v>
      </c>
      <c r="AB120" s="23">
        <f t="shared" si="83"/>
        <v>428</v>
      </c>
      <c r="AC120" s="23">
        <f t="shared" si="83"/>
        <v>145</v>
      </c>
      <c r="AD120" s="23">
        <f t="shared" si="83"/>
        <v>9</v>
      </c>
      <c r="AE120" s="23">
        <f t="shared" si="83"/>
        <v>0</v>
      </c>
      <c r="AF120" s="23">
        <f t="shared" si="83"/>
        <v>0</v>
      </c>
      <c r="AG120" s="23">
        <f t="shared" si="83"/>
        <v>0</v>
      </c>
      <c r="AH120" s="23">
        <f t="shared" si="83"/>
        <v>582</v>
      </c>
      <c r="AI120" s="24">
        <f t="shared" si="83"/>
        <v>0</v>
      </c>
      <c r="AJ120" s="24">
        <f t="shared" si="83"/>
        <v>0</v>
      </c>
      <c r="AK120" s="24">
        <f t="shared" si="83"/>
        <v>-0.03</v>
      </c>
      <c r="AL120" s="24">
        <f t="shared" si="83"/>
        <v>0</v>
      </c>
      <c r="AM120" s="24">
        <f t="shared" si="83"/>
        <v>0.05</v>
      </c>
      <c r="AN120" s="24">
        <f t="shared" si="83"/>
        <v>0</v>
      </c>
      <c r="AO120" s="24">
        <f t="shared" si="83"/>
        <v>0</v>
      </c>
      <c r="AP120" s="24">
        <f t="shared" si="83"/>
        <v>0</v>
      </c>
      <c r="AQ120" s="24">
        <f t="shared" si="83"/>
        <v>-0.03</v>
      </c>
      <c r="AR120" s="24">
        <f t="shared" si="83"/>
        <v>0.05</v>
      </c>
      <c r="AS120" s="69">
        <f t="shared" si="83"/>
        <v>2.0000000000000004E-2</v>
      </c>
      <c r="AT120" s="874">
        <f t="shared" si="83"/>
        <v>23434400</v>
      </c>
      <c r="AU120" s="23">
        <f t="shared" si="83"/>
        <v>16974561</v>
      </c>
      <c r="AV120" s="23">
        <f t="shared" si="83"/>
        <v>0</v>
      </c>
      <c r="AW120" s="23">
        <f t="shared" si="83"/>
        <v>5737402</v>
      </c>
      <c r="AX120" s="23">
        <f t="shared" si="83"/>
        <v>339491</v>
      </c>
      <c r="AY120" s="23">
        <f t="shared" si="83"/>
        <v>382946</v>
      </c>
      <c r="AZ120" s="24">
        <f t="shared" si="83"/>
        <v>33.195400000000006</v>
      </c>
      <c r="BA120" s="24">
        <f t="shared" si="83"/>
        <v>24.0077</v>
      </c>
      <c r="BB120" s="69">
        <f t="shared" si="83"/>
        <v>9.1877000000000013</v>
      </c>
      <c r="BC120" s="400"/>
    </row>
    <row r="121" spans="1:56" s="394" customFormat="1" ht="12.75" customHeight="1" x14ac:dyDescent="0.2">
      <c r="A121" s="396">
        <v>27</v>
      </c>
      <c r="B121" s="397">
        <v>3417</v>
      </c>
      <c r="C121" s="397">
        <v>600078353</v>
      </c>
      <c r="D121" s="397">
        <v>72743352</v>
      </c>
      <c r="E121" s="398" t="s">
        <v>61</v>
      </c>
      <c r="F121" s="397">
        <v>3113</v>
      </c>
      <c r="G121" s="398" t="s">
        <v>318</v>
      </c>
      <c r="H121" s="476" t="s">
        <v>281</v>
      </c>
      <c r="I121" s="110">
        <v>14439099</v>
      </c>
      <c r="J121" s="111">
        <v>10386582</v>
      </c>
      <c r="K121" s="111">
        <v>30000</v>
      </c>
      <c r="L121" s="114">
        <v>3520805</v>
      </c>
      <c r="M121" s="114">
        <v>207732</v>
      </c>
      <c r="N121" s="111">
        <v>293980</v>
      </c>
      <c r="O121" s="275">
        <v>18.9133</v>
      </c>
      <c r="P121" s="288">
        <v>14.408799999999999</v>
      </c>
      <c r="Q121" s="411">
        <v>4.5045000000000002</v>
      </c>
      <c r="R121" s="112">
        <f t="shared" si="51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52"/>
        <v>0</v>
      </c>
      <c r="X121" s="113">
        <v>0</v>
      </c>
      <c r="Y121" s="113">
        <v>0</v>
      </c>
      <c r="Z121" s="113">
        <v>0</v>
      </c>
      <c r="AA121" s="113">
        <f t="shared" si="53"/>
        <v>0</v>
      </c>
      <c r="AB121" s="113">
        <f t="shared" si="54"/>
        <v>0</v>
      </c>
      <c r="AC121" s="114">
        <f t="shared" si="55"/>
        <v>0</v>
      </c>
      <c r="AD121" s="114">
        <f t="shared" si="56"/>
        <v>0</v>
      </c>
      <c r="AE121" s="113">
        <v>0</v>
      </c>
      <c r="AF121" s="113">
        <v>0</v>
      </c>
      <c r="AG121" s="113">
        <f t="shared" si="57"/>
        <v>0</v>
      </c>
      <c r="AH121" s="113">
        <f t="shared" si="58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59"/>
        <v>0</v>
      </c>
      <c r="AR121" s="115">
        <f t="shared" si="60"/>
        <v>0</v>
      </c>
      <c r="AS121" s="116">
        <f t="shared" si="61"/>
        <v>0</v>
      </c>
      <c r="AT121" s="351">
        <f>I121+AH121</f>
        <v>14439099</v>
      </c>
      <c r="AU121" s="113">
        <f>J121+W121</f>
        <v>10386582</v>
      </c>
      <c r="AV121" s="113">
        <f t="shared" si="62"/>
        <v>30000</v>
      </c>
      <c r="AW121" s="113">
        <f t="shared" ref="AW121:AX125" si="84">L121+AC121</f>
        <v>3520805</v>
      </c>
      <c r="AX121" s="113">
        <f t="shared" si="84"/>
        <v>207732</v>
      </c>
      <c r="AY121" s="113">
        <f>N121+AG121</f>
        <v>293980</v>
      </c>
      <c r="AZ121" s="115">
        <f>O121+AS121</f>
        <v>18.9133</v>
      </c>
      <c r="BA121" s="115">
        <f t="shared" ref="BA121:BB125" si="85">P121+AQ121</f>
        <v>14.408799999999999</v>
      </c>
      <c r="BB121" s="116">
        <f t="shared" si="85"/>
        <v>4.5045000000000002</v>
      </c>
      <c r="BC121" s="400"/>
    </row>
    <row r="122" spans="1:56" s="394" customFormat="1" x14ac:dyDescent="0.2">
      <c r="A122" s="396">
        <v>27</v>
      </c>
      <c r="B122" s="397">
        <v>3417</v>
      </c>
      <c r="C122" s="397">
        <v>600078353</v>
      </c>
      <c r="D122" s="397">
        <v>72743352</v>
      </c>
      <c r="E122" s="398" t="s">
        <v>61</v>
      </c>
      <c r="F122" s="397">
        <v>3113</v>
      </c>
      <c r="G122" s="398" t="s">
        <v>316</v>
      </c>
      <c r="H122" s="476" t="s">
        <v>282</v>
      </c>
      <c r="I122" s="110">
        <v>1059810</v>
      </c>
      <c r="J122" s="111">
        <v>779499</v>
      </c>
      <c r="K122" s="111">
        <v>0</v>
      </c>
      <c r="L122" s="114">
        <v>263471</v>
      </c>
      <c r="M122" s="114">
        <v>15590</v>
      </c>
      <c r="N122" s="111">
        <v>1250</v>
      </c>
      <c r="O122" s="275">
        <v>2.25</v>
      </c>
      <c r="P122" s="288">
        <v>2.25</v>
      </c>
      <c r="Q122" s="411">
        <v>0</v>
      </c>
      <c r="R122" s="112">
        <f t="shared" si="51"/>
        <v>0</v>
      </c>
      <c r="S122" s="113">
        <v>44911</v>
      </c>
      <c r="T122" s="113">
        <v>0</v>
      </c>
      <c r="U122" s="113">
        <v>0</v>
      </c>
      <c r="V122" s="113">
        <v>0</v>
      </c>
      <c r="W122" s="113">
        <f t="shared" si="52"/>
        <v>44911</v>
      </c>
      <c r="X122" s="113">
        <v>0</v>
      </c>
      <c r="Y122" s="113">
        <v>0</v>
      </c>
      <c r="Z122" s="113">
        <v>0</v>
      </c>
      <c r="AA122" s="113">
        <f t="shared" si="53"/>
        <v>0</v>
      </c>
      <c r="AB122" s="113">
        <f t="shared" si="54"/>
        <v>44911</v>
      </c>
      <c r="AC122" s="114">
        <f t="shared" si="55"/>
        <v>15180</v>
      </c>
      <c r="AD122" s="114">
        <f t="shared" si="56"/>
        <v>898</v>
      </c>
      <c r="AE122" s="113">
        <v>0</v>
      </c>
      <c r="AF122" s="113">
        <v>0</v>
      </c>
      <c r="AG122" s="113">
        <f t="shared" si="57"/>
        <v>0</v>
      </c>
      <c r="AH122" s="113">
        <f t="shared" si="58"/>
        <v>60989</v>
      </c>
      <c r="AI122" s="115">
        <v>0</v>
      </c>
      <c r="AJ122" s="115">
        <v>0</v>
      </c>
      <c r="AK122" s="115">
        <v>0.13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59"/>
        <v>0.13</v>
      </c>
      <c r="AR122" s="115">
        <f t="shared" si="60"/>
        <v>0</v>
      </c>
      <c r="AS122" s="116">
        <f t="shared" si="61"/>
        <v>0.13</v>
      </c>
      <c r="AT122" s="351">
        <f>I122+AH122</f>
        <v>1120799</v>
      </c>
      <c r="AU122" s="113">
        <f>J122+W122</f>
        <v>824410</v>
      </c>
      <c r="AV122" s="113">
        <f t="shared" si="62"/>
        <v>0</v>
      </c>
      <c r="AW122" s="113">
        <f t="shared" si="84"/>
        <v>278651</v>
      </c>
      <c r="AX122" s="113">
        <f t="shared" si="84"/>
        <v>16488</v>
      </c>
      <c r="AY122" s="113">
        <f>N122+AG122</f>
        <v>1250</v>
      </c>
      <c r="AZ122" s="115">
        <f>O122+AS122</f>
        <v>2.38</v>
      </c>
      <c r="BA122" s="115">
        <f t="shared" si="85"/>
        <v>2.38</v>
      </c>
      <c r="BB122" s="116">
        <f t="shared" si="85"/>
        <v>0</v>
      </c>
      <c r="BC122" s="400"/>
    </row>
    <row r="123" spans="1:56" s="394" customFormat="1" ht="12.75" customHeight="1" x14ac:dyDescent="0.2">
      <c r="A123" s="396">
        <v>27</v>
      </c>
      <c r="B123" s="397">
        <v>3417</v>
      </c>
      <c r="C123" s="397">
        <v>600078353</v>
      </c>
      <c r="D123" s="397">
        <v>72743352</v>
      </c>
      <c r="E123" s="398" t="s">
        <v>61</v>
      </c>
      <c r="F123" s="397">
        <v>3141</v>
      </c>
      <c r="G123" s="398" t="s">
        <v>319</v>
      </c>
      <c r="H123" s="476" t="s">
        <v>282</v>
      </c>
      <c r="I123" s="110">
        <v>1336321</v>
      </c>
      <c r="J123" s="111">
        <v>966154</v>
      </c>
      <c r="K123" s="111">
        <v>10000</v>
      </c>
      <c r="L123" s="114">
        <v>329940</v>
      </c>
      <c r="M123" s="114">
        <v>19323</v>
      </c>
      <c r="N123" s="111">
        <v>10904</v>
      </c>
      <c r="O123" s="275">
        <v>3.2800000000000002</v>
      </c>
      <c r="P123" s="288">
        <v>0</v>
      </c>
      <c r="Q123" s="411">
        <v>3.2800000000000002</v>
      </c>
      <c r="R123" s="112">
        <f t="shared" si="51"/>
        <v>0</v>
      </c>
      <c r="S123" s="113">
        <v>0</v>
      </c>
      <c r="T123" s="113">
        <v>2720</v>
      </c>
      <c r="U123" s="113">
        <v>0</v>
      </c>
      <c r="V123" s="113">
        <v>0</v>
      </c>
      <c r="W123" s="113">
        <f t="shared" si="52"/>
        <v>2720</v>
      </c>
      <c r="X123" s="113">
        <v>0</v>
      </c>
      <c r="Y123" s="113">
        <v>0</v>
      </c>
      <c r="Z123" s="113">
        <v>0</v>
      </c>
      <c r="AA123" s="113">
        <f t="shared" si="53"/>
        <v>0</v>
      </c>
      <c r="AB123" s="113">
        <f t="shared" si="54"/>
        <v>2720</v>
      </c>
      <c r="AC123" s="114">
        <f t="shared" si="55"/>
        <v>919</v>
      </c>
      <c r="AD123" s="114">
        <f t="shared" si="56"/>
        <v>54</v>
      </c>
      <c r="AE123" s="113">
        <v>0</v>
      </c>
      <c r="AF123" s="113">
        <v>0</v>
      </c>
      <c r="AG123" s="113">
        <f t="shared" si="57"/>
        <v>0</v>
      </c>
      <c r="AH123" s="113">
        <f t="shared" si="58"/>
        <v>3693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0.01</v>
      </c>
      <c r="AN123" s="115">
        <v>0</v>
      </c>
      <c r="AO123" s="115">
        <v>0</v>
      </c>
      <c r="AP123" s="115">
        <v>0</v>
      </c>
      <c r="AQ123" s="115">
        <f t="shared" si="59"/>
        <v>0</v>
      </c>
      <c r="AR123" s="115">
        <f t="shared" si="60"/>
        <v>0.01</v>
      </c>
      <c r="AS123" s="116">
        <f t="shared" si="61"/>
        <v>0.01</v>
      </c>
      <c r="AT123" s="351">
        <f>I123+AH123</f>
        <v>1340014</v>
      </c>
      <c r="AU123" s="113">
        <f>J123+W123</f>
        <v>968874</v>
      </c>
      <c r="AV123" s="113">
        <f t="shared" si="62"/>
        <v>10000</v>
      </c>
      <c r="AW123" s="113">
        <f t="shared" si="84"/>
        <v>330859</v>
      </c>
      <c r="AX123" s="113">
        <f t="shared" si="84"/>
        <v>19377</v>
      </c>
      <c r="AY123" s="113">
        <f>N123+AG123</f>
        <v>10904</v>
      </c>
      <c r="AZ123" s="115">
        <f>O123+AS123</f>
        <v>3.29</v>
      </c>
      <c r="BA123" s="115">
        <f t="shared" si="85"/>
        <v>0</v>
      </c>
      <c r="BB123" s="116">
        <f t="shared" si="85"/>
        <v>3.29</v>
      </c>
      <c r="BC123" s="400"/>
      <c r="BD123" s="400"/>
    </row>
    <row r="124" spans="1:56" s="394" customFormat="1" ht="12.75" customHeight="1" x14ac:dyDescent="0.2">
      <c r="A124" s="396">
        <v>27</v>
      </c>
      <c r="B124" s="397">
        <v>3417</v>
      </c>
      <c r="C124" s="397">
        <v>600078353</v>
      </c>
      <c r="D124" s="397">
        <v>72743352</v>
      </c>
      <c r="E124" s="398" t="s">
        <v>61</v>
      </c>
      <c r="F124" s="397">
        <v>3143</v>
      </c>
      <c r="G124" s="398" t="s">
        <v>633</v>
      </c>
      <c r="H124" s="476" t="s">
        <v>281</v>
      </c>
      <c r="I124" s="110">
        <v>1347022</v>
      </c>
      <c r="J124" s="111">
        <v>982064</v>
      </c>
      <c r="K124" s="111">
        <v>10000</v>
      </c>
      <c r="L124" s="114">
        <v>335317</v>
      </c>
      <c r="M124" s="114">
        <v>19641</v>
      </c>
      <c r="N124" s="111">
        <v>0</v>
      </c>
      <c r="O124" s="275">
        <v>2</v>
      </c>
      <c r="P124" s="288">
        <v>2</v>
      </c>
      <c r="Q124" s="411">
        <v>0</v>
      </c>
      <c r="R124" s="112">
        <f t="shared" si="51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52"/>
        <v>0</v>
      </c>
      <c r="X124" s="113">
        <v>0</v>
      </c>
      <c r="Y124" s="113">
        <v>0</v>
      </c>
      <c r="Z124" s="113">
        <v>0</v>
      </c>
      <c r="AA124" s="113">
        <f t="shared" si="53"/>
        <v>0</v>
      </c>
      <c r="AB124" s="113">
        <f t="shared" si="54"/>
        <v>0</v>
      </c>
      <c r="AC124" s="114">
        <f t="shared" si="55"/>
        <v>0</v>
      </c>
      <c r="AD124" s="114">
        <f t="shared" si="56"/>
        <v>0</v>
      </c>
      <c r="AE124" s="113">
        <v>0</v>
      </c>
      <c r="AF124" s="113">
        <v>0</v>
      </c>
      <c r="AG124" s="113">
        <f t="shared" si="57"/>
        <v>0</v>
      </c>
      <c r="AH124" s="113">
        <f t="shared" si="58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59"/>
        <v>0</v>
      </c>
      <c r="AR124" s="115">
        <f t="shared" si="60"/>
        <v>0</v>
      </c>
      <c r="AS124" s="116">
        <f t="shared" si="61"/>
        <v>0</v>
      </c>
      <c r="AT124" s="351">
        <f>I124+AH124</f>
        <v>1347022</v>
      </c>
      <c r="AU124" s="113">
        <f>J124+W124</f>
        <v>982064</v>
      </c>
      <c r="AV124" s="113">
        <f t="shared" si="62"/>
        <v>10000</v>
      </c>
      <c r="AW124" s="113">
        <f t="shared" si="84"/>
        <v>335317</v>
      </c>
      <c r="AX124" s="113">
        <f t="shared" si="84"/>
        <v>19641</v>
      </c>
      <c r="AY124" s="113">
        <f>N124+AG124</f>
        <v>0</v>
      </c>
      <c r="AZ124" s="115">
        <f>O124+AS124</f>
        <v>2</v>
      </c>
      <c r="BA124" s="115">
        <f t="shared" si="85"/>
        <v>2</v>
      </c>
      <c r="BB124" s="116">
        <f t="shared" si="85"/>
        <v>0</v>
      </c>
      <c r="BC124" s="400"/>
    </row>
    <row r="125" spans="1:56" s="394" customFormat="1" ht="12.75" customHeight="1" x14ac:dyDescent="0.2">
      <c r="A125" s="396">
        <v>27</v>
      </c>
      <c r="B125" s="397">
        <v>3417</v>
      </c>
      <c r="C125" s="397">
        <v>600078353</v>
      </c>
      <c r="D125" s="397">
        <v>72743352</v>
      </c>
      <c r="E125" s="398" t="s">
        <v>61</v>
      </c>
      <c r="F125" s="397">
        <v>3143</v>
      </c>
      <c r="G125" s="398" t="s">
        <v>634</v>
      </c>
      <c r="H125" s="476" t="s">
        <v>282</v>
      </c>
      <c r="I125" s="110">
        <v>41430</v>
      </c>
      <c r="J125" s="111">
        <v>29205</v>
      </c>
      <c r="K125" s="111">
        <v>0</v>
      </c>
      <c r="L125" s="114">
        <v>9871</v>
      </c>
      <c r="M125" s="114">
        <v>584</v>
      </c>
      <c r="N125" s="111">
        <v>1770</v>
      </c>
      <c r="O125" s="275">
        <v>0.12</v>
      </c>
      <c r="P125" s="288">
        <v>0</v>
      </c>
      <c r="Q125" s="411">
        <v>0.12</v>
      </c>
      <c r="R125" s="112">
        <f t="shared" si="51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52"/>
        <v>0</v>
      </c>
      <c r="X125" s="113">
        <v>0</v>
      </c>
      <c r="Y125" s="113">
        <v>0</v>
      </c>
      <c r="Z125" s="113">
        <v>0</v>
      </c>
      <c r="AA125" s="113">
        <f t="shared" si="53"/>
        <v>0</v>
      </c>
      <c r="AB125" s="113">
        <f t="shared" si="54"/>
        <v>0</v>
      </c>
      <c r="AC125" s="114">
        <f t="shared" si="55"/>
        <v>0</v>
      </c>
      <c r="AD125" s="114">
        <f t="shared" si="56"/>
        <v>0</v>
      </c>
      <c r="AE125" s="113">
        <v>0</v>
      </c>
      <c r="AF125" s="113">
        <v>0</v>
      </c>
      <c r="AG125" s="113">
        <f t="shared" si="57"/>
        <v>0</v>
      </c>
      <c r="AH125" s="113">
        <f t="shared" si="58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59"/>
        <v>0</v>
      </c>
      <c r="AR125" s="115">
        <f t="shared" si="60"/>
        <v>0</v>
      </c>
      <c r="AS125" s="116">
        <f t="shared" si="61"/>
        <v>0</v>
      </c>
      <c r="AT125" s="351">
        <f>I125+AH125</f>
        <v>41430</v>
      </c>
      <c r="AU125" s="113">
        <f>J125+W125</f>
        <v>29205</v>
      </c>
      <c r="AV125" s="113">
        <f t="shared" si="62"/>
        <v>0</v>
      </c>
      <c r="AW125" s="113">
        <f t="shared" si="84"/>
        <v>9871</v>
      </c>
      <c r="AX125" s="113">
        <f t="shared" si="84"/>
        <v>584</v>
      </c>
      <c r="AY125" s="113">
        <f>N125+AG125</f>
        <v>1770</v>
      </c>
      <c r="AZ125" s="115">
        <f>O125+AS125</f>
        <v>0.12</v>
      </c>
      <c r="BA125" s="115">
        <f t="shared" si="85"/>
        <v>0</v>
      </c>
      <c r="BB125" s="116">
        <f t="shared" si="85"/>
        <v>0.12</v>
      </c>
      <c r="BC125" s="400"/>
    </row>
    <row r="126" spans="1:56" s="394" customFormat="1" ht="12.75" customHeight="1" x14ac:dyDescent="0.2">
      <c r="A126" s="235">
        <v>27</v>
      </c>
      <c r="B126" s="22">
        <v>3417</v>
      </c>
      <c r="C126" s="234">
        <v>600078353</v>
      </c>
      <c r="D126" s="234">
        <v>72743352</v>
      </c>
      <c r="E126" s="395" t="s">
        <v>62</v>
      </c>
      <c r="F126" s="22"/>
      <c r="G126" s="395"/>
      <c r="H126" s="475"/>
      <c r="I126" s="34">
        <v>18223682</v>
      </c>
      <c r="J126" s="23">
        <v>13143504</v>
      </c>
      <c r="K126" s="23">
        <v>50000</v>
      </c>
      <c r="L126" s="23">
        <v>4459404</v>
      </c>
      <c r="M126" s="23">
        <v>262870</v>
      </c>
      <c r="N126" s="23">
        <v>307904</v>
      </c>
      <c r="O126" s="24">
        <v>26.563300000000002</v>
      </c>
      <c r="P126" s="289">
        <v>18.658799999999999</v>
      </c>
      <c r="Q126" s="816">
        <v>7.9045000000000005</v>
      </c>
      <c r="R126" s="34">
        <f t="shared" ref="R126:BB126" si="86">SUM(R121:R125)</f>
        <v>0</v>
      </c>
      <c r="S126" s="23">
        <f t="shared" si="86"/>
        <v>44911</v>
      </c>
      <c r="T126" s="23">
        <f t="shared" si="86"/>
        <v>2720</v>
      </c>
      <c r="U126" s="23">
        <f t="shared" si="86"/>
        <v>0</v>
      </c>
      <c r="V126" s="23">
        <f t="shared" si="86"/>
        <v>0</v>
      </c>
      <c r="W126" s="23">
        <f t="shared" si="86"/>
        <v>47631</v>
      </c>
      <c r="X126" s="23">
        <f t="shared" si="86"/>
        <v>0</v>
      </c>
      <c r="Y126" s="23">
        <f t="shared" si="86"/>
        <v>0</v>
      </c>
      <c r="Z126" s="23">
        <f t="shared" si="86"/>
        <v>0</v>
      </c>
      <c r="AA126" s="23">
        <f t="shared" si="86"/>
        <v>0</v>
      </c>
      <c r="AB126" s="23">
        <f t="shared" si="86"/>
        <v>47631</v>
      </c>
      <c r="AC126" s="23">
        <f t="shared" si="86"/>
        <v>16099</v>
      </c>
      <c r="AD126" s="23">
        <f t="shared" si="86"/>
        <v>952</v>
      </c>
      <c r="AE126" s="23">
        <f t="shared" si="86"/>
        <v>0</v>
      </c>
      <c r="AF126" s="23">
        <f t="shared" si="86"/>
        <v>0</v>
      </c>
      <c r="AG126" s="23">
        <f t="shared" si="86"/>
        <v>0</v>
      </c>
      <c r="AH126" s="23">
        <f t="shared" si="86"/>
        <v>64682</v>
      </c>
      <c r="AI126" s="24">
        <f t="shared" si="86"/>
        <v>0</v>
      </c>
      <c r="AJ126" s="24">
        <f t="shared" si="86"/>
        <v>0</v>
      </c>
      <c r="AK126" s="24">
        <f t="shared" si="86"/>
        <v>0.13</v>
      </c>
      <c r="AL126" s="24">
        <f t="shared" si="86"/>
        <v>0</v>
      </c>
      <c r="AM126" s="24">
        <f t="shared" si="86"/>
        <v>0.01</v>
      </c>
      <c r="AN126" s="24">
        <f t="shared" si="86"/>
        <v>0</v>
      </c>
      <c r="AO126" s="24">
        <f t="shared" si="86"/>
        <v>0</v>
      </c>
      <c r="AP126" s="24">
        <f t="shared" si="86"/>
        <v>0</v>
      </c>
      <c r="AQ126" s="24">
        <f t="shared" si="86"/>
        <v>0.13</v>
      </c>
      <c r="AR126" s="24">
        <f t="shared" si="86"/>
        <v>0.01</v>
      </c>
      <c r="AS126" s="69">
        <f t="shared" si="86"/>
        <v>0.14000000000000001</v>
      </c>
      <c r="AT126" s="874">
        <f t="shared" si="86"/>
        <v>18288364</v>
      </c>
      <c r="AU126" s="23">
        <f t="shared" si="86"/>
        <v>13191135</v>
      </c>
      <c r="AV126" s="23">
        <f t="shared" si="86"/>
        <v>50000</v>
      </c>
      <c r="AW126" s="23">
        <f t="shared" si="86"/>
        <v>4475503</v>
      </c>
      <c r="AX126" s="23">
        <f t="shared" si="86"/>
        <v>263822</v>
      </c>
      <c r="AY126" s="23">
        <f t="shared" si="86"/>
        <v>307904</v>
      </c>
      <c r="AZ126" s="24">
        <f t="shared" si="86"/>
        <v>26.703299999999999</v>
      </c>
      <c r="BA126" s="24">
        <f t="shared" si="86"/>
        <v>18.788799999999998</v>
      </c>
      <c r="BB126" s="69">
        <f t="shared" si="86"/>
        <v>7.9145000000000003</v>
      </c>
      <c r="BC126" s="400"/>
    </row>
    <row r="127" spans="1:56" s="394" customFormat="1" ht="12.75" customHeight="1" x14ac:dyDescent="0.2">
      <c r="A127" s="396">
        <v>28</v>
      </c>
      <c r="B127" s="397">
        <v>3410</v>
      </c>
      <c r="C127" s="397">
        <v>650038550</v>
      </c>
      <c r="D127" s="397">
        <v>72743191</v>
      </c>
      <c r="E127" s="398" t="s">
        <v>63</v>
      </c>
      <c r="F127" s="397">
        <v>3113</v>
      </c>
      <c r="G127" s="398" t="s">
        <v>318</v>
      </c>
      <c r="H127" s="476" t="s">
        <v>281</v>
      </c>
      <c r="I127" s="110">
        <v>24613721</v>
      </c>
      <c r="J127" s="111">
        <v>17633981</v>
      </c>
      <c r="K127" s="111">
        <v>68000</v>
      </c>
      <c r="L127" s="114">
        <v>5983270</v>
      </c>
      <c r="M127" s="114">
        <v>352680</v>
      </c>
      <c r="N127" s="111">
        <v>575790</v>
      </c>
      <c r="O127" s="275">
        <v>33.497199999999999</v>
      </c>
      <c r="P127" s="288">
        <v>25.364599999999999</v>
      </c>
      <c r="Q127" s="411">
        <v>8.1326000000000001</v>
      </c>
      <c r="R127" s="112">
        <f t="shared" si="51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52"/>
        <v>0</v>
      </c>
      <c r="X127" s="113">
        <v>0</v>
      </c>
      <c r="Y127" s="113">
        <v>0</v>
      </c>
      <c r="Z127" s="113">
        <v>0</v>
      </c>
      <c r="AA127" s="113">
        <f t="shared" si="53"/>
        <v>0</v>
      </c>
      <c r="AB127" s="113">
        <f t="shared" si="54"/>
        <v>0</v>
      </c>
      <c r="AC127" s="114">
        <f t="shared" si="55"/>
        <v>0</v>
      </c>
      <c r="AD127" s="114">
        <f t="shared" si="56"/>
        <v>0</v>
      </c>
      <c r="AE127" s="113">
        <v>0</v>
      </c>
      <c r="AF127" s="113">
        <v>0</v>
      </c>
      <c r="AG127" s="113">
        <f t="shared" si="57"/>
        <v>0</v>
      </c>
      <c r="AH127" s="113">
        <f t="shared" si="58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59"/>
        <v>0</v>
      </c>
      <c r="AR127" s="115">
        <f t="shared" si="60"/>
        <v>0</v>
      </c>
      <c r="AS127" s="116">
        <f t="shared" si="61"/>
        <v>0</v>
      </c>
      <c r="AT127" s="351">
        <f>I127+AH127</f>
        <v>24613721</v>
      </c>
      <c r="AU127" s="113">
        <f>J127+W127</f>
        <v>17633981</v>
      </c>
      <c r="AV127" s="113">
        <f t="shared" si="62"/>
        <v>68000</v>
      </c>
      <c r="AW127" s="113">
        <f t="shared" ref="AW127:AX131" si="87">L127+AC127</f>
        <v>5983270</v>
      </c>
      <c r="AX127" s="113">
        <f t="shared" si="87"/>
        <v>352680</v>
      </c>
      <c r="AY127" s="113">
        <f>N127+AG127</f>
        <v>575790</v>
      </c>
      <c r="AZ127" s="115">
        <f>O127+AS127</f>
        <v>33.497199999999999</v>
      </c>
      <c r="BA127" s="115">
        <f t="shared" ref="BA127:BB131" si="88">P127+AQ127</f>
        <v>25.364599999999999</v>
      </c>
      <c r="BB127" s="116">
        <f t="shared" si="88"/>
        <v>8.1326000000000001</v>
      </c>
      <c r="BC127" s="400"/>
    </row>
    <row r="128" spans="1:56" s="394" customFormat="1" x14ac:dyDescent="0.2">
      <c r="A128" s="396">
        <v>28</v>
      </c>
      <c r="B128" s="397">
        <v>3410</v>
      </c>
      <c r="C128" s="397">
        <v>650038550</v>
      </c>
      <c r="D128" s="397">
        <v>72743191</v>
      </c>
      <c r="E128" s="398" t="s">
        <v>63</v>
      </c>
      <c r="F128" s="397">
        <v>3113</v>
      </c>
      <c r="G128" s="398" t="s">
        <v>316</v>
      </c>
      <c r="H128" s="476" t="s">
        <v>282</v>
      </c>
      <c r="I128" s="110">
        <v>1245487</v>
      </c>
      <c r="J128" s="111">
        <v>914755</v>
      </c>
      <c r="K128" s="111">
        <v>0</v>
      </c>
      <c r="L128" s="114">
        <v>309187</v>
      </c>
      <c r="M128" s="114">
        <v>18295</v>
      </c>
      <c r="N128" s="111">
        <v>3250</v>
      </c>
      <c r="O128" s="275">
        <v>2.61</v>
      </c>
      <c r="P128" s="288">
        <v>2.61</v>
      </c>
      <c r="Q128" s="411">
        <v>0</v>
      </c>
      <c r="R128" s="112">
        <f t="shared" si="51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52"/>
        <v>0</v>
      </c>
      <c r="X128" s="113">
        <v>0</v>
      </c>
      <c r="Y128" s="113">
        <v>0</v>
      </c>
      <c r="Z128" s="113">
        <v>0</v>
      </c>
      <c r="AA128" s="113">
        <f t="shared" si="53"/>
        <v>0</v>
      </c>
      <c r="AB128" s="113">
        <f t="shared" si="54"/>
        <v>0</v>
      </c>
      <c r="AC128" s="114">
        <f t="shared" si="55"/>
        <v>0</v>
      </c>
      <c r="AD128" s="114">
        <f t="shared" si="56"/>
        <v>0</v>
      </c>
      <c r="AE128" s="113">
        <v>0</v>
      </c>
      <c r="AF128" s="113">
        <v>0</v>
      </c>
      <c r="AG128" s="113">
        <f t="shared" si="57"/>
        <v>0</v>
      </c>
      <c r="AH128" s="113">
        <f t="shared" si="58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59"/>
        <v>0</v>
      </c>
      <c r="AR128" s="115">
        <f t="shared" si="60"/>
        <v>0</v>
      </c>
      <c r="AS128" s="116">
        <f t="shared" si="61"/>
        <v>0</v>
      </c>
      <c r="AT128" s="351">
        <f>I128+AH128</f>
        <v>1245487</v>
      </c>
      <c r="AU128" s="113">
        <f>J128+W128</f>
        <v>914755</v>
      </c>
      <c r="AV128" s="113">
        <f t="shared" si="62"/>
        <v>0</v>
      </c>
      <c r="AW128" s="113">
        <f t="shared" si="87"/>
        <v>309187</v>
      </c>
      <c r="AX128" s="113">
        <f t="shared" si="87"/>
        <v>18295</v>
      </c>
      <c r="AY128" s="113">
        <f>N128+AG128</f>
        <v>3250</v>
      </c>
      <c r="AZ128" s="115">
        <f>O128+AS128</f>
        <v>2.61</v>
      </c>
      <c r="BA128" s="115">
        <f t="shared" si="88"/>
        <v>2.61</v>
      </c>
      <c r="BB128" s="116">
        <f t="shared" si="88"/>
        <v>0</v>
      </c>
      <c r="BC128" s="400"/>
    </row>
    <row r="129" spans="1:56" s="394" customFormat="1" ht="12.75" customHeight="1" x14ac:dyDescent="0.2">
      <c r="A129" s="396">
        <v>28</v>
      </c>
      <c r="B129" s="397">
        <v>3410</v>
      </c>
      <c r="C129" s="397">
        <v>650038550</v>
      </c>
      <c r="D129" s="397">
        <v>72743191</v>
      </c>
      <c r="E129" s="398" t="s">
        <v>63</v>
      </c>
      <c r="F129" s="397">
        <v>3141</v>
      </c>
      <c r="G129" s="398" t="s">
        <v>319</v>
      </c>
      <c r="H129" s="476" t="s">
        <v>282</v>
      </c>
      <c r="I129" s="110">
        <v>2524899</v>
      </c>
      <c r="J129" s="111">
        <v>1832292</v>
      </c>
      <c r="K129" s="111">
        <v>12000</v>
      </c>
      <c r="L129" s="114">
        <v>623371</v>
      </c>
      <c r="M129" s="114">
        <v>36646</v>
      </c>
      <c r="N129" s="111">
        <v>20590</v>
      </c>
      <c r="O129" s="275">
        <v>6.28</v>
      </c>
      <c r="P129" s="288">
        <v>0</v>
      </c>
      <c r="Q129" s="411">
        <v>6.28</v>
      </c>
      <c r="R129" s="112">
        <f t="shared" si="51"/>
        <v>0</v>
      </c>
      <c r="S129" s="113">
        <v>0</v>
      </c>
      <c r="T129" s="113">
        <v>1207</v>
      </c>
      <c r="U129" s="113">
        <v>0</v>
      </c>
      <c r="V129" s="113">
        <v>0</v>
      </c>
      <c r="W129" s="113">
        <f t="shared" si="52"/>
        <v>1207</v>
      </c>
      <c r="X129" s="113">
        <v>0</v>
      </c>
      <c r="Y129" s="113">
        <v>0</v>
      </c>
      <c r="Z129" s="113">
        <v>0</v>
      </c>
      <c r="AA129" s="113">
        <f t="shared" si="53"/>
        <v>0</v>
      </c>
      <c r="AB129" s="113">
        <f t="shared" si="54"/>
        <v>1207</v>
      </c>
      <c r="AC129" s="114">
        <f t="shared" si="55"/>
        <v>408</v>
      </c>
      <c r="AD129" s="114">
        <f t="shared" si="56"/>
        <v>24</v>
      </c>
      <c r="AE129" s="113">
        <v>0</v>
      </c>
      <c r="AF129" s="113">
        <v>0</v>
      </c>
      <c r="AG129" s="113">
        <f t="shared" si="57"/>
        <v>0</v>
      </c>
      <c r="AH129" s="113">
        <f t="shared" si="58"/>
        <v>1639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0.01</v>
      </c>
      <c r="AN129" s="115">
        <v>0</v>
      </c>
      <c r="AO129" s="115">
        <v>0</v>
      </c>
      <c r="AP129" s="115">
        <v>0</v>
      </c>
      <c r="AQ129" s="115">
        <f t="shared" si="59"/>
        <v>0</v>
      </c>
      <c r="AR129" s="115">
        <f t="shared" si="60"/>
        <v>0.01</v>
      </c>
      <c r="AS129" s="116">
        <f t="shared" si="61"/>
        <v>0.01</v>
      </c>
      <c r="AT129" s="351">
        <f>I129+AH129</f>
        <v>2526538</v>
      </c>
      <c r="AU129" s="113">
        <f>J129+W129</f>
        <v>1833499</v>
      </c>
      <c r="AV129" s="113">
        <f t="shared" si="62"/>
        <v>12000</v>
      </c>
      <c r="AW129" s="113">
        <f t="shared" si="87"/>
        <v>623779</v>
      </c>
      <c r="AX129" s="113">
        <f t="shared" si="87"/>
        <v>36670</v>
      </c>
      <c r="AY129" s="113">
        <f>N129+AG129</f>
        <v>20590</v>
      </c>
      <c r="AZ129" s="115">
        <f>O129+AS129</f>
        <v>6.29</v>
      </c>
      <c r="BA129" s="115">
        <f t="shared" si="88"/>
        <v>0</v>
      </c>
      <c r="BB129" s="116">
        <f t="shared" si="88"/>
        <v>6.29</v>
      </c>
      <c r="BC129" s="400"/>
      <c r="BD129" s="400"/>
    </row>
    <row r="130" spans="1:56" s="394" customFormat="1" ht="12.75" customHeight="1" x14ac:dyDescent="0.2">
      <c r="A130" s="396">
        <v>28</v>
      </c>
      <c r="B130" s="397">
        <v>3410</v>
      </c>
      <c r="C130" s="397">
        <v>650038550</v>
      </c>
      <c r="D130" s="397">
        <v>72743191</v>
      </c>
      <c r="E130" s="398" t="s">
        <v>63</v>
      </c>
      <c r="F130" s="397">
        <v>3143</v>
      </c>
      <c r="G130" s="398" t="s">
        <v>633</v>
      </c>
      <c r="H130" s="476" t="s">
        <v>281</v>
      </c>
      <c r="I130" s="110">
        <v>2160592</v>
      </c>
      <c r="J130" s="111">
        <v>1591011</v>
      </c>
      <c r="K130" s="111">
        <v>0</v>
      </c>
      <c r="L130" s="114">
        <v>537761</v>
      </c>
      <c r="M130" s="114">
        <v>31820</v>
      </c>
      <c r="N130" s="111">
        <v>0</v>
      </c>
      <c r="O130" s="275">
        <v>3.2054</v>
      </c>
      <c r="P130" s="288">
        <v>3.2054</v>
      </c>
      <c r="Q130" s="411">
        <v>0</v>
      </c>
      <c r="R130" s="112">
        <f t="shared" si="51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52"/>
        <v>0</v>
      </c>
      <c r="X130" s="113">
        <v>0</v>
      </c>
      <c r="Y130" s="113">
        <v>0</v>
      </c>
      <c r="Z130" s="113">
        <v>0</v>
      </c>
      <c r="AA130" s="113">
        <f t="shared" si="53"/>
        <v>0</v>
      </c>
      <c r="AB130" s="113">
        <f t="shared" si="54"/>
        <v>0</v>
      </c>
      <c r="AC130" s="114">
        <f t="shared" si="55"/>
        <v>0</v>
      </c>
      <c r="AD130" s="114">
        <f t="shared" si="56"/>
        <v>0</v>
      </c>
      <c r="AE130" s="113">
        <v>0</v>
      </c>
      <c r="AF130" s="113">
        <v>0</v>
      </c>
      <c r="AG130" s="113">
        <f t="shared" si="57"/>
        <v>0</v>
      </c>
      <c r="AH130" s="113">
        <f t="shared" si="58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59"/>
        <v>0</v>
      </c>
      <c r="AR130" s="115">
        <f t="shared" si="60"/>
        <v>0</v>
      </c>
      <c r="AS130" s="116">
        <f t="shared" si="61"/>
        <v>0</v>
      </c>
      <c r="AT130" s="351">
        <f>I130+AH130</f>
        <v>2160592</v>
      </c>
      <c r="AU130" s="113">
        <f>J130+W130</f>
        <v>1591011</v>
      </c>
      <c r="AV130" s="113">
        <f t="shared" si="62"/>
        <v>0</v>
      </c>
      <c r="AW130" s="113">
        <f t="shared" si="87"/>
        <v>537761</v>
      </c>
      <c r="AX130" s="113">
        <f t="shared" si="87"/>
        <v>31820</v>
      </c>
      <c r="AY130" s="113">
        <f>N130+AG130</f>
        <v>0</v>
      </c>
      <c r="AZ130" s="115">
        <f>O130+AS130</f>
        <v>3.2054</v>
      </c>
      <c r="BA130" s="115">
        <f t="shared" si="88"/>
        <v>3.2054</v>
      </c>
      <c r="BB130" s="116">
        <f t="shared" si="88"/>
        <v>0</v>
      </c>
      <c r="BC130" s="400"/>
    </row>
    <row r="131" spans="1:56" s="394" customFormat="1" ht="12.75" customHeight="1" x14ac:dyDescent="0.2">
      <c r="A131" s="396">
        <v>28</v>
      </c>
      <c r="B131" s="397">
        <v>3410</v>
      </c>
      <c r="C131" s="397">
        <v>650038550</v>
      </c>
      <c r="D131" s="397">
        <v>72743191</v>
      </c>
      <c r="E131" s="398" t="s">
        <v>63</v>
      </c>
      <c r="F131" s="397">
        <v>3143</v>
      </c>
      <c r="G131" s="398" t="s">
        <v>634</v>
      </c>
      <c r="H131" s="476" t="s">
        <v>282</v>
      </c>
      <c r="I131" s="110">
        <v>82158</v>
      </c>
      <c r="J131" s="111">
        <v>57915</v>
      </c>
      <c r="K131" s="111">
        <v>0</v>
      </c>
      <c r="L131" s="114">
        <v>19575</v>
      </c>
      <c r="M131" s="114">
        <v>1158</v>
      </c>
      <c r="N131" s="111">
        <v>3510</v>
      </c>
      <c r="O131" s="275">
        <v>0.25</v>
      </c>
      <c r="P131" s="288">
        <v>0</v>
      </c>
      <c r="Q131" s="411">
        <v>0.25</v>
      </c>
      <c r="R131" s="112">
        <f t="shared" si="51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52"/>
        <v>0</v>
      </c>
      <c r="X131" s="113">
        <v>0</v>
      </c>
      <c r="Y131" s="113">
        <v>0</v>
      </c>
      <c r="Z131" s="113">
        <v>0</v>
      </c>
      <c r="AA131" s="113">
        <f t="shared" si="53"/>
        <v>0</v>
      </c>
      <c r="AB131" s="113">
        <f t="shared" si="54"/>
        <v>0</v>
      </c>
      <c r="AC131" s="114">
        <f t="shared" si="55"/>
        <v>0</v>
      </c>
      <c r="AD131" s="114">
        <f t="shared" si="56"/>
        <v>0</v>
      </c>
      <c r="AE131" s="113">
        <v>0</v>
      </c>
      <c r="AF131" s="113">
        <v>0</v>
      </c>
      <c r="AG131" s="113">
        <f t="shared" si="57"/>
        <v>0</v>
      </c>
      <c r="AH131" s="113">
        <f t="shared" si="58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59"/>
        <v>0</v>
      </c>
      <c r="AR131" s="115">
        <f t="shared" si="60"/>
        <v>0</v>
      </c>
      <c r="AS131" s="116">
        <f t="shared" si="61"/>
        <v>0</v>
      </c>
      <c r="AT131" s="351">
        <f>I131+AH131</f>
        <v>82158</v>
      </c>
      <c r="AU131" s="113">
        <f>J131+W131</f>
        <v>57915</v>
      </c>
      <c r="AV131" s="113">
        <f t="shared" si="62"/>
        <v>0</v>
      </c>
      <c r="AW131" s="113">
        <f t="shared" si="87"/>
        <v>19575</v>
      </c>
      <c r="AX131" s="113">
        <f t="shared" si="87"/>
        <v>1158</v>
      </c>
      <c r="AY131" s="113">
        <f>N131+AG131</f>
        <v>3510</v>
      </c>
      <c r="AZ131" s="115">
        <f>O131+AS131</f>
        <v>0.25</v>
      </c>
      <c r="BA131" s="115">
        <f t="shared" si="88"/>
        <v>0</v>
      </c>
      <c r="BB131" s="116">
        <f t="shared" si="88"/>
        <v>0.25</v>
      </c>
      <c r="BC131" s="400"/>
    </row>
    <row r="132" spans="1:56" s="394" customFormat="1" ht="12.75" customHeight="1" x14ac:dyDescent="0.2">
      <c r="A132" s="235">
        <v>28</v>
      </c>
      <c r="B132" s="22">
        <v>3410</v>
      </c>
      <c r="C132" s="234">
        <v>650038550</v>
      </c>
      <c r="D132" s="234">
        <v>72743191</v>
      </c>
      <c r="E132" s="395" t="s">
        <v>64</v>
      </c>
      <c r="F132" s="22"/>
      <c r="G132" s="395"/>
      <c r="H132" s="475"/>
      <c r="I132" s="34">
        <v>30626857</v>
      </c>
      <c r="J132" s="23">
        <v>22029954</v>
      </c>
      <c r="K132" s="23">
        <v>80000</v>
      </c>
      <c r="L132" s="23">
        <v>7473164</v>
      </c>
      <c r="M132" s="23">
        <v>440599</v>
      </c>
      <c r="N132" s="23">
        <v>603140</v>
      </c>
      <c r="O132" s="24">
        <v>45.842599999999997</v>
      </c>
      <c r="P132" s="289">
        <v>31.18</v>
      </c>
      <c r="Q132" s="816">
        <v>14.662600000000001</v>
      </c>
      <c r="R132" s="34">
        <f t="shared" ref="R132:BB132" si="89">SUM(R127:R131)</f>
        <v>0</v>
      </c>
      <c r="S132" s="23">
        <f t="shared" si="89"/>
        <v>0</v>
      </c>
      <c r="T132" s="23">
        <f t="shared" si="89"/>
        <v>1207</v>
      </c>
      <c r="U132" s="23">
        <f t="shared" si="89"/>
        <v>0</v>
      </c>
      <c r="V132" s="23">
        <f t="shared" si="89"/>
        <v>0</v>
      </c>
      <c r="W132" s="23">
        <f t="shared" si="89"/>
        <v>1207</v>
      </c>
      <c r="X132" s="23">
        <f t="shared" si="89"/>
        <v>0</v>
      </c>
      <c r="Y132" s="23">
        <f t="shared" si="89"/>
        <v>0</v>
      </c>
      <c r="Z132" s="23">
        <f t="shared" si="89"/>
        <v>0</v>
      </c>
      <c r="AA132" s="23">
        <f t="shared" si="89"/>
        <v>0</v>
      </c>
      <c r="AB132" s="23">
        <f t="shared" si="89"/>
        <v>1207</v>
      </c>
      <c r="AC132" s="23">
        <f t="shared" si="89"/>
        <v>408</v>
      </c>
      <c r="AD132" s="23">
        <f t="shared" si="89"/>
        <v>24</v>
      </c>
      <c r="AE132" s="23">
        <f t="shared" si="89"/>
        <v>0</v>
      </c>
      <c r="AF132" s="23">
        <f t="shared" si="89"/>
        <v>0</v>
      </c>
      <c r="AG132" s="23">
        <f t="shared" si="89"/>
        <v>0</v>
      </c>
      <c r="AH132" s="23">
        <f t="shared" si="89"/>
        <v>1639</v>
      </c>
      <c r="AI132" s="24">
        <f t="shared" si="89"/>
        <v>0</v>
      </c>
      <c r="AJ132" s="24">
        <f t="shared" si="89"/>
        <v>0</v>
      </c>
      <c r="AK132" s="24">
        <f t="shared" si="89"/>
        <v>0</v>
      </c>
      <c r="AL132" s="24">
        <f t="shared" si="89"/>
        <v>0</v>
      </c>
      <c r="AM132" s="24">
        <f t="shared" si="89"/>
        <v>0.01</v>
      </c>
      <c r="AN132" s="24">
        <f t="shared" si="89"/>
        <v>0</v>
      </c>
      <c r="AO132" s="24">
        <f t="shared" si="89"/>
        <v>0</v>
      </c>
      <c r="AP132" s="24">
        <f t="shared" si="89"/>
        <v>0</v>
      </c>
      <c r="AQ132" s="24">
        <f t="shared" si="89"/>
        <v>0</v>
      </c>
      <c r="AR132" s="24">
        <f t="shared" si="89"/>
        <v>0.01</v>
      </c>
      <c r="AS132" s="69">
        <f t="shared" si="89"/>
        <v>0.01</v>
      </c>
      <c r="AT132" s="874">
        <f t="shared" si="89"/>
        <v>30628496</v>
      </c>
      <c r="AU132" s="23">
        <f t="shared" si="89"/>
        <v>22031161</v>
      </c>
      <c r="AV132" s="23">
        <f t="shared" si="89"/>
        <v>80000</v>
      </c>
      <c r="AW132" s="23">
        <f t="shared" si="89"/>
        <v>7473572</v>
      </c>
      <c r="AX132" s="23">
        <f t="shared" si="89"/>
        <v>440623</v>
      </c>
      <c r="AY132" s="23">
        <f t="shared" si="89"/>
        <v>603140</v>
      </c>
      <c r="AZ132" s="24">
        <f t="shared" si="89"/>
        <v>45.852599999999995</v>
      </c>
      <c r="BA132" s="24">
        <f t="shared" si="89"/>
        <v>31.18</v>
      </c>
      <c r="BB132" s="69">
        <f t="shared" si="89"/>
        <v>14.672599999999999</v>
      </c>
      <c r="BC132" s="400"/>
    </row>
    <row r="133" spans="1:56" s="394" customFormat="1" ht="12.75" customHeight="1" x14ac:dyDescent="0.2">
      <c r="A133" s="396">
        <v>29</v>
      </c>
      <c r="B133" s="397">
        <v>3455</v>
      </c>
      <c r="C133" s="397">
        <v>651040515</v>
      </c>
      <c r="D133" s="397">
        <v>75122308</v>
      </c>
      <c r="E133" s="398" t="s">
        <v>65</v>
      </c>
      <c r="F133" s="397">
        <v>3231</v>
      </c>
      <c r="G133" s="398" t="s">
        <v>320</v>
      </c>
      <c r="H133" s="476" t="s">
        <v>281</v>
      </c>
      <c r="I133" s="110">
        <v>28851440</v>
      </c>
      <c r="J133" s="111">
        <v>20878380</v>
      </c>
      <c r="K133" s="111">
        <v>300000</v>
      </c>
      <c r="L133" s="114">
        <v>7158292</v>
      </c>
      <c r="M133" s="114">
        <v>417568</v>
      </c>
      <c r="N133" s="111">
        <v>97200</v>
      </c>
      <c r="O133" s="275">
        <v>40.796399999999998</v>
      </c>
      <c r="P133" s="288">
        <v>36.33489999999999</v>
      </c>
      <c r="Q133" s="411">
        <v>4.4615000000000009</v>
      </c>
      <c r="R133" s="112">
        <f t="shared" si="51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52"/>
        <v>0</v>
      </c>
      <c r="X133" s="113">
        <v>0</v>
      </c>
      <c r="Y133" s="113">
        <v>0</v>
      </c>
      <c r="Z133" s="113">
        <v>0</v>
      </c>
      <c r="AA133" s="113">
        <f t="shared" si="53"/>
        <v>0</v>
      </c>
      <c r="AB133" s="113">
        <f t="shared" si="54"/>
        <v>0</v>
      </c>
      <c r="AC133" s="114">
        <f t="shared" si="55"/>
        <v>0</v>
      </c>
      <c r="AD133" s="114">
        <f t="shared" si="56"/>
        <v>0</v>
      </c>
      <c r="AE133" s="113">
        <v>0</v>
      </c>
      <c r="AF133" s="113">
        <v>0</v>
      </c>
      <c r="AG133" s="113">
        <f t="shared" si="57"/>
        <v>0</v>
      </c>
      <c r="AH133" s="113">
        <f t="shared" si="58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59"/>
        <v>0</v>
      </c>
      <c r="AR133" s="115">
        <f t="shared" si="60"/>
        <v>0</v>
      </c>
      <c r="AS133" s="116">
        <f t="shared" si="61"/>
        <v>0</v>
      </c>
      <c r="AT133" s="351">
        <f>I133+AH133</f>
        <v>28851440</v>
      </c>
      <c r="AU133" s="113">
        <f>J133+W133</f>
        <v>20878380</v>
      </c>
      <c r="AV133" s="113">
        <f t="shared" si="62"/>
        <v>300000</v>
      </c>
      <c r="AW133" s="113">
        <f>L133+AC133</f>
        <v>7158292</v>
      </c>
      <c r="AX133" s="113">
        <f>M133+AD133</f>
        <v>417568</v>
      </c>
      <c r="AY133" s="113">
        <f>N133+AG133</f>
        <v>97200</v>
      </c>
      <c r="AZ133" s="115">
        <f>O133+AS133</f>
        <v>40.796399999999998</v>
      </c>
      <c r="BA133" s="115">
        <f>P133+AQ133</f>
        <v>36.33489999999999</v>
      </c>
      <c r="BB133" s="116">
        <f>Q133+AR133</f>
        <v>4.4615000000000009</v>
      </c>
      <c r="BC133" s="400"/>
    </row>
    <row r="134" spans="1:56" s="394" customFormat="1" ht="12.75" customHeight="1" x14ac:dyDescent="0.2">
      <c r="A134" s="235">
        <v>29</v>
      </c>
      <c r="B134" s="22">
        <v>3455</v>
      </c>
      <c r="C134" s="234">
        <v>651040515</v>
      </c>
      <c r="D134" s="234">
        <v>75122308</v>
      </c>
      <c r="E134" s="395" t="s">
        <v>66</v>
      </c>
      <c r="F134" s="22"/>
      <c r="G134" s="395"/>
      <c r="H134" s="475"/>
      <c r="I134" s="34">
        <v>28851440</v>
      </c>
      <c r="J134" s="23">
        <v>20878380</v>
      </c>
      <c r="K134" s="23">
        <v>300000</v>
      </c>
      <c r="L134" s="23">
        <v>7158292</v>
      </c>
      <c r="M134" s="23">
        <v>417568</v>
      </c>
      <c r="N134" s="23">
        <v>97200</v>
      </c>
      <c r="O134" s="24">
        <v>40.796399999999998</v>
      </c>
      <c r="P134" s="289">
        <v>36.33489999999999</v>
      </c>
      <c r="Q134" s="816">
        <v>4.4615000000000009</v>
      </c>
      <c r="R134" s="34">
        <f t="shared" ref="R134:BB134" si="90">SUM(R133)</f>
        <v>0</v>
      </c>
      <c r="S134" s="23">
        <f t="shared" si="90"/>
        <v>0</v>
      </c>
      <c r="T134" s="23">
        <f t="shared" si="90"/>
        <v>0</v>
      </c>
      <c r="U134" s="23">
        <f t="shared" si="90"/>
        <v>0</v>
      </c>
      <c r="V134" s="23">
        <f t="shared" si="90"/>
        <v>0</v>
      </c>
      <c r="W134" s="23">
        <f t="shared" si="90"/>
        <v>0</v>
      </c>
      <c r="X134" s="23">
        <f t="shared" si="90"/>
        <v>0</v>
      </c>
      <c r="Y134" s="23">
        <f t="shared" si="90"/>
        <v>0</v>
      </c>
      <c r="Z134" s="23">
        <f t="shared" si="90"/>
        <v>0</v>
      </c>
      <c r="AA134" s="23">
        <f t="shared" si="90"/>
        <v>0</v>
      </c>
      <c r="AB134" s="23">
        <f t="shared" si="90"/>
        <v>0</v>
      </c>
      <c r="AC134" s="23">
        <f t="shared" si="90"/>
        <v>0</v>
      </c>
      <c r="AD134" s="23">
        <f t="shared" si="90"/>
        <v>0</v>
      </c>
      <c r="AE134" s="23">
        <f t="shared" si="90"/>
        <v>0</v>
      </c>
      <c r="AF134" s="23">
        <f t="shared" si="90"/>
        <v>0</v>
      </c>
      <c r="AG134" s="23">
        <f t="shared" si="90"/>
        <v>0</v>
      </c>
      <c r="AH134" s="23">
        <f t="shared" si="90"/>
        <v>0</v>
      </c>
      <c r="AI134" s="24">
        <f t="shared" si="90"/>
        <v>0</v>
      </c>
      <c r="AJ134" s="24">
        <f t="shared" si="90"/>
        <v>0</v>
      </c>
      <c r="AK134" s="24">
        <f t="shared" si="90"/>
        <v>0</v>
      </c>
      <c r="AL134" s="24">
        <f t="shared" si="90"/>
        <v>0</v>
      </c>
      <c r="AM134" s="24">
        <f t="shared" si="90"/>
        <v>0</v>
      </c>
      <c r="AN134" s="24">
        <f t="shared" si="90"/>
        <v>0</v>
      </c>
      <c r="AO134" s="24">
        <f t="shared" si="90"/>
        <v>0</v>
      </c>
      <c r="AP134" s="24">
        <f t="shared" si="90"/>
        <v>0</v>
      </c>
      <c r="AQ134" s="24">
        <f t="shared" si="90"/>
        <v>0</v>
      </c>
      <c r="AR134" s="24">
        <f t="shared" si="90"/>
        <v>0</v>
      </c>
      <c r="AS134" s="69">
        <f t="shared" si="90"/>
        <v>0</v>
      </c>
      <c r="AT134" s="874">
        <f t="shared" si="90"/>
        <v>28851440</v>
      </c>
      <c r="AU134" s="23">
        <f t="shared" si="90"/>
        <v>20878380</v>
      </c>
      <c r="AV134" s="23">
        <f t="shared" si="90"/>
        <v>300000</v>
      </c>
      <c r="AW134" s="23">
        <f t="shared" si="90"/>
        <v>7158292</v>
      </c>
      <c r="AX134" s="23">
        <f t="shared" si="90"/>
        <v>417568</v>
      </c>
      <c r="AY134" s="23">
        <f t="shared" si="90"/>
        <v>97200</v>
      </c>
      <c r="AZ134" s="24">
        <f t="shared" si="90"/>
        <v>40.796399999999998</v>
      </c>
      <c r="BA134" s="24">
        <f t="shared" si="90"/>
        <v>36.33489999999999</v>
      </c>
      <c r="BB134" s="69">
        <f t="shared" si="90"/>
        <v>4.4615000000000009</v>
      </c>
      <c r="BC134" s="400"/>
    </row>
    <row r="135" spans="1:56" s="394" customFormat="1" ht="12.75" customHeight="1" x14ac:dyDescent="0.2">
      <c r="A135" s="396">
        <v>30</v>
      </c>
      <c r="B135" s="397">
        <v>3419</v>
      </c>
      <c r="C135" s="397">
        <v>600078434</v>
      </c>
      <c r="D135" s="397">
        <v>72742658</v>
      </c>
      <c r="E135" s="398" t="s">
        <v>67</v>
      </c>
      <c r="F135" s="397">
        <v>3111</v>
      </c>
      <c r="G135" s="398" t="s">
        <v>315</v>
      </c>
      <c r="H135" s="476" t="s">
        <v>281</v>
      </c>
      <c r="I135" s="110">
        <v>2901641</v>
      </c>
      <c r="J135" s="111">
        <v>2110612</v>
      </c>
      <c r="K135" s="111">
        <v>10000</v>
      </c>
      <c r="L135" s="114">
        <v>716767</v>
      </c>
      <c r="M135" s="114">
        <v>42212</v>
      </c>
      <c r="N135" s="111">
        <v>22050</v>
      </c>
      <c r="O135" s="275">
        <v>4.8428000000000004</v>
      </c>
      <c r="P135" s="288">
        <v>3.871</v>
      </c>
      <c r="Q135" s="411">
        <v>0.9718</v>
      </c>
      <c r="R135" s="112">
        <f t="shared" si="51"/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52"/>
        <v>0</v>
      </c>
      <c r="X135" s="113">
        <v>0</v>
      </c>
      <c r="Y135" s="113">
        <v>0</v>
      </c>
      <c r="Z135" s="113">
        <v>0</v>
      </c>
      <c r="AA135" s="113">
        <f t="shared" si="53"/>
        <v>0</v>
      </c>
      <c r="AB135" s="113">
        <f t="shared" si="54"/>
        <v>0</v>
      </c>
      <c r="AC135" s="114">
        <f t="shared" si="55"/>
        <v>0</v>
      </c>
      <c r="AD135" s="114">
        <f t="shared" si="56"/>
        <v>0</v>
      </c>
      <c r="AE135" s="113">
        <v>0</v>
      </c>
      <c r="AF135" s="113">
        <v>0</v>
      </c>
      <c r="AG135" s="113">
        <f t="shared" si="57"/>
        <v>0</v>
      </c>
      <c r="AH135" s="113">
        <f t="shared" si="58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si="59"/>
        <v>0</v>
      </c>
      <c r="AR135" s="115">
        <f t="shared" si="60"/>
        <v>0</v>
      </c>
      <c r="AS135" s="116">
        <f t="shared" si="61"/>
        <v>0</v>
      </c>
      <c r="AT135" s="351">
        <f t="shared" ref="AT135:AT141" si="91">I135+AH135</f>
        <v>2901641</v>
      </c>
      <c r="AU135" s="113">
        <f t="shared" ref="AU135:AU141" si="92">J135+W135</f>
        <v>2110612</v>
      </c>
      <c r="AV135" s="113">
        <f t="shared" si="62"/>
        <v>10000</v>
      </c>
      <c r="AW135" s="113">
        <f t="shared" ref="AW135:AX141" si="93">L135+AC135</f>
        <v>716767</v>
      </c>
      <c r="AX135" s="113">
        <f t="shared" si="93"/>
        <v>42212</v>
      </c>
      <c r="AY135" s="113">
        <f t="shared" ref="AY135:AY141" si="94">N135+AG135</f>
        <v>22050</v>
      </c>
      <c r="AZ135" s="115">
        <f t="shared" ref="AZ135:AZ141" si="95">O135+AS135</f>
        <v>4.8428000000000004</v>
      </c>
      <c r="BA135" s="115">
        <f t="shared" ref="BA135:BB141" si="96">P135+AQ135</f>
        <v>3.871</v>
      </c>
      <c r="BB135" s="116">
        <f t="shared" si="96"/>
        <v>0.9718</v>
      </c>
      <c r="BC135" s="400"/>
    </row>
    <row r="136" spans="1:56" s="394" customFormat="1" ht="12.75" customHeight="1" x14ac:dyDescent="0.2">
      <c r="A136" s="396">
        <v>30</v>
      </c>
      <c r="B136" s="397">
        <v>3419</v>
      </c>
      <c r="C136" s="397">
        <v>600078434</v>
      </c>
      <c r="D136" s="397">
        <v>72742658</v>
      </c>
      <c r="E136" s="398" t="s">
        <v>67</v>
      </c>
      <c r="F136" s="397">
        <v>3113</v>
      </c>
      <c r="G136" s="398" t="s">
        <v>318</v>
      </c>
      <c r="H136" s="476" t="s">
        <v>281</v>
      </c>
      <c r="I136" s="110">
        <v>11950705</v>
      </c>
      <c r="J136" s="111">
        <v>8560731</v>
      </c>
      <c r="K136" s="111">
        <v>83200</v>
      </c>
      <c r="L136" s="114">
        <v>2921649</v>
      </c>
      <c r="M136" s="114">
        <v>171215</v>
      </c>
      <c r="N136" s="111">
        <v>213910</v>
      </c>
      <c r="O136" s="275">
        <v>16.481400000000001</v>
      </c>
      <c r="P136" s="288">
        <v>12.424199999999999</v>
      </c>
      <c r="Q136" s="411">
        <v>4.0571999999999999</v>
      </c>
      <c r="R136" s="112">
        <f t="shared" si="51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52"/>
        <v>0</v>
      </c>
      <c r="X136" s="113">
        <v>0</v>
      </c>
      <c r="Y136" s="113">
        <v>0</v>
      </c>
      <c r="Z136" s="113">
        <v>0</v>
      </c>
      <c r="AA136" s="113">
        <f t="shared" si="53"/>
        <v>0</v>
      </c>
      <c r="AB136" s="113">
        <f t="shared" si="54"/>
        <v>0</v>
      </c>
      <c r="AC136" s="114">
        <f t="shared" si="55"/>
        <v>0</v>
      </c>
      <c r="AD136" s="114">
        <f t="shared" si="56"/>
        <v>0</v>
      </c>
      <c r="AE136" s="113">
        <v>0</v>
      </c>
      <c r="AF136" s="113">
        <v>0</v>
      </c>
      <c r="AG136" s="113">
        <f t="shared" si="57"/>
        <v>0</v>
      </c>
      <c r="AH136" s="113">
        <f t="shared" si="58"/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 t="shared" si="59"/>
        <v>0</v>
      </c>
      <c r="AR136" s="115">
        <f t="shared" si="60"/>
        <v>0</v>
      </c>
      <c r="AS136" s="116">
        <f t="shared" si="61"/>
        <v>0</v>
      </c>
      <c r="AT136" s="351">
        <f t="shared" si="91"/>
        <v>11950705</v>
      </c>
      <c r="AU136" s="113">
        <f t="shared" si="92"/>
        <v>8560731</v>
      </c>
      <c r="AV136" s="113">
        <f t="shared" si="62"/>
        <v>83200</v>
      </c>
      <c r="AW136" s="113">
        <f t="shared" si="93"/>
        <v>2921649</v>
      </c>
      <c r="AX136" s="113">
        <f t="shared" si="93"/>
        <v>171215</v>
      </c>
      <c r="AY136" s="113">
        <f t="shared" si="94"/>
        <v>213910</v>
      </c>
      <c r="AZ136" s="115">
        <f t="shared" si="95"/>
        <v>16.481400000000001</v>
      </c>
      <c r="BA136" s="115">
        <f t="shared" si="96"/>
        <v>12.424199999999999</v>
      </c>
      <c r="BB136" s="116">
        <f t="shared" si="96"/>
        <v>4.0571999999999999</v>
      </c>
      <c r="BC136" s="400"/>
    </row>
    <row r="137" spans="1:56" s="394" customFormat="1" x14ac:dyDescent="0.2">
      <c r="A137" s="396">
        <v>30</v>
      </c>
      <c r="B137" s="397">
        <v>3419</v>
      </c>
      <c r="C137" s="397">
        <v>600078434</v>
      </c>
      <c r="D137" s="397">
        <v>72742658</v>
      </c>
      <c r="E137" s="398" t="s">
        <v>67</v>
      </c>
      <c r="F137" s="397">
        <v>3113</v>
      </c>
      <c r="G137" s="398" t="s">
        <v>316</v>
      </c>
      <c r="H137" s="476" t="s">
        <v>282</v>
      </c>
      <c r="I137" s="110">
        <v>2148916</v>
      </c>
      <c r="J137" s="111">
        <v>1577994</v>
      </c>
      <c r="K137" s="111">
        <v>0</v>
      </c>
      <c r="L137" s="114">
        <v>533362</v>
      </c>
      <c r="M137" s="114">
        <v>31560</v>
      </c>
      <c r="N137" s="111">
        <v>6000</v>
      </c>
      <c r="O137" s="275">
        <v>4.6999999999999993</v>
      </c>
      <c r="P137" s="288">
        <v>4.6999999999999993</v>
      </c>
      <c r="Q137" s="411">
        <v>0</v>
      </c>
      <c r="R137" s="112">
        <f t="shared" si="51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52"/>
        <v>0</v>
      </c>
      <c r="X137" s="113">
        <v>0</v>
      </c>
      <c r="Y137" s="113">
        <v>0</v>
      </c>
      <c r="Z137" s="113">
        <v>0</v>
      </c>
      <c r="AA137" s="113">
        <f t="shared" si="53"/>
        <v>0</v>
      </c>
      <c r="AB137" s="113">
        <f t="shared" si="54"/>
        <v>0</v>
      </c>
      <c r="AC137" s="114">
        <f t="shared" si="55"/>
        <v>0</v>
      </c>
      <c r="AD137" s="114">
        <f t="shared" si="56"/>
        <v>0</v>
      </c>
      <c r="AE137" s="113">
        <v>0</v>
      </c>
      <c r="AF137" s="113">
        <v>0</v>
      </c>
      <c r="AG137" s="113">
        <f t="shared" si="57"/>
        <v>0</v>
      </c>
      <c r="AH137" s="113">
        <f t="shared" si="58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59"/>
        <v>0</v>
      </c>
      <c r="AR137" s="115">
        <f t="shared" si="60"/>
        <v>0</v>
      </c>
      <c r="AS137" s="116">
        <f t="shared" si="61"/>
        <v>0</v>
      </c>
      <c r="AT137" s="351">
        <f t="shared" si="91"/>
        <v>2148916</v>
      </c>
      <c r="AU137" s="113">
        <f t="shared" si="92"/>
        <v>1577994</v>
      </c>
      <c r="AV137" s="113">
        <f t="shared" si="62"/>
        <v>0</v>
      </c>
      <c r="AW137" s="113">
        <f t="shared" si="93"/>
        <v>533362</v>
      </c>
      <c r="AX137" s="113">
        <f t="shared" si="93"/>
        <v>31560</v>
      </c>
      <c r="AY137" s="113">
        <f t="shared" si="94"/>
        <v>6000</v>
      </c>
      <c r="AZ137" s="115">
        <f t="shared" si="95"/>
        <v>4.6999999999999993</v>
      </c>
      <c r="BA137" s="115">
        <f t="shared" si="96"/>
        <v>4.6999999999999993</v>
      </c>
      <c r="BB137" s="116">
        <f t="shared" si="96"/>
        <v>0</v>
      </c>
      <c r="BC137" s="400"/>
    </row>
    <row r="138" spans="1:56" s="394" customFormat="1" ht="12.75" customHeight="1" x14ac:dyDescent="0.2">
      <c r="A138" s="396">
        <v>30</v>
      </c>
      <c r="B138" s="397">
        <v>3419</v>
      </c>
      <c r="C138" s="397">
        <v>600078434</v>
      </c>
      <c r="D138" s="397">
        <v>72742658</v>
      </c>
      <c r="E138" s="398" t="s">
        <v>67</v>
      </c>
      <c r="F138" s="397">
        <v>3141</v>
      </c>
      <c r="G138" s="398" t="s">
        <v>319</v>
      </c>
      <c r="H138" s="476" t="s">
        <v>282</v>
      </c>
      <c r="I138" s="110">
        <v>1665339</v>
      </c>
      <c r="J138" s="111">
        <v>1218416</v>
      </c>
      <c r="K138" s="111">
        <v>0</v>
      </c>
      <c r="L138" s="114">
        <v>411825</v>
      </c>
      <c r="M138" s="114">
        <v>24368</v>
      </c>
      <c r="N138" s="111">
        <v>10730</v>
      </c>
      <c r="O138" s="275">
        <v>4.1399999999999997</v>
      </c>
      <c r="P138" s="288">
        <v>0</v>
      </c>
      <c r="Q138" s="411">
        <v>4.1399999999999997</v>
      </c>
      <c r="R138" s="112">
        <f t="shared" si="51"/>
        <v>0</v>
      </c>
      <c r="S138" s="113">
        <v>0</v>
      </c>
      <c r="T138" s="113">
        <v>27072</v>
      </c>
      <c r="U138" s="113">
        <v>0</v>
      </c>
      <c r="V138" s="113">
        <v>0</v>
      </c>
      <c r="W138" s="113">
        <f t="shared" si="52"/>
        <v>27072</v>
      </c>
      <c r="X138" s="113">
        <v>0</v>
      </c>
      <c r="Y138" s="113">
        <v>0</v>
      </c>
      <c r="Z138" s="113">
        <v>0</v>
      </c>
      <c r="AA138" s="113">
        <f t="shared" si="53"/>
        <v>0</v>
      </c>
      <c r="AB138" s="113">
        <f t="shared" si="54"/>
        <v>27072</v>
      </c>
      <c r="AC138" s="114">
        <f t="shared" si="55"/>
        <v>9150</v>
      </c>
      <c r="AD138" s="114">
        <f t="shared" si="56"/>
        <v>541</v>
      </c>
      <c r="AE138" s="113">
        <v>0</v>
      </c>
      <c r="AF138" s="113">
        <v>0</v>
      </c>
      <c r="AG138" s="113">
        <f t="shared" si="57"/>
        <v>0</v>
      </c>
      <c r="AH138" s="113">
        <f t="shared" si="58"/>
        <v>36763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0.09</v>
      </c>
      <c r="AN138" s="115">
        <v>0</v>
      </c>
      <c r="AO138" s="115">
        <v>0</v>
      </c>
      <c r="AP138" s="115">
        <v>0</v>
      </c>
      <c r="AQ138" s="115">
        <f t="shared" si="59"/>
        <v>0</v>
      </c>
      <c r="AR138" s="115">
        <f t="shared" si="60"/>
        <v>0.09</v>
      </c>
      <c r="AS138" s="116">
        <f t="shared" si="61"/>
        <v>0.09</v>
      </c>
      <c r="AT138" s="351">
        <f t="shared" si="91"/>
        <v>1702102</v>
      </c>
      <c r="AU138" s="113">
        <f t="shared" si="92"/>
        <v>1245488</v>
      </c>
      <c r="AV138" s="113">
        <f t="shared" si="62"/>
        <v>0</v>
      </c>
      <c r="AW138" s="113">
        <f t="shared" si="93"/>
        <v>420975</v>
      </c>
      <c r="AX138" s="113">
        <f t="shared" si="93"/>
        <v>24909</v>
      </c>
      <c r="AY138" s="113">
        <f t="shared" si="94"/>
        <v>10730</v>
      </c>
      <c r="AZ138" s="115">
        <f t="shared" si="95"/>
        <v>4.2299999999999995</v>
      </c>
      <c r="BA138" s="115">
        <f t="shared" si="96"/>
        <v>0</v>
      </c>
      <c r="BB138" s="116">
        <f t="shared" si="96"/>
        <v>4.2299999999999995</v>
      </c>
      <c r="BC138" s="400"/>
      <c r="BD138" s="400"/>
    </row>
    <row r="139" spans="1:56" s="394" customFormat="1" ht="12.75" customHeight="1" x14ac:dyDescent="0.2">
      <c r="A139" s="396">
        <v>30</v>
      </c>
      <c r="B139" s="397">
        <v>3419</v>
      </c>
      <c r="C139" s="397">
        <v>600078434</v>
      </c>
      <c r="D139" s="397">
        <v>72742658</v>
      </c>
      <c r="E139" s="398" t="s">
        <v>67</v>
      </c>
      <c r="F139" s="397">
        <v>3143</v>
      </c>
      <c r="G139" s="398" t="s">
        <v>633</v>
      </c>
      <c r="H139" s="476" t="s">
        <v>281</v>
      </c>
      <c r="I139" s="110">
        <v>846193</v>
      </c>
      <c r="J139" s="111">
        <v>623117</v>
      </c>
      <c r="K139" s="111">
        <v>0</v>
      </c>
      <c r="L139" s="114">
        <v>210613</v>
      </c>
      <c r="M139" s="114">
        <v>12463</v>
      </c>
      <c r="N139" s="111">
        <v>0</v>
      </c>
      <c r="O139" s="275">
        <v>1.2949999999999999</v>
      </c>
      <c r="P139" s="288">
        <v>1.2949999999999999</v>
      </c>
      <c r="Q139" s="411">
        <v>0</v>
      </c>
      <c r="R139" s="112">
        <f t="shared" si="51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52"/>
        <v>0</v>
      </c>
      <c r="X139" s="113">
        <v>0</v>
      </c>
      <c r="Y139" s="113">
        <v>0</v>
      </c>
      <c r="Z139" s="113">
        <v>0</v>
      </c>
      <c r="AA139" s="113">
        <f t="shared" si="53"/>
        <v>0</v>
      </c>
      <c r="AB139" s="113">
        <f t="shared" si="54"/>
        <v>0</v>
      </c>
      <c r="AC139" s="114">
        <f t="shared" si="55"/>
        <v>0</v>
      </c>
      <c r="AD139" s="114">
        <f t="shared" si="56"/>
        <v>0</v>
      </c>
      <c r="AE139" s="113">
        <v>0</v>
      </c>
      <c r="AF139" s="113">
        <v>0</v>
      </c>
      <c r="AG139" s="113">
        <f t="shared" si="57"/>
        <v>0</v>
      </c>
      <c r="AH139" s="113">
        <f t="shared" si="58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59"/>
        <v>0</v>
      </c>
      <c r="AR139" s="115">
        <f t="shared" si="60"/>
        <v>0</v>
      </c>
      <c r="AS139" s="116">
        <f t="shared" si="61"/>
        <v>0</v>
      </c>
      <c r="AT139" s="351">
        <f t="shared" si="91"/>
        <v>846193</v>
      </c>
      <c r="AU139" s="113">
        <f t="shared" si="92"/>
        <v>623117</v>
      </c>
      <c r="AV139" s="113">
        <f t="shared" si="62"/>
        <v>0</v>
      </c>
      <c r="AW139" s="113">
        <f t="shared" si="93"/>
        <v>210613</v>
      </c>
      <c r="AX139" s="113">
        <f t="shared" si="93"/>
        <v>12463</v>
      </c>
      <c r="AY139" s="113">
        <f t="shared" si="94"/>
        <v>0</v>
      </c>
      <c r="AZ139" s="115">
        <f t="shared" si="95"/>
        <v>1.2949999999999999</v>
      </c>
      <c r="BA139" s="115">
        <f t="shared" si="96"/>
        <v>1.2949999999999999</v>
      </c>
      <c r="BB139" s="116">
        <f t="shared" si="96"/>
        <v>0</v>
      </c>
      <c r="BC139" s="400"/>
    </row>
    <row r="140" spans="1:56" s="394" customFormat="1" ht="12.75" customHeight="1" x14ac:dyDescent="0.2">
      <c r="A140" s="396">
        <v>30</v>
      </c>
      <c r="B140" s="397">
        <v>3419</v>
      </c>
      <c r="C140" s="397">
        <v>600078434</v>
      </c>
      <c r="D140" s="397">
        <v>72742658</v>
      </c>
      <c r="E140" s="398" t="s">
        <v>67</v>
      </c>
      <c r="F140" s="397">
        <v>3143</v>
      </c>
      <c r="G140" s="398" t="s">
        <v>634</v>
      </c>
      <c r="H140" s="476" t="s">
        <v>282</v>
      </c>
      <c r="I140" s="110">
        <v>34408</v>
      </c>
      <c r="J140" s="111">
        <v>24255</v>
      </c>
      <c r="K140" s="111">
        <v>0</v>
      </c>
      <c r="L140" s="114">
        <v>8198</v>
      </c>
      <c r="M140" s="114">
        <v>485</v>
      </c>
      <c r="N140" s="111">
        <v>1470</v>
      </c>
      <c r="O140" s="275">
        <v>0.1</v>
      </c>
      <c r="P140" s="288">
        <v>0</v>
      </c>
      <c r="Q140" s="411">
        <v>0.1</v>
      </c>
      <c r="R140" s="112">
        <f t="shared" si="51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52"/>
        <v>0</v>
      </c>
      <c r="X140" s="113">
        <v>0</v>
      </c>
      <c r="Y140" s="113">
        <v>0</v>
      </c>
      <c r="Z140" s="113">
        <v>0</v>
      </c>
      <c r="AA140" s="113">
        <f t="shared" si="53"/>
        <v>0</v>
      </c>
      <c r="AB140" s="113">
        <f t="shared" si="54"/>
        <v>0</v>
      </c>
      <c r="AC140" s="114">
        <f t="shared" si="55"/>
        <v>0</v>
      </c>
      <c r="AD140" s="114">
        <f t="shared" si="56"/>
        <v>0</v>
      </c>
      <c r="AE140" s="113">
        <v>0</v>
      </c>
      <c r="AF140" s="113">
        <v>0</v>
      </c>
      <c r="AG140" s="113">
        <f t="shared" si="57"/>
        <v>0</v>
      </c>
      <c r="AH140" s="113">
        <f t="shared" si="58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59"/>
        <v>0</v>
      </c>
      <c r="AR140" s="115">
        <f t="shared" si="60"/>
        <v>0</v>
      </c>
      <c r="AS140" s="116">
        <f t="shared" si="61"/>
        <v>0</v>
      </c>
      <c r="AT140" s="351">
        <f t="shared" si="91"/>
        <v>34408</v>
      </c>
      <c r="AU140" s="113">
        <f t="shared" si="92"/>
        <v>24255</v>
      </c>
      <c r="AV140" s="113">
        <f t="shared" si="62"/>
        <v>0</v>
      </c>
      <c r="AW140" s="113">
        <f t="shared" si="93"/>
        <v>8198</v>
      </c>
      <c r="AX140" s="113">
        <f t="shared" si="93"/>
        <v>485</v>
      </c>
      <c r="AY140" s="113">
        <f t="shared" si="94"/>
        <v>1470</v>
      </c>
      <c r="AZ140" s="115">
        <f t="shared" si="95"/>
        <v>0.1</v>
      </c>
      <c r="BA140" s="115">
        <f t="shared" si="96"/>
        <v>0</v>
      </c>
      <c r="BB140" s="116">
        <f t="shared" si="96"/>
        <v>0.1</v>
      </c>
      <c r="BC140" s="400"/>
    </row>
    <row r="141" spans="1:56" s="394" customFormat="1" ht="12.75" customHeight="1" x14ac:dyDescent="0.2">
      <c r="A141" s="396">
        <v>30</v>
      </c>
      <c r="B141" s="397">
        <v>3419</v>
      </c>
      <c r="C141" s="397">
        <v>600078434</v>
      </c>
      <c r="D141" s="397">
        <v>72742658</v>
      </c>
      <c r="E141" s="398" t="s">
        <v>67</v>
      </c>
      <c r="F141" s="397">
        <v>3143</v>
      </c>
      <c r="G141" s="398" t="s">
        <v>321</v>
      </c>
      <c r="H141" s="476" t="s">
        <v>282</v>
      </c>
      <c r="I141" s="110">
        <v>336255</v>
      </c>
      <c r="J141" s="111">
        <v>247080</v>
      </c>
      <c r="K141" s="111">
        <v>0</v>
      </c>
      <c r="L141" s="114">
        <v>83513</v>
      </c>
      <c r="M141" s="114">
        <v>4942</v>
      </c>
      <c r="N141" s="111">
        <v>720</v>
      </c>
      <c r="O141" s="275">
        <v>0.55000000000000004</v>
      </c>
      <c r="P141" s="288">
        <v>0.5</v>
      </c>
      <c r="Q141" s="411">
        <v>0.05</v>
      </c>
      <c r="R141" s="112">
        <f t="shared" si="51"/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si="52"/>
        <v>0</v>
      </c>
      <c r="X141" s="113">
        <v>0</v>
      </c>
      <c r="Y141" s="113">
        <v>0</v>
      </c>
      <c r="Z141" s="113">
        <v>0</v>
      </c>
      <c r="AA141" s="113">
        <f t="shared" si="53"/>
        <v>0</v>
      </c>
      <c r="AB141" s="113">
        <f t="shared" si="54"/>
        <v>0</v>
      </c>
      <c r="AC141" s="114">
        <f t="shared" si="55"/>
        <v>0</v>
      </c>
      <c r="AD141" s="114">
        <f t="shared" si="56"/>
        <v>0</v>
      </c>
      <c r="AE141" s="113">
        <v>0</v>
      </c>
      <c r="AF141" s="113">
        <v>0</v>
      </c>
      <c r="AG141" s="113">
        <f t="shared" si="57"/>
        <v>0</v>
      </c>
      <c r="AH141" s="113">
        <f t="shared" si="58"/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59"/>
        <v>0</v>
      </c>
      <c r="AR141" s="115">
        <f t="shared" si="60"/>
        <v>0</v>
      </c>
      <c r="AS141" s="116">
        <f t="shared" si="61"/>
        <v>0</v>
      </c>
      <c r="AT141" s="351">
        <f t="shared" si="91"/>
        <v>336255</v>
      </c>
      <c r="AU141" s="113">
        <f t="shared" si="92"/>
        <v>247080</v>
      </c>
      <c r="AV141" s="113">
        <f t="shared" si="62"/>
        <v>0</v>
      </c>
      <c r="AW141" s="113">
        <f t="shared" si="93"/>
        <v>83513</v>
      </c>
      <c r="AX141" s="113">
        <f t="shared" si="93"/>
        <v>4942</v>
      </c>
      <c r="AY141" s="113">
        <f t="shared" si="94"/>
        <v>720</v>
      </c>
      <c r="AZ141" s="115">
        <f t="shared" si="95"/>
        <v>0.55000000000000004</v>
      </c>
      <c r="BA141" s="115">
        <f t="shared" si="96"/>
        <v>0.5</v>
      </c>
      <c r="BB141" s="116">
        <f t="shared" si="96"/>
        <v>0.05</v>
      </c>
      <c r="BC141" s="400"/>
    </row>
    <row r="142" spans="1:56" s="394" customFormat="1" ht="12.75" customHeight="1" x14ac:dyDescent="0.2">
      <c r="A142" s="235">
        <v>30</v>
      </c>
      <c r="B142" s="22">
        <v>3419</v>
      </c>
      <c r="C142" s="234">
        <v>600078434</v>
      </c>
      <c r="D142" s="234">
        <v>72742658</v>
      </c>
      <c r="E142" s="395" t="s">
        <v>68</v>
      </c>
      <c r="F142" s="22"/>
      <c r="G142" s="395"/>
      <c r="H142" s="475"/>
      <c r="I142" s="34">
        <v>19883457</v>
      </c>
      <c r="J142" s="23">
        <v>14362205</v>
      </c>
      <c r="K142" s="23">
        <v>93200</v>
      </c>
      <c r="L142" s="23">
        <v>4885927</v>
      </c>
      <c r="M142" s="23">
        <v>287245</v>
      </c>
      <c r="N142" s="23">
        <v>254880</v>
      </c>
      <c r="O142" s="24">
        <v>32.109200000000001</v>
      </c>
      <c r="P142" s="289">
        <v>22.790199999999999</v>
      </c>
      <c r="Q142" s="816">
        <v>9.3190000000000008</v>
      </c>
      <c r="R142" s="34">
        <f t="shared" ref="R142:BB142" si="97">SUM(R135:R141)</f>
        <v>0</v>
      </c>
      <c r="S142" s="23">
        <f t="shared" si="97"/>
        <v>0</v>
      </c>
      <c r="T142" s="23">
        <f t="shared" si="97"/>
        <v>27072</v>
      </c>
      <c r="U142" s="23">
        <f t="shared" si="97"/>
        <v>0</v>
      </c>
      <c r="V142" s="23">
        <f t="shared" si="97"/>
        <v>0</v>
      </c>
      <c r="W142" s="23">
        <f t="shared" si="97"/>
        <v>27072</v>
      </c>
      <c r="X142" s="23">
        <f t="shared" si="97"/>
        <v>0</v>
      </c>
      <c r="Y142" s="23">
        <f t="shared" si="97"/>
        <v>0</v>
      </c>
      <c r="Z142" s="23">
        <f t="shared" si="97"/>
        <v>0</v>
      </c>
      <c r="AA142" s="23">
        <f t="shared" si="97"/>
        <v>0</v>
      </c>
      <c r="AB142" s="23">
        <f t="shared" si="97"/>
        <v>27072</v>
      </c>
      <c r="AC142" s="23">
        <f t="shared" si="97"/>
        <v>9150</v>
      </c>
      <c r="AD142" s="23">
        <f t="shared" si="97"/>
        <v>541</v>
      </c>
      <c r="AE142" s="23">
        <f t="shared" si="97"/>
        <v>0</v>
      </c>
      <c r="AF142" s="23">
        <f t="shared" si="97"/>
        <v>0</v>
      </c>
      <c r="AG142" s="23">
        <f t="shared" si="97"/>
        <v>0</v>
      </c>
      <c r="AH142" s="23">
        <f t="shared" si="97"/>
        <v>36763</v>
      </c>
      <c r="AI142" s="24">
        <f t="shared" si="97"/>
        <v>0</v>
      </c>
      <c r="AJ142" s="24">
        <f t="shared" si="97"/>
        <v>0</v>
      </c>
      <c r="AK142" s="24">
        <f t="shared" si="97"/>
        <v>0</v>
      </c>
      <c r="AL142" s="24">
        <f t="shared" si="97"/>
        <v>0</v>
      </c>
      <c r="AM142" s="24">
        <f t="shared" si="97"/>
        <v>0.09</v>
      </c>
      <c r="AN142" s="24">
        <f t="shared" si="97"/>
        <v>0</v>
      </c>
      <c r="AO142" s="24">
        <f t="shared" si="97"/>
        <v>0</v>
      </c>
      <c r="AP142" s="24">
        <f t="shared" si="97"/>
        <v>0</v>
      </c>
      <c r="AQ142" s="24">
        <f t="shared" si="97"/>
        <v>0</v>
      </c>
      <c r="AR142" s="24">
        <f t="shared" si="97"/>
        <v>0.09</v>
      </c>
      <c r="AS142" s="69">
        <f t="shared" si="97"/>
        <v>0.09</v>
      </c>
      <c r="AT142" s="874">
        <f t="shared" si="97"/>
        <v>19920220</v>
      </c>
      <c r="AU142" s="23">
        <f t="shared" si="97"/>
        <v>14389277</v>
      </c>
      <c r="AV142" s="23">
        <f t="shared" si="97"/>
        <v>93200</v>
      </c>
      <c r="AW142" s="23">
        <f t="shared" si="97"/>
        <v>4895077</v>
      </c>
      <c r="AX142" s="23">
        <f t="shared" si="97"/>
        <v>287786</v>
      </c>
      <c r="AY142" s="23">
        <f t="shared" si="97"/>
        <v>254880</v>
      </c>
      <c r="AZ142" s="24">
        <f t="shared" si="97"/>
        <v>32.199199999999998</v>
      </c>
      <c r="BA142" s="24">
        <f t="shared" si="97"/>
        <v>22.790199999999999</v>
      </c>
      <c r="BB142" s="69">
        <f t="shared" si="97"/>
        <v>9.4090000000000007</v>
      </c>
      <c r="BC142" s="400"/>
    </row>
    <row r="143" spans="1:56" s="394" customFormat="1" ht="12.75" customHeight="1" x14ac:dyDescent="0.2">
      <c r="A143" s="396">
        <v>31</v>
      </c>
      <c r="B143" s="397">
        <v>3422</v>
      </c>
      <c r="C143" s="397">
        <v>600078591</v>
      </c>
      <c r="D143" s="397">
        <v>72742682</v>
      </c>
      <c r="E143" s="398" t="s">
        <v>69</v>
      </c>
      <c r="F143" s="397">
        <v>3111</v>
      </c>
      <c r="G143" s="398" t="s">
        <v>315</v>
      </c>
      <c r="H143" s="476" t="s">
        <v>281</v>
      </c>
      <c r="I143" s="110">
        <v>2614262</v>
      </c>
      <c r="J143" s="111">
        <v>1909839</v>
      </c>
      <c r="K143" s="111">
        <v>0</v>
      </c>
      <c r="L143" s="114">
        <v>645526</v>
      </c>
      <c r="M143" s="114">
        <v>38197</v>
      </c>
      <c r="N143" s="111">
        <v>20700</v>
      </c>
      <c r="O143" s="275">
        <v>4.8281999999999998</v>
      </c>
      <c r="P143" s="288">
        <v>3.8064</v>
      </c>
      <c r="Q143" s="411">
        <v>1.0218</v>
      </c>
      <c r="R143" s="112">
        <f t="shared" ref="R143:R184" si="98">X143*-1</f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f t="shared" ref="W143:W184" si="99">SUM(R143:V143)</f>
        <v>0</v>
      </c>
      <c r="X143" s="113">
        <v>0</v>
      </c>
      <c r="Y143" s="113">
        <v>0</v>
      </c>
      <c r="Z143" s="113">
        <v>0</v>
      </c>
      <c r="AA143" s="113">
        <f t="shared" ref="AA143:AA184" si="100">SUM(X143:Z143)</f>
        <v>0</v>
      </c>
      <c r="AB143" s="113">
        <f t="shared" ref="AB143:AB184" si="101">W143+AA143</f>
        <v>0</v>
      </c>
      <c r="AC143" s="114">
        <f t="shared" ref="AC143:AC184" si="102">ROUND((W143+X143+Y143)*33.8%,0)</f>
        <v>0</v>
      </c>
      <c r="AD143" s="114">
        <f t="shared" ref="AD143:AD184" si="103">ROUND(W143*2%,0)</f>
        <v>0</v>
      </c>
      <c r="AE143" s="113">
        <v>0</v>
      </c>
      <c r="AF143" s="113">
        <v>0</v>
      </c>
      <c r="AG143" s="113">
        <f t="shared" ref="AG143:AG184" si="104">SUM(AE143:AF143)</f>
        <v>0</v>
      </c>
      <c r="AH143" s="113">
        <f t="shared" ref="AH143:AH184" si="105">AB143+AC143+AD143+AG143</f>
        <v>0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f t="shared" ref="AQ143:AQ184" si="106">AI143+AK143+AL143+AO143+AN143</f>
        <v>0</v>
      </c>
      <c r="AR143" s="115">
        <f t="shared" ref="AR143:AR184" si="107">AJ143+AM143+AP143</f>
        <v>0</v>
      </c>
      <c r="AS143" s="116">
        <f t="shared" ref="AS143:AS184" si="108">SUM(AQ143:AR143)</f>
        <v>0</v>
      </c>
      <c r="AT143" s="351">
        <f t="shared" ref="AT143:AT148" si="109">I143+AH143</f>
        <v>2614262</v>
      </c>
      <c r="AU143" s="113">
        <f t="shared" ref="AU143:AU148" si="110">J143+W143</f>
        <v>1909839</v>
      </c>
      <c r="AV143" s="113">
        <f t="shared" ref="AV143:AV184" si="111">K143+AA143</f>
        <v>0</v>
      </c>
      <c r="AW143" s="113">
        <f t="shared" ref="AW143:AX148" si="112">L143+AC143</f>
        <v>645526</v>
      </c>
      <c r="AX143" s="113">
        <f t="shared" si="112"/>
        <v>38197</v>
      </c>
      <c r="AY143" s="113">
        <f t="shared" ref="AY143:AY148" si="113">N143+AG143</f>
        <v>20700</v>
      </c>
      <c r="AZ143" s="115">
        <f t="shared" ref="AZ143:AZ148" si="114">O143+AS143</f>
        <v>4.8281999999999998</v>
      </c>
      <c r="BA143" s="115">
        <f t="shared" ref="BA143:BB148" si="115">P143+AQ143</f>
        <v>3.8064</v>
      </c>
      <c r="BB143" s="116">
        <f t="shared" si="115"/>
        <v>1.0218</v>
      </c>
      <c r="BC143" s="400"/>
    </row>
    <row r="144" spans="1:56" s="394" customFormat="1" ht="12.75" customHeight="1" x14ac:dyDescent="0.2">
      <c r="A144" s="396">
        <v>31</v>
      </c>
      <c r="B144" s="397">
        <v>3422</v>
      </c>
      <c r="C144" s="397">
        <v>600078591</v>
      </c>
      <c r="D144" s="397">
        <v>72742682</v>
      </c>
      <c r="E144" s="398" t="s">
        <v>69</v>
      </c>
      <c r="F144" s="397">
        <v>3113</v>
      </c>
      <c r="G144" s="398" t="s">
        <v>318</v>
      </c>
      <c r="H144" s="476" t="s">
        <v>281</v>
      </c>
      <c r="I144" s="110">
        <v>8114272</v>
      </c>
      <c r="J144" s="111">
        <v>5879913</v>
      </c>
      <c r="K144" s="111">
        <v>10000</v>
      </c>
      <c r="L144" s="114">
        <v>1990791</v>
      </c>
      <c r="M144" s="114">
        <v>117598</v>
      </c>
      <c r="N144" s="111">
        <v>115970</v>
      </c>
      <c r="O144" s="275">
        <v>12.2692</v>
      </c>
      <c r="P144" s="288">
        <v>9.0909999999999993</v>
      </c>
      <c r="Q144" s="411">
        <v>3.1781999999999999</v>
      </c>
      <c r="R144" s="112">
        <f t="shared" si="98"/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f t="shared" si="99"/>
        <v>0</v>
      </c>
      <c r="X144" s="113">
        <v>0</v>
      </c>
      <c r="Y144" s="113">
        <v>0</v>
      </c>
      <c r="Z144" s="113">
        <v>0</v>
      </c>
      <c r="AA144" s="113">
        <f t="shared" si="100"/>
        <v>0</v>
      </c>
      <c r="AB144" s="113">
        <f t="shared" si="101"/>
        <v>0</v>
      </c>
      <c r="AC144" s="114">
        <f t="shared" si="102"/>
        <v>0</v>
      </c>
      <c r="AD144" s="114">
        <f t="shared" si="103"/>
        <v>0</v>
      </c>
      <c r="AE144" s="113">
        <v>0</v>
      </c>
      <c r="AF144" s="113">
        <v>0</v>
      </c>
      <c r="AG144" s="113">
        <f t="shared" si="104"/>
        <v>0</v>
      </c>
      <c r="AH144" s="113">
        <f t="shared" si="105"/>
        <v>0</v>
      </c>
      <c r="AI144" s="115">
        <v>0</v>
      </c>
      <c r="AJ144" s="115"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f t="shared" si="106"/>
        <v>0</v>
      </c>
      <c r="AR144" s="115">
        <f t="shared" si="107"/>
        <v>0</v>
      </c>
      <c r="AS144" s="116">
        <f t="shared" si="108"/>
        <v>0</v>
      </c>
      <c r="AT144" s="351">
        <f t="shared" si="109"/>
        <v>8114272</v>
      </c>
      <c r="AU144" s="113">
        <f t="shared" si="110"/>
        <v>5879913</v>
      </c>
      <c r="AV144" s="113">
        <f t="shared" si="111"/>
        <v>10000</v>
      </c>
      <c r="AW144" s="113">
        <f t="shared" si="112"/>
        <v>1990791</v>
      </c>
      <c r="AX144" s="113">
        <f t="shared" si="112"/>
        <v>117598</v>
      </c>
      <c r="AY144" s="113">
        <f t="shared" si="113"/>
        <v>115970</v>
      </c>
      <c r="AZ144" s="115">
        <f t="shared" si="114"/>
        <v>12.2692</v>
      </c>
      <c r="BA144" s="115">
        <f t="shared" si="115"/>
        <v>9.0909999999999993</v>
      </c>
      <c r="BB144" s="116">
        <f t="shared" si="115"/>
        <v>3.1781999999999999</v>
      </c>
      <c r="BC144" s="400"/>
    </row>
    <row r="145" spans="1:56" s="394" customFormat="1" x14ac:dyDescent="0.2">
      <c r="A145" s="396">
        <v>31</v>
      </c>
      <c r="B145" s="397">
        <v>3422</v>
      </c>
      <c r="C145" s="397">
        <v>600078591</v>
      </c>
      <c r="D145" s="397">
        <v>72742682</v>
      </c>
      <c r="E145" s="398" t="s">
        <v>69</v>
      </c>
      <c r="F145" s="397">
        <v>3113</v>
      </c>
      <c r="G145" s="398" t="s">
        <v>316</v>
      </c>
      <c r="H145" s="476" t="s">
        <v>282</v>
      </c>
      <c r="I145" s="110">
        <v>1616808</v>
      </c>
      <c r="J145" s="111">
        <v>1190581</v>
      </c>
      <c r="K145" s="111">
        <v>0</v>
      </c>
      <c r="L145" s="114">
        <v>402416</v>
      </c>
      <c r="M145" s="114">
        <v>23811</v>
      </c>
      <c r="N145" s="111">
        <v>0</v>
      </c>
      <c r="O145" s="275">
        <v>3.5600000000000005</v>
      </c>
      <c r="P145" s="288">
        <v>3.5600000000000005</v>
      </c>
      <c r="Q145" s="411">
        <v>0</v>
      </c>
      <c r="R145" s="112">
        <f t="shared" si="98"/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f t="shared" si="99"/>
        <v>0</v>
      </c>
      <c r="X145" s="113">
        <v>0</v>
      </c>
      <c r="Y145" s="113">
        <v>0</v>
      </c>
      <c r="Z145" s="113">
        <v>0</v>
      </c>
      <c r="AA145" s="113">
        <f t="shared" si="100"/>
        <v>0</v>
      </c>
      <c r="AB145" s="113">
        <f t="shared" si="101"/>
        <v>0</v>
      </c>
      <c r="AC145" s="114">
        <f t="shared" si="102"/>
        <v>0</v>
      </c>
      <c r="AD145" s="114">
        <f t="shared" si="103"/>
        <v>0</v>
      </c>
      <c r="AE145" s="113">
        <v>0</v>
      </c>
      <c r="AF145" s="113">
        <v>0</v>
      </c>
      <c r="AG145" s="113">
        <f t="shared" si="104"/>
        <v>0</v>
      </c>
      <c r="AH145" s="113">
        <f t="shared" si="105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06"/>
        <v>0</v>
      </c>
      <c r="AR145" s="115">
        <f t="shared" si="107"/>
        <v>0</v>
      </c>
      <c r="AS145" s="116">
        <f t="shared" si="108"/>
        <v>0</v>
      </c>
      <c r="AT145" s="351">
        <f t="shared" si="109"/>
        <v>1616808</v>
      </c>
      <c r="AU145" s="113">
        <f t="shared" si="110"/>
        <v>1190581</v>
      </c>
      <c r="AV145" s="113">
        <f t="shared" si="111"/>
        <v>0</v>
      </c>
      <c r="AW145" s="113">
        <f t="shared" si="112"/>
        <v>402416</v>
      </c>
      <c r="AX145" s="113">
        <f t="shared" si="112"/>
        <v>23811</v>
      </c>
      <c r="AY145" s="113">
        <f t="shared" si="113"/>
        <v>0</v>
      </c>
      <c r="AZ145" s="115">
        <f t="shared" si="114"/>
        <v>3.5600000000000005</v>
      </c>
      <c r="BA145" s="115">
        <f t="shared" si="115"/>
        <v>3.5600000000000005</v>
      </c>
      <c r="BB145" s="116">
        <f t="shared" si="115"/>
        <v>0</v>
      </c>
      <c r="BC145" s="400"/>
    </row>
    <row r="146" spans="1:56" s="394" customFormat="1" ht="12.75" customHeight="1" x14ac:dyDescent="0.2">
      <c r="A146" s="396">
        <v>31</v>
      </c>
      <c r="B146" s="397">
        <v>3422</v>
      </c>
      <c r="C146" s="397">
        <v>600078591</v>
      </c>
      <c r="D146" s="397">
        <v>72742682</v>
      </c>
      <c r="E146" s="398" t="s">
        <v>69</v>
      </c>
      <c r="F146" s="397">
        <v>3141</v>
      </c>
      <c r="G146" s="398" t="s">
        <v>319</v>
      </c>
      <c r="H146" s="476" t="s">
        <v>282</v>
      </c>
      <c r="I146" s="110">
        <v>1272397</v>
      </c>
      <c r="J146" s="111">
        <v>902409</v>
      </c>
      <c r="K146" s="111">
        <v>30000</v>
      </c>
      <c r="L146" s="114">
        <v>315154</v>
      </c>
      <c r="M146" s="114">
        <v>18048</v>
      </c>
      <c r="N146" s="111">
        <v>6786</v>
      </c>
      <c r="O146" s="275">
        <v>3.17</v>
      </c>
      <c r="P146" s="288">
        <v>0</v>
      </c>
      <c r="Q146" s="411">
        <v>3.17</v>
      </c>
      <c r="R146" s="112">
        <f t="shared" si="98"/>
        <v>0</v>
      </c>
      <c r="S146" s="113">
        <v>0</v>
      </c>
      <c r="T146" s="113">
        <v>53917</v>
      </c>
      <c r="U146" s="113">
        <v>0</v>
      </c>
      <c r="V146" s="113">
        <v>0</v>
      </c>
      <c r="W146" s="113">
        <f t="shared" si="99"/>
        <v>53917</v>
      </c>
      <c r="X146" s="113">
        <v>0</v>
      </c>
      <c r="Y146" s="113">
        <v>0</v>
      </c>
      <c r="Z146" s="113">
        <v>0</v>
      </c>
      <c r="AA146" s="113">
        <f t="shared" si="100"/>
        <v>0</v>
      </c>
      <c r="AB146" s="113">
        <f t="shared" si="101"/>
        <v>53917</v>
      </c>
      <c r="AC146" s="114">
        <f t="shared" si="102"/>
        <v>18224</v>
      </c>
      <c r="AD146" s="114">
        <f t="shared" si="103"/>
        <v>1078</v>
      </c>
      <c r="AE146" s="113">
        <v>0</v>
      </c>
      <c r="AF146" s="113">
        <v>0</v>
      </c>
      <c r="AG146" s="113">
        <f t="shared" si="104"/>
        <v>0</v>
      </c>
      <c r="AH146" s="113">
        <f t="shared" si="105"/>
        <v>73219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0.18</v>
      </c>
      <c r="AN146" s="115">
        <v>0</v>
      </c>
      <c r="AO146" s="115">
        <v>0</v>
      </c>
      <c r="AP146" s="115">
        <v>0</v>
      </c>
      <c r="AQ146" s="115">
        <f t="shared" si="106"/>
        <v>0</v>
      </c>
      <c r="AR146" s="115">
        <f t="shared" si="107"/>
        <v>0.18</v>
      </c>
      <c r="AS146" s="116">
        <f t="shared" si="108"/>
        <v>0.18</v>
      </c>
      <c r="AT146" s="351">
        <f t="shared" si="109"/>
        <v>1345616</v>
      </c>
      <c r="AU146" s="113">
        <f t="shared" si="110"/>
        <v>956326</v>
      </c>
      <c r="AV146" s="113">
        <f t="shared" si="111"/>
        <v>30000</v>
      </c>
      <c r="AW146" s="113">
        <f t="shared" si="112"/>
        <v>333378</v>
      </c>
      <c r="AX146" s="113">
        <f t="shared" si="112"/>
        <v>19126</v>
      </c>
      <c r="AY146" s="113">
        <f t="shared" si="113"/>
        <v>6786</v>
      </c>
      <c r="AZ146" s="115">
        <f t="shared" si="114"/>
        <v>3.35</v>
      </c>
      <c r="BA146" s="115">
        <f t="shared" si="115"/>
        <v>0</v>
      </c>
      <c r="BB146" s="116">
        <f t="shared" si="115"/>
        <v>3.35</v>
      </c>
      <c r="BC146" s="400"/>
      <c r="BD146" s="400"/>
    </row>
    <row r="147" spans="1:56" s="394" customFormat="1" ht="12.75" customHeight="1" x14ac:dyDescent="0.2">
      <c r="A147" s="396">
        <v>31</v>
      </c>
      <c r="B147" s="397">
        <v>3422</v>
      </c>
      <c r="C147" s="397">
        <v>600078591</v>
      </c>
      <c r="D147" s="397">
        <v>72742682</v>
      </c>
      <c r="E147" s="398" t="s">
        <v>69</v>
      </c>
      <c r="F147" s="397">
        <v>3143</v>
      </c>
      <c r="G147" s="398" t="s">
        <v>633</v>
      </c>
      <c r="H147" s="476" t="s">
        <v>281</v>
      </c>
      <c r="I147" s="110">
        <v>316027</v>
      </c>
      <c r="J147" s="111">
        <v>232716</v>
      </c>
      <c r="K147" s="111">
        <v>0</v>
      </c>
      <c r="L147" s="114">
        <v>78657</v>
      </c>
      <c r="M147" s="114">
        <v>4654</v>
      </c>
      <c r="N147" s="111">
        <v>0</v>
      </c>
      <c r="O147" s="275">
        <v>0.53569999999999995</v>
      </c>
      <c r="P147" s="288">
        <v>0.53569999999999995</v>
      </c>
      <c r="Q147" s="411">
        <v>0</v>
      </c>
      <c r="R147" s="112">
        <f t="shared" si="98"/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99"/>
        <v>0</v>
      </c>
      <c r="X147" s="113">
        <v>0</v>
      </c>
      <c r="Y147" s="113">
        <v>0</v>
      </c>
      <c r="Z147" s="113">
        <v>0</v>
      </c>
      <c r="AA147" s="113">
        <f t="shared" si="100"/>
        <v>0</v>
      </c>
      <c r="AB147" s="113">
        <f t="shared" si="101"/>
        <v>0</v>
      </c>
      <c r="AC147" s="114">
        <f t="shared" si="102"/>
        <v>0</v>
      </c>
      <c r="AD147" s="114">
        <f t="shared" si="103"/>
        <v>0</v>
      </c>
      <c r="AE147" s="113">
        <v>0</v>
      </c>
      <c r="AF147" s="113">
        <v>0</v>
      </c>
      <c r="AG147" s="113">
        <f t="shared" si="104"/>
        <v>0</v>
      </c>
      <c r="AH147" s="113">
        <f t="shared" si="105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06"/>
        <v>0</v>
      </c>
      <c r="AR147" s="115">
        <f t="shared" si="107"/>
        <v>0</v>
      </c>
      <c r="AS147" s="116">
        <f t="shared" si="108"/>
        <v>0</v>
      </c>
      <c r="AT147" s="351">
        <f t="shared" si="109"/>
        <v>316027</v>
      </c>
      <c r="AU147" s="113">
        <f t="shared" si="110"/>
        <v>232716</v>
      </c>
      <c r="AV147" s="113">
        <f t="shared" si="111"/>
        <v>0</v>
      </c>
      <c r="AW147" s="113">
        <f t="shared" si="112"/>
        <v>78657</v>
      </c>
      <c r="AX147" s="113">
        <f t="shared" si="112"/>
        <v>4654</v>
      </c>
      <c r="AY147" s="113">
        <f t="shared" si="113"/>
        <v>0</v>
      </c>
      <c r="AZ147" s="115">
        <f t="shared" si="114"/>
        <v>0.53569999999999995</v>
      </c>
      <c r="BA147" s="115">
        <f t="shared" si="115"/>
        <v>0.53569999999999995</v>
      </c>
      <c r="BB147" s="116">
        <f t="shared" si="115"/>
        <v>0</v>
      </c>
      <c r="BC147" s="400"/>
    </row>
    <row r="148" spans="1:56" s="394" customFormat="1" ht="12.75" customHeight="1" x14ac:dyDescent="0.2">
      <c r="A148" s="396">
        <v>31</v>
      </c>
      <c r="B148" s="397">
        <v>3422</v>
      </c>
      <c r="C148" s="397">
        <v>600078591</v>
      </c>
      <c r="D148" s="397">
        <v>72742682</v>
      </c>
      <c r="E148" s="398" t="s">
        <v>69</v>
      </c>
      <c r="F148" s="397">
        <v>3143</v>
      </c>
      <c r="G148" s="398" t="s">
        <v>634</v>
      </c>
      <c r="H148" s="476" t="s">
        <v>282</v>
      </c>
      <c r="I148" s="110">
        <v>12640</v>
      </c>
      <c r="J148" s="111">
        <v>8910</v>
      </c>
      <c r="K148" s="111">
        <v>0</v>
      </c>
      <c r="L148" s="114">
        <v>3012</v>
      </c>
      <c r="M148" s="114">
        <v>178</v>
      </c>
      <c r="N148" s="111">
        <v>540</v>
      </c>
      <c r="O148" s="275">
        <v>0.04</v>
      </c>
      <c r="P148" s="288">
        <v>0</v>
      </c>
      <c r="Q148" s="411">
        <v>0.04</v>
      </c>
      <c r="R148" s="112">
        <f t="shared" si="98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99"/>
        <v>0</v>
      </c>
      <c r="X148" s="113">
        <v>0</v>
      </c>
      <c r="Y148" s="113">
        <v>0</v>
      </c>
      <c r="Z148" s="113">
        <v>0</v>
      </c>
      <c r="AA148" s="113">
        <f t="shared" si="100"/>
        <v>0</v>
      </c>
      <c r="AB148" s="113">
        <f t="shared" si="101"/>
        <v>0</v>
      </c>
      <c r="AC148" s="114">
        <f t="shared" si="102"/>
        <v>0</v>
      </c>
      <c r="AD148" s="114">
        <f t="shared" si="103"/>
        <v>0</v>
      </c>
      <c r="AE148" s="113">
        <v>0</v>
      </c>
      <c r="AF148" s="113">
        <v>0</v>
      </c>
      <c r="AG148" s="113">
        <f t="shared" si="104"/>
        <v>0</v>
      </c>
      <c r="AH148" s="113">
        <f t="shared" si="105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 t="shared" si="106"/>
        <v>0</v>
      </c>
      <c r="AR148" s="115">
        <f t="shared" si="107"/>
        <v>0</v>
      </c>
      <c r="AS148" s="116">
        <f t="shared" si="108"/>
        <v>0</v>
      </c>
      <c r="AT148" s="351">
        <f t="shared" si="109"/>
        <v>12640</v>
      </c>
      <c r="AU148" s="113">
        <f t="shared" si="110"/>
        <v>8910</v>
      </c>
      <c r="AV148" s="113">
        <f t="shared" si="111"/>
        <v>0</v>
      </c>
      <c r="AW148" s="113">
        <f t="shared" si="112"/>
        <v>3012</v>
      </c>
      <c r="AX148" s="113">
        <f t="shared" si="112"/>
        <v>178</v>
      </c>
      <c r="AY148" s="113">
        <f t="shared" si="113"/>
        <v>540</v>
      </c>
      <c r="AZ148" s="115">
        <f t="shared" si="114"/>
        <v>0.04</v>
      </c>
      <c r="BA148" s="115">
        <f t="shared" si="115"/>
        <v>0</v>
      </c>
      <c r="BB148" s="116">
        <f t="shared" si="115"/>
        <v>0.04</v>
      </c>
      <c r="BC148" s="400"/>
    </row>
    <row r="149" spans="1:56" s="394" customFormat="1" ht="12.75" customHeight="1" x14ac:dyDescent="0.2">
      <c r="A149" s="235">
        <v>31</v>
      </c>
      <c r="B149" s="22">
        <v>3422</v>
      </c>
      <c r="C149" s="234">
        <v>600078591</v>
      </c>
      <c r="D149" s="234">
        <v>72742682</v>
      </c>
      <c r="E149" s="395" t="s">
        <v>70</v>
      </c>
      <c r="F149" s="22"/>
      <c r="G149" s="395"/>
      <c r="H149" s="475"/>
      <c r="I149" s="34">
        <v>13946406</v>
      </c>
      <c r="J149" s="23">
        <v>10124368</v>
      </c>
      <c r="K149" s="23">
        <v>40000</v>
      </c>
      <c r="L149" s="23">
        <v>3435556</v>
      </c>
      <c r="M149" s="23">
        <v>202486</v>
      </c>
      <c r="N149" s="23">
        <v>143996</v>
      </c>
      <c r="O149" s="24">
        <v>24.403100000000002</v>
      </c>
      <c r="P149" s="289">
        <v>16.993099999999998</v>
      </c>
      <c r="Q149" s="816">
        <v>7.41</v>
      </c>
      <c r="R149" s="34">
        <f t="shared" ref="R149:BB149" si="116">SUM(R143:R148)</f>
        <v>0</v>
      </c>
      <c r="S149" s="23">
        <f t="shared" si="116"/>
        <v>0</v>
      </c>
      <c r="T149" s="23">
        <f t="shared" si="116"/>
        <v>53917</v>
      </c>
      <c r="U149" s="23">
        <f t="shared" si="116"/>
        <v>0</v>
      </c>
      <c r="V149" s="23">
        <f t="shared" si="116"/>
        <v>0</v>
      </c>
      <c r="W149" s="23">
        <f t="shared" si="116"/>
        <v>53917</v>
      </c>
      <c r="X149" s="23">
        <f t="shared" si="116"/>
        <v>0</v>
      </c>
      <c r="Y149" s="23">
        <f t="shared" si="116"/>
        <v>0</v>
      </c>
      <c r="Z149" s="23">
        <f t="shared" si="116"/>
        <v>0</v>
      </c>
      <c r="AA149" s="23">
        <f t="shared" si="116"/>
        <v>0</v>
      </c>
      <c r="AB149" s="23">
        <f t="shared" si="116"/>
        <v>53917</v>
      </c>
      <c r="AC149" s="23">
        <f t="shared" si="116"/>
        <v>18224</v>
      </c>
      <c r="AD149" s="23">
        <f t="shared" si="116"/>
        <v>1078</v>
      </c>
      <c r="AE149" s="23">
        <f t="shared" si="116"/>
        <v>0</v>
      </c>
      <c r="AF149" s="23">
        <f t="shared" si="116"/>
        <v>0</v>
      </c>
      <c r="AG149" s="23">
        <f t="shared" si="116"/>
        <v>0</v>
      </c>
      <c r="AH149" s="23">
        <f t="shared" si="116"/>
        <v>73219</v>
      </c>
      <c r="AI149" s="24">
        <f t="shared" si="116"/>
        <v>0</v>
      </c>
      <c r="AJ149" s="24">
        <f t="shared" si="116"/>
        <v>0</v>
      </c>
      <c r="AK149" s="24">
        <f t="shared" si="116"/>
        <v>0</v>
      </c>
      <c r="AL149" s="24">
        <f t="shared" si="116"/>
        <v>0</v>
      </c>
      <c r="AM149" s="24">
        <f t="shared" si="116"/>
        <v>0.18</v>
      </c>
      <c r="AN149" s="24">
        <f t="shared" si="116"/>
        <v>0</v>
      </c>
      <c r="AO149" s="24">
        <f t="shared" si="116"/>
        <v>0</v>
      </c>
      <c r="AP149" s="24">
        <f t="shared" si="116"/>
        <v>0</v>
      </c>
      <c r="AQ149" s="24">
        <f t="shared" si="116"/>
        <v>0</v>
      </c>
      <c r="AR149" s="24">
        <f t="shared" si="116"/>
        <v>0.18</v>
      </c>
      <c r="AS149" s="69">
        <f t="shared" si="116"/>
        <v>0.18</v>
      </c>
      <c r="AT149" s="874">
        <f t="shared" si="116"/>
        <v>14019625</v>
      </c>
      <c r="AU149" s="23">
        <f t="shared" si="116"/>
        <v>10178285</v>
      </c>
      <c r="AV149" s="23">
        <f t="shared" si="116"/>
        <v>40000</v>
      </c>
      <c r="AW149" s="23">
        <f t="shared" si="116"/>
        <v>3453780</v>
      </c>
      <c r="AX149" s="23">
        <f t="shared" si="116"/>
        <v>203564</v>
      </c>
      <c r="AY149" s="23">
        <f t="shared" si="116"/>
        <v>143996</v>
      </c>
      <c r="AZ149" s="24">
        <f t="shared" si="116"/>
        <v>24.583100000000002</v>
      </c>
      <c r="BA149" s="24">
        <f t="shared" si="116"/>
        <v>16.993099999999998</v>
      </c>
      <c r="BB149" s="69">
        <f t="shared" si="116"/>
        <v>7.5900000000000007</v>
      </c>
      <c r="BC149" s="400"/>
    </row>
    <row r="150" spans="1:56" s="394" customFormat="1" ht="12.75" customHeight="1" x14ac:dyDescent="0.2">
      <c r="A150" s="396">
        <v>32</v>
      </c>
      <c r="B150" s="397">
        <v>3426</v>
      </c>
      <c r="C150" s="397">
        <v>600078019</v>
      </c>
      <c r="D150" s="397">
        <v>72742470</v>
      </c>
      <c r="E150" s="398" t="s">
        <v>71</v>
      </c>
      <c r="F150" s="397">
        <v>3111</v>
      </c>
      <c r="G150" s="398" t="s">
        <v>315</v>
      </c>
      <c r="H150" s="476" t="s">
        <v>281</v>
      </c>
      <c r="I150" s="110">
        <v>4823771</v>
      </c>
      <c r="J150" s="111">
        <v>3510538</v>
      </c>
      <c r="K150" s="111">
        <v>20000</v>
      </c>
      <c r="L150" s="114">
        <v>1193322</v>
      </c>
      <c r="M150" s="114">
        <v>70211</v>
      </c>
      <c r="N150" s="111">
        <v>29700</v>
      </c>
      <c r="O150" s="275">
        <v>8.0242000000000004</v>
      </c>
      <c r="P150" s="288">
        <v>6</v>
      </c>
      <c r="Q150" s="411">
        <v>2.0242</v>
      </c>
      <c r="R150" s="112">
        <f t="shared" si="98"/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f t="shared" si="99"/>
        <v>0</v>
      </c>
      <c r="X150" s="113">
        <v>0</v>
      </c>
      <c r="Y150" s="113">
        <v>0</v>
      </c>
      <c r="Z150" s="113">
        <v>0</v>
      </c>
      <c r="AA150" s="113">
        <f t="shared" si="100"/>
        <v>0</v>
      </c>
      <c r="AB150" s="113">
        <f t="shared" si="101"/>
        <v>0</v>
      </c>
      <c r="AC150" s="114">
        <f t="shared" si="102"/>
        <v>0</v>
      </c>
      <c r="AD150" s="114">
        <f t="shared" si="103"/>
        <v>0</v>
      </c>
      <c r="AE150" s="113">
        <v>0</v>
      </c>
      <c r="AF150" s="113">
        <v>0</v>
      </c>
      <c r="AG150" s="113">
        <f t="shared" si="104"/>
        <v>0</v>
      </c>
      <c r="AH150" s="113">
        <f t="shared" si="105"/>
        <v>0</v>
      </c>
      <c r="AI150" s="115">
        <v>0</v>
      </c>
      <c r="AJ150" s="115"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si="106"/>
        <v>0</v>
      </c>
      <c r="AR150" s="115">
        <f t="shared" si="107"/>
        <v>0</v>
      </c>
      <c r="AS150" s="116">
        <f t="shared" si="108"/>
        <v>0</v>
      </c>
      <c r="AT150" s="351">
        <f>I150+AH150</f>
        <v>4823771</v>
      </c>
      <c r="AU150" s="113">
        <f>J150+W150</f>
        <v>3510538</v>
      </c>
      <c r="AV150" s="113">
        <f t="shared" si="111"/>
        <v>20000</v>
      </c>
      <c r="AW150" s="113">
        <f t="shared" ref="AW150:AX152" si="117">L150+AC150</f>
        <v>1193322</v>
      </c>
      <c r="AX150" s="113">
        <f t="shared" si="117"/>
        <v>70211</v>
      </c>
      <c r="AY150" s="113">
        <f>N150+AG150</f>
        <v>29700</v>
      </c>
      <c r="AZ150" s="115">
        <f>O150+AS150</f>
        <v>8.0242000000000004</v>
      </c>
      <c r="BA150" s="115">
        <f t="shared" ref="BA150:BB152" si="118">P150+AQ150</f>
        <v>6</v>
      </c>
      <c r="BB150" s="116">
        <f t="shared" si="118"/>
        <v>2.0242</v>
      </c>
      <c r="BC150" s="400"/>
    </row>
    <row r="151" spans="1:56" s="394" customFormat="1" x14ac:dyDescent="0.2">
      <c r="A151" s="396">
        <v>32</v>
      </c>
      <c r="B151" s="397">
        <v>3426</v>
      </c>
      <c r="C151" s="397">
        <v>600078019</v>
      </c>
      <c r="D151" s="397">
        <v>72742470</v>
      </c>
      <c r="E151" s="398" t="s">
        <v>71</v>
      </c>
      <c r="F151" s="397">
        <v>3111</v>
      </c>
      <c r="G151" s="398" t="s">
        <v>316</v>
      </c>
      <c r="H151" s="476" t="s">
        <v>282</v>
      </c>
      <c r="I151" s="110">
        <v>352854</v>
      </c>
      <c r="J151" s="111">
        <v>259833</v>
      </c>
      <c r="K151" s="111">
        <v>0</v>
      </c>
      <c r="L151" s="114">
        <v>87824</v>
      </c>
      <c r="M151" s="114">
        <v>5197</v>
      </c>
      <c r="N151" s="111">
        <v>0</v>
      </c>
      <c r="O151" s="275">
        <v>0.75</v>
      </c>
      <c r="P151" s="288">
        <v>0.75</v>
      </c>
      <c r="Q151" s="411">
        <v>0</v>
      </c>
      <c r="R151" s="112">
        <f t="shared" si="98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99"/>
        <v>0</v>
      </c>
      <c r="X151" s="113">
        <v>0</v>
      </c>
      <c r="Y151" s="113">
        <v>0</v>
      </c>
      <c r="Z151" s="113">
        <v>0</v>
      </c>
      <c r="AA151" s="113">
        <f t="shared" si="100"/>
        <v>0</v>
      </c>
      <c r="AB151" s="113">
        <f t="shared" si="101"/>
        <v>0</v>
      </c>
      <c r="AC151" s="114">
        <f t="shared" si="102"/>
        <v>0</v>
      </c>
      <c r="AD151" s="114">
        <f t="shared" si="103"/>
        <v>0</v>
      </c>
      <c r="AE151" s="113">
        <v>0</v>
      </c>
      <c r="AF151" s="113">
        <v>0</v>
      </c>
      <c r="AG151" s="113">
        <f t="shared" si="104"/>
        <v>0</v>
      </c>
      <c r="AH151" s="113">
        <f t="shared" si="105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06"/>
        <v>0</v>
      </c>
      <c r="AR151" s="115">
        <f t="shared" si="107"/>
        <v>0</v>
      </c>
      <c r="AS151" s="116">
        <f t="shared" si="108"/>
        <v>0</v>
      </c>
      <c r="AT151" s="351">
        <f>I151+AH151</f>
        <v>352854</v>
      </c>
      <c r="AU151" s="113">
        <f>J151+W151</f>
        <v>259833</v>
      </c>
      <c r="AV151" s="113">
        <f t="shared" si="111"/>
        <v>0</v>
      </c>
      <c r="AW151" s="113">
        <f t="shared" si="117"/>
        <v>87824</v>
      </c>
      <c r="AX151" s="113">
        <f t="shared" si="117"/>
        <v>5197</v>
      </c>
      <c r="AY151" s="113">
        <f>N151+AG151</f>
        <v>0</v>
      </c>
      <c r="AZ151" s="115">
        <f>O151+AS151</f>
        <v>0.75</v>
      </c>
      <c r="BA151" s="115">
        <f t="shared" si="118"/>
        <v>0.75</v>
      </c>
      <c r="BB151" s="116">
        <f t="shared" si="118"/>
        <v>0</v>
      </c>
      <c r="BC151" s="400"/>
    </row>
    <row r="152" spans="1:56" s="394" customFormat="1" ht="12.75" customHeight="1" x14ac:dyDescent="0.2">
      <c r="A152" s="396">
        <v>32</v>
      </c>
      <c r="B152" s="397">
        <v>3426</v>
      </c>
      <c r="C152" s="397">
        <v>600078019</v>
      </c>
      <c r="D152" s="397">
        <v>72742470</v>
      </c>
      <c r="E152" s="398" t="s">
        <v>71</v>
      </c>
      <c r="F152" s="397">
        <v>3141</v>
      </c>
      <c r="G152" s="398" t="s">
        <v>319</v>
      </c>
      <c r="H152" s="476" t="s">
        <v>282</v>
      </c>
      <c r="I152" s="110">
        <v>1829463</v>
      </c>
      <c r="J152" s="111">
        <v>1338376</v>
      </c>
      <c r="K152" s="111">
        <v>0</v>
      </c>
      <c r="L152" s="114">
        <v>452371</v>
      </c>
      <c r="M152" s="114">
        <v>26768</v>
      </c>
      <c r="N152" s="111">
        <v>11948</v>
      </c>
      <c r="O152" s="275">
        <v>4.55</v>
      </c>
      <c r="P152" s="288">
        <v>0</v>
      </c>
      <c r="Q152" s="411">
        <v>4.55</v>
      </c>
      <c r="R152" s="112">
        <f t="shared" si="98"/>
        <v>0</v>
      </c>
      <c r="S152" s="113">
        <v>0</v>
      </c>
      <c r="T152" s="113">
        <v>6204</v>
      </c>
      <c r="U152" s="113">
        <v>0</v>
      </c>
      <c r="V152" s="113">
        <v>0</v>
      </c>
      <c r="W152" s="113">
        <f t="shared" si="99"/>
        <v>6204</v>
      </c>
      <c r="X152" s="113">
        <v>0</v>
      </c>
      <c r="Y152" s="113">
        <v>0</v>
      </c>
      <c r="Z152" s="113">
        <v>0</v>
      </c>
      <c r="AA152" s="113">
        <f t="shared" si="100"/>
        <v>0</v>
      </c>
      <c r="AB152" s="113">
        <f t="shared" si="101"/>
        <v>6204</v>
      </c>
      <c r="AC152" s="114">
        <f t="shared" si="102"/>
        <v>2097</v>
      </c>
      <c r="AD152" s="114">
        <f t="shared" si="103"/>
        <v>124</v>
      </c>
      <c r="AE152" s="113">
        <v>0</v>
      </c>
      <c r="AF152" s="113">
        <v>0</v>
      </c>
      <c r="AG152" s="113">
        <f t="shared" si="104"/>
        <v>0</v>
      </c>
      <c r="AH152" s="113">
        <f t="shared" si="105"/>
        <v>8425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0.02</v>
      </c>
      <c r="AN152" s="115">
        <v>0</v>
      </c>
      <c r="AO152" s="115">
        <v>0</v>
      </c>
      <c r="AP152" s="115">
        <v>0</v>
      </c>
      <c r="AQ152" s="115">
        <f t="shared" si="106"/>
        <v>0</v>
      </c>
      <c r="AR152" s="115">
        <f t="shared" si="107"/>
        <v>0.02</v>
      </c>
      <c r="AS152" s="116">
        <f t="shared" si="108"/>
        <v>0.02</v>
      </c>
      <c r="AT152" s="351">
        <f>I152+AH152</f>
        <v>1837888</v>
      </c>
      <c r="AU152" s="113">
        <f>J152+W152</f>
        <v>1344580</v>
      </c>
      <c r="AV152" s="113">
        <f t="shared" si="111"/>
        <v>0</v>
      </c>
      <c r="AW152" s="113">
        <f t="shared" si="117"/>
        <v>454468</v>
      </c>
      <c r="AX152" s="113">
        <f t="shared" si="117"/>
        <v>26892</v>
      </c>
      <c r="AY152" s="113">
        <f>N152+AG152</f>
        <v>11948</v>
      </c>
      <c r="AZ152" s="115">
        <f>O152+AS152</f>
        <v>4.5699999999999994</v>
      </c>
      <c r="BA152" s="115">
        <f t="shared" si="118"/>
        <v>0</v>
      </c>
      <c r="BB152" s="116">
        <f t="shared" si="118"/>
        <v>4.5699999999999994</v>
      </c>
      <c r="BC152" s="400"/>
      <c r="BD152" s="400"/>
    </row>
    <row r="153" spans="1:56" s="394" customFormat="1" ht="12.75" customHeight="1" x14ac:dyDescent="0.2">
      <c r="A153" s="235">
        <v>32</v>
      </c>
      <c r="B153" s="22">
        <v>3426</v>
      </c>
      <c r="C153" s="234">
        <v>600078019</v>
      </c>
      <c r="D153" s="234">
        <v>72742470</v>
      </c>
      <c r="E153" s="395" t="s">
        <v>72</v>
      </c>
      <c r="F153" s="22"/>
      <c r="G153" s="395"/>
      <c r="H153" s="475"/>
      <c r="I153" s="34">
        <v>7006088</v>
      </c>
      <c r="J153" s="23">
        <v>5108747</v>
      </c>
      <c r="K153" s="23">
        <v>20000</v>
      </c>
      <c r="L153" s="23">
        <v>1733517</v>
      </c>
      <c r="M153" s="23">
        <v>102176</v>
      </c>
      <c r="N153" s="23">
        <v>41648</v>
      </c>
      <c r="O153" s="24">
        <v>13.324200000000001</v>
      </c>
      <c r="P153" s="289">
        <v>6.75</v>
      </c>
      <c r="Q153" s="816">
        <v>6.5741999999999994</v>
      </c>
      <c r="R153" s="34">
        <f t="shared" ref="R153:BB153" si="119">SUM(R150:R152)</f>
        <v>0</v>
      </c>
      <c r="S153" s="23">
        <f t="shared" si="119"/>
        <v>0</v>
      </c>
      <c r="T153" s="23">
        <f t="shared" si="119"/>
        <v>6204</v>
      </c>
      <c r="U153" s="23">
        <f t="shared" si="119"/>
        <v>0</v>
      </c>
      <c r="V153" s="23">
        <f t="shared" si="119"/>
        <v>0</v>
      </c>
      <c r="W153" s="23">
        <f t="shared" si="119"/>
        <v>6204</v>
      </c>
      <c r="X153" s="23">
        <f t="shared" si="119"/>
        <v>0</v>
      </c>
      <c r="Y153" s="23">
        <f t="shared" si="119"/>
        <v>0</v>
      </c>
      <c r="Z153" s="23">
        <f t="shared" si="119"/>
        <v>0</v>
      </c>
      <c r="AA153" s="23">
        <f t="shared" si="119"/>
        <v>0</v>
      </c>
      <c r="AB153" s="23">
        <f t="shared" si="119"/>
        <v>6204</v>
      </c>
      <c r="AC153" s="23">
        <f t="shared" si="119"/>
        <v>2097</v>
      </c>
      <c r="AD153" s="23">
        <f t="shared" si="119"/>
        <v>124</v>
      </c>
      <c r="AE153" s="23">
        <f t="shared" si="119"/>
        <v>0</v>
      </c>
      <c r="AF153" s="23">
        <f t="shared" si="119"/>
        <v>0</v>
      </c>
      <c r="AG153" s="23">
        <f t="shared" si="119"/>
        <v>0</v>
      </c>
      <c r="AH153" s="23">
        <f t="shared" si="119"/>
        <v>8425</v>
      </c>
      <c r="AI153" s="24">
        <f t="shared" si="119"/>
        <v>0</v>
      </c>
      <c r="AJ153" s="24">
        <f t="shared" si="119"/>
        <v>0</v>
      </c>
      <c r="AK153" s="24">
        <f t="shared" si="119"/>
        <v>0</v>
      </c>
      <c r="AL153" s="24">
        <f t="shared" si="119"/>
        <v>0</v>
      </c>
      <c r="AM153" s="24">
        <f t="shared" si="119"/>
        <v>0.02</v>
      </c>
      <c r="AN153" s="24">
        <f t="shared" si="119"/>
        <v>0</v>
      </c>
      <c r="AO153" s="24">
        <f t="shared" si="119"/>
        <v>0</v>
      </c>
      <c r="AP153" s="24">
        <f t="shared" si="119"/>
        <v>0</v>
      </c>
      <c r="AQ153" s="24">
        <f t="shared" si="119"/>
        <v>0</v>
      </c>
      <c r="AR153" s="24">
        <f t="shared" si="119"/>
        <v>0.02</v>
      </c>
      <c r="AS153" s="69">
        <f t="shared" si="119"/>
        <v>0.02</v>
      </c>
      <c r="AT153" s="874">
        <f t="shared" si="119"/>
        <v>7014513</v>
      </c>
      <c r="AU153" s="23">
        <f t="shared" si="119"/>
        <v>5114951</v>
      </c>
      <c r="AV153" s="23">
        <f t="shared" si="119"/>
        <v>20000</v>
      </c>
      <c r="AW153" s="23">
        <f t="shared" si="119"/>
        <v>1735614</v>
      </c>
      <c r="AX153" s="23">
        <f t="shared" si="119"/>
        <v>102300</v>
      </c>
      <c r="AY153" s="23">
        <f t="shared" si="119"/>
        <v>41648</v>
      </c>
      <c r="AZ153" s="24">
        <f t="shared" si="119"/>
        <v>13.344200000000001</v>
      </c>
      <c r="BA153" s="24">
        <f t="shared" si="119"/>
        <v>6.75</v>
      </c>
      <c r="BB153" s="69">
        <f t="shared" si="119"/>
        <v>6.594199999999999</v>
      </c>
      <c r="BC153" s="400"/>
    </row>
    <row r="154" spans="1:56" s="394" customFormat="1" ht="12.75" customHeight="1" x14ac:dyDescent="0.2">
      <c r="A154" s="396">
        <v>33</v>
      </c>
      <c r="B154" s="397">
        <v>3425</v>
      </c>
      <c r="C154" s="397">
        <v>600078451</v>
      </c>
      <c r="D154" s="397">
        <v>72742551</v>
      </c>
      <c r="E154" s="398" t="s">
        <v>73</v>
      </c>
      <c r="F154" s="397">
        <v>3113</v>
      </c>
      <c r="G154" s="398" t="s">
        <v>318</v>
      </c>
      <c r="H154" s="476" t="s">
        <v>281</v>
      </c>
      <c r="I154" s="110">
        <v>12679809</v>
      </c>
      <c r="J154" s="111">
        <v>9129226</v>
      </c>
      <c r="K154" s="111">
        <v>19200</v>
      </c>
      <c r="L154" s="114">
        <v>3092168</v>
      </c>
      <c r="M154" s="114">
        <v>182585</v>
      </c>
      <c r="N154" s="111">
        <v>256630</v>
      </c>
      <c r="O154" s="275">
        <v>17.332599999999996</v>
      </c>
      <c r="P154" s="288">
        <v>12.7781</v>
      </c>
      <c r="Q154" s="411">
        <v>4.5545</v>
      </c>
      <c r="R154" s="112">
        <f t="shared" si="98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99"/>
        <v>0</v>
      </c>
      <c r="X154" s="113">
        <v>0</v>
      </c>
      <c r="Y154" s="113">
        <v>0</v>
      </c>
      <c r="Z154" s="113">
        <v>0</v>
      </c>
      <c r="AA154" s="113">
        <f t="shared" si="100"/>
        <v>0</v>
      </c>
      <c r="AB154" s="113">
        <f t="shared" si="101"/>
        <v>0</v>
      </c>
      <c r="AC154" s="114">
        <f t="shared" si="102"/>
        <v>0</v>
      </c>
      <c r="AD154" s="114">
        <f t="shared" si="103"/>
        <v>0</v>
      </c>
      <c r="AE154" s="113">
        <v>0</v>
      </c>
      <c r="AF154" s="113">
        <v>0</v>
      </c>
      <c r="AG154" s="113">
        <f t="shared" si="104"/>
        <v>0</v>
      </c>
      <c r="AH154" s="113">
        <f t="shared" si="105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 t="shared" si="106"/>
        <v>0</v>
      </c>
      <c r="AR154" s="115">
        <f t="shared" si="107"/>
        <v>0</v>
      </c>
      <c r="AS154" s="116">
        <f t="shared" si="108"/>
        <v>0</v>
      </c>
      <c r="AT154" s="351">
        <f>I154+AH154</f>
        <v>12679809</v>
      </c>
      <c r="AU154" s="113">
        <f>J154+W154</f>
        <v>9129226</v>
      </c>
      <c r="AV154" s="113">
        <f t="shared" si="111"/>
        <v>19200</v>
      </c>
      <c r="AW154" s="113">
        <f t="shared" ref="AW154:AX157" si="120">L154+AC154</f>
        <v>3092168</v>
      </c>
      <c r="AX154" s="113">
        <f t="shared" si="120"/>
        <v>182585</v>
      </c>
      <c r="AY154" s="113">
        <f>N154+AG154</f>
        <v>256630</v>
      </c>
      <c r="AZ154" s="115">
        <f>O154+AS154</f>
        <v>17.332599999999996</v>
      </c>
      <c r="BA154" s="115">
        <f t="shared" ref="BA154:BB157" si="121">P154+AQ154</f>
        <v>12.7781</v>
      </c>
      <c r="BB154" s="116">
        <f t="shared" si="121"/>
        <v>4.5545</v>
      </c>
      <c r="BC154" s="400"/>
    </row>
    <row r="155" spans="1:56" s="394" customFormat="1" x14ac:dyDescent="0.2">
      <c r="A155" s="396">
        <v>33</v>
      </c>
      <c r="B155" s="397">
        <v>3425</v>
      </c>
      <c r="C155" s="397">
        <v>600078451</v>
      </c>
      <c r="D155" s="397">
        <v>72742551</v>
      </c>
      <c r="E155" s="398" t="s">
        <v>73</v>
      </c>
      <c r="F155" s="397">
        <v>3113</v>
      </c>
      <c r="G155" s="398" t="s">
        <v>316</v>
      </c>
      <c r="H155" s="476" t="s">
        <v>282</v>
      </c>
      <c r="I155" s="110">
        <v>1850522</v>
      </c>
      <c r="J155" s="111">
        <v>1360841</v>
      </c>
      <c r="K155" s="111">
        <v>0</v>
      </c>
      <c r="L155" s="114">
        <v>459964</v>
      </c>
      <c r="M155" s="114">
        <v>27217</v>
      </c>
      <c r="N155" s="111">
        <v>2500</v>
      </c>
      <c r="O155" s="275">
        <v>3.9</v>
      </c>
      <c r="P155" s="288">
        <v>3.9</v>
      </c>
      <c r="Q155" s="411">
        <v>0</v>
      </c>
      <c r="R155" s="112">
        <f t="shared" si="98"/>
        <v>0</v>
      </c>
      <c r="S155" s="113">
        <v>18615</v>
      </c>
      <c r="T155" s="113">
        <v>0</v>
      </c>
      <c r="U155" s="113">
        <v>0</v>
      </c>
      <c r="V155" s="113">
        <v>0</v>
      </c>
      <c r="W155" s="113">
        <f t="shared" si="99"/>
        <v>18615</v>
      </c>
      <c r="X155" s="113">
        <v>0</v>
      </c>
      <c r="Y155" s="113">
        <v>0</v>
      </c>
      <c r="Z155" s="113">
        <v>0</v>
      </c>
      <c r="AA155" s="113">
        <f t="shared" si="100"/>
        <v>0</v>
      </c>
      <c r="AB155" s="113">
        <f t="shared" si="101"/>
        <v>18615</v>
      </c>
      <c r="AC155" s="114">
        <f t="shared" si="102"/>
        <v>6292</v>
      </c>
      <c r="AD155" s="114">
        <f t="shared" si="103"/>
        <v>372</v>
      </c>
      <c r="AE155" s="113">
        <v>2500</v>
      </c>
      <c r="AF155" s="113">
        <v>0</v>
      </c>
      <c r="AG155" s="113">
        <f t="shared" si="104"/>
        <v>2500</v>
      </c>
      <c r="AH155" s="113">
        <f t="shared" si="105"/>
        <v>27779</v>
      </c>
      <c r="AI155" s="115">
        <v>0</v>
      </c>
      <c r="AJ155" s="115">
        <v>0</v>
      </c>
      <c r="AK155" s="115">
        <v>0.04</v>
      </c>
      <c r="AL155" s="115">
        <v>0</v>
      </c>
      <c r="AM155" s="115">
        <v>0</v>
      </c>
      <c r="AN155" s="115">
        <v>0</v>
      </c>
      <c r="AO155" s="115">
        <v>0</v>
      </c>
      <c r="AP155" s="115">
        <v>0</v>
      </c>
      <c r="AQ155" s="115">
        <f t="shared" si="106"/>
        <v>0.04</v>
      </c>
      <c r="AR155" s="115">
        <f t="shared" si="107"/>
        <v>0</v>
      </c>
      <c r="AS155" s="116">
        <f t="shared" si="108"/>
        <v>0.04</v>
      </c>
      <c r="AT155" s="351">
        <f>I155+AH155</f>
        <v>1878301</v>
      </c>
      <c r="AU155" s="113">
        <f>J155+W155</f>
        <v>1379456</v>
      </c>
      <c r="AV155" s="113">
        <f t="shared" si="111"/>
        <v>0</v>
      </c>
      <c r="AW155" s="113">
        <f t="shared" si="120"/>
        <v>466256</v>
      </c>
      <c r="AX155" s="113">
        <f t="shared" si="120"/>
        <v>27589</v>
      </c>
      <c r="AY155" s="113">
        <f>N155+AG155</f>
        <v>5000</v>
      </c>
      <c r="AZ155" s="115">
        <f>O155+AS155</f>
        <v>3.94</v>
      </c>
      <c r="BA155" s="115">
        <f t="shared" si="121"/>
        <v>3.94</v>
      </c>
      <c r="BB155" s="116">
        <f t="shared" si="121"/>
        <v>0</v>
      </c>
      <c r="BC155" s="400"/>
    </row>
    <row r="156" spans="1:56" s="394" customFormat="1" ht="12.75" customHeight="1" x14ac:dyDescent="0.2">
      <c r="A156" s="396">
        <v>33</v>
      </c>
      <c r="B156" s="397">
        <v>3425</v>
      </c>
      <c r="C156" s="397">
        <v>600078451</v>
      </c>
      <c r="D156" s="397">
        <v>72742551</v>
      </c>
      <c r="E156" s="398" t="s">
        <v>73</v>
      </c>
      <c r="F156" s="397">
        <v>3143</v>
      </c>
      <c r="G156" s="398" t="s">
        <v>633</v>
      </c>
      <c r="H156" s="476" t="s">
        <v>281</v>
      </c>
      <c r="I156" s="110">
        <v>1079665</v>
      </c>
      <c r="J156" s="111">
        <v>795041</v>
      </c>
      <c r="K156" s="111">
        <v>0</v>
      </c>
      <c r="L156" s="114">
        <v>268724</v>
      </c>
      <c r="M156" s="114">
        <v>15900</v>
      </c>
      <c r="N156" s="111">
        <v>0</v>
      </c>
      <c r="O156" s="275">
        <v>1.77</v>
      </c>
      <c r="P156" s="288">
        <v>1.77</v>
      </c>
      <c r="Q156" s="411">
        <v>0</v>
      </c>
      <c r="R156" s="112">
        <f t="shared" si="98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99"/>
        <v>0</v>
      </c>
      <c r="X156" s="113">
        <v>0</v>
      </c>
      <c r="Y156" s="113">
        <v>0</v>
      </c>
      <c r="Z156" s="113">
        <v>0</v>
      </c>
      <c r="AA156" s="113">
        <f t="shared" si="100"/>
        <v>0</v>
      </c>
      <c r="AB156" s="113">
        <f t="shared" si="101"/>
        <v>0</v>
      </c>
      <c r="AC156" s="114">
        <f t="shared" si="102"/>
        <v>0</v>
      </c>
      <c r="AD156" s="114">
        <f t="shared" si="103"/>
        <v>0</v>
      </c>
      <c r="AE156" s="113">
        <v>0</v>
      </c>
      <c r="AF156" s="113">
        <v>0</v>
      </c>
      <c r="AG156" s="113">
        <f t="shared" si="104"/>
        <v>0</v>
      </c>
      <c r="AH156" s="113">
        <f t="shared" si="105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06"/>
        <v>0</v>
      </c>
      <c r="AR156" s="115">
        <f t="shared" si="107"/>
        <v>0</v>
      </c>
      <c r="AS156" s="116">
        <f t="shared" si="108"/>
        <v>0</v>
      </c>
      <c r="AT156" s="351">
        <f>I156+AH156</f>
        <v>1079665</v>
      </c>
      <c r="AU156" s="113">
        <f>J156+W156</f>
        <v>795041</v>
      </c>
      <c r="AV156" s="113">
        <f t="shared" si="111"/>
        <v>0</v>
      </c>
      <c r="AW156" s="113">
        <f t="shared" si="120"/>
        <v>268724</v>
      </c>
      <c r="AX156" s="113">
        <f t="shared" si="120"/>
        <v>15900</v>
      </c>
      <c r="AY156" s="113">
        <f>N156+AG156</f>
        <v>0</v>
      </c>
      <c r="AZ156" s="115">
        <f>O156+AS156</f>
        <v>1.77</v>
      </c>
      <c r="BA156" s="115">
        <f t="shared" si="121"/>
        <v>1.77</v>
      </c>
      <c r="BB156" s="116">
        <f t="shared" si="121"/>
        <v>0</v>
      </c>
      <c r="BC156" s="400"/>
    </row>
    <row r="157" spans="1:56" s="394" customFormat="1" ht="12.75" customHeight="1" x14ac:dyDescent="0.2">
      <c r="A157" s="396">
        <v>33</v>
      </c>
      <c r="B157" s="397">
        <v>3425</v>
      </c>
      <c r="C157" s="397">
        <v>600078451</v>
      </c>
      <c r="D157" s="397">
        <v>72742551</v>
      </c>
      <c r="E157" s="398" t="s">
        <v>73</v>
      </c>
      <c r="F157" s="397">
        <v>3143</v>
      </c>
      <c r="G157" s="398" t="s">
        <v>634</v>
      </c>
      <c r="H157" s="476" t="s">
        <v>282</v>
      </c>
      <c r="I157" s="110">
        <v>37217</v>
      </c>
      <c r="J157" s="111">
        <v>26235</v>
      </c>
      <c r="K157" s="111">
        <v>0</v>
      </c>
      <c r="L157" s="114">
        <v>8867</v>
      </c>
      <c r="M157" s="114">
        <v>525</v>
      </c>
      <c r="N157" s="111">
        <v>1590</v>
      </c>
      <c r="O157" s="275">
        <v>0.11</v>
      </c>
      <c r="P157" s="288">
        <v>0</v>
      </c>
      <c r="Q157" s="411">
        <v>0.11</v>
      </c>
      <c r="R157" s="112">
        <f t="shared" si="98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99"/>
        <v>0</v>
      </c>
      <c r="X157" s="113">
        <v>0</v>
      </c>
      <c r="Y157" s="113">
        <v>0</v>
      </c>
      <c r="Z157" s="113">
        <v>0</v>
      </c>
      <c r="AA157" s="113">
        <f t="shared" si="100"/>
        <v>0</v>
      </c>
      <c r="AB157" s="113">
        <f t="shared" si="101"/>
        <v>0</v>
      </c>
      <c r="AC157" s="114">
        <f t="shared" si="102"/>
        <v>0</v>
      </c>
      <c r="AD157" s="114">
        <f t="shared" si="103"/>
        <v>0</v>
      </c>
      <c r="AE157" s="113">
        <v>0</v>
      </c>
      <c r="AF157" s="113">
        <v>0</v>
      </c>
      <c r="AG157" s="113">
        <f t="shared" si="104"/>
        <v>0</v>
      </c>
      <c r="AH157" s="113">
        <f t="shared" si="105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06"/>
        <v>0</v>
      </c>
      <c r="AR157" s="115">
        <f t="shared" si="107"/>
        <v>0</v>
      </c>
      <c r="AS157" s="116">
        <f t="shared" si="108"/>
        <v>0</v>
      </c>
      <c r="AT157" s="351">
        <f>I157+AH157</f>
        <v>37217</v>
      </c>
      <c r="AU157" s="113">
        <f>J157+W157</f>
        <v>26235</v>
      </c>
      <c r="AV157" s="113">
        <f t="shared" si="111"/>
        <v>0</v>
      </c>
      <c r="AW157" s="113">
        <f t="shared" si="120"/>
        <v>8867</v>
      </c>
      <c r="AX157" s="113">
        <f t="shared" si="120"/>
        <v>525</v>
      </c>
      <c r="AY157" s="113">
        <f>N157+AG157</f>
        <v>1590</v>
      </c>
      <c r="AZ157" s="115">
        <f>O157+AS157</f>
        <v>0.11</v>
      </c>
      <c r="BA157" s="115">
        <f t="shared" si="121"/>
        <v>0</v>
      </c>
      <c r="BB157" s="116">
        <f t="shared" si="121"/>
        <v>0.11</v>
      </c>
      <c r="BC157" s="400"/>
    </row>
    <row r="158" spans="1:56" s="394" customFormat="1" ht="12.75" customHeight="1" x14ac:dyDescent="0.2">
      <c r="A158" s="235">
        <v>33</v>
      </c>
      <c r="B158" s="22">
        <v>3425</v>
      </c>
      <c r="C158" s="234">
        <v>600078451</v>
      </c>
      <c r="D158" s="234">
        <v>72742551</v>
      </c>
      <c r="E158" s="395" t="s">
        <v>74</v>
      </c>
      <c r="F158" s="22"/>
      <c r="G158" s="395"/>
      <c r="H158" s="475"/>
      <c r="I158" s="34">
        <v>15647213</v>
      </c>
      <c r="J158" s="23">
        <v>11311343</v>
      </c>
      <c r="K158" s="23">
        <v>19200</v>
      </c>
      <c r="L158" s="23">
        <v>3829723</v>
      </c>
      <c r="M158" s="23">
        <v>226227</v>
      </c>
      <c r="N158" s="23">
        <v>260720</v>
      </c>
      <c r="O158" s="24">
        <v>23.112599999999993</v>
      </c>
      <c r="P158" s="289">
        <v>18.4481</v>
      </c>
      <c r="Q158" s="816">
        <v>4.6645000000000003</v>
      </c>
      <c r="R158" s="34">
        <f t="shared" ref="R158:BB158" si="122">SUM(R154:R157)</f>
        <v>0</v>
      </c>
      <c r="S158" s="23">
        <f t="shared" si="122"/>
        <v>18615</v>
      </c>
      <c r="T158" s="23">
        <f t="shared" si="122"/>
        <v>0</v>
      </c>
      <c r="U158" s="23">
        <f t="shared" si="122"/>
        <v>0</v>
      </c>
      <c r="V158" s="23">
        <f t="shared" si="122"/>
        <v>0</v>
      </c>
      <c r="W158" s="23">
        <f t="shared" si="122"/>
        <v>18615</v>
      </c>
      <c r="X158" s="23">
        <f t="shared" si="122"/>
        <v>0</v>
      </c>
      <c r="Y158" s="23">
        <f t="shared" si="122"/>
        <v>0</v>
      </c>
      <c r="Z158" s="23">
        <f t="shared" si="122"/>
        <v>0</v>
      </c>
      <c r="AA158" s="23">
        <f t="shared" si="122"/>
        <v>0</v>
      </c>
      <c r="AB158" s="23">
        <f t="shared" si="122"/>
        <v>18615</v>
      </c>
      <c r="AC158" s="23">
        <f t="shared" si="122"/>
        <v>6292</v>
      </c>
      <c r="AD158" s="23">
        <f t="shared" si="122"/>
        <v>372</v>
      </c>
      <c r="AE158" s="23">
        <f t="shared" si="122"/>
        <v>2500</v>
      </c>
      <c r="AF158" s="23">
        <f t="shared" si="122"/>
        <v>0</v>
      </c>
      <c r="AG158" s="23">
        <f t="shared" si="122"/>
        <v>2500</v>
      </c>
      <c r="AH158" s="23">
        <f t="shared" si="122"/>
        <v>27779</v>
      </c>
      <c r="AI158" s="24">
        <f t="shared" si="122"/>
        <v>0</v>
      </c>
      <c r="AJ158" s="24">
        <f t="shared" si="122"/>
        <v>0</v>
      </c>
      <c r="AK158" s="24">
        <f t="shared" si="122"/>
        <v>0.04</v>
      </c>
      <c r="AL158" s="24">
        <f t="shared" si="122"/>
        <v>0</v>
      </c>
      <c r="AM158" s="24">
        <f t="shared" si="122"/>
        <v>0</v>
      </c>
      <c r="AN158" s="24">
        <f t="shared" si="122"/>
        <v>0</v>
      </c>
      <c r="AO158" s="24">
        <f t="shared" si="122"/>
        <v>0</v>
      </c>
      <c r="AP158" s="24">
        <f t="shared" si="122"/>
        <v>0</v>
      </c>
      <c r="AQ158" s="24">
        <f t="shared" si="122"/>
        <v>0.04</v>
      </c>
      <c r="AR158" s="24">
        <f t="shared" si="122"/>
        <v>0</v>
      </c>
      <c r="AS158" s="69">
        <f t="shared" si="122"/>
        <v>0.04</v>
      </c>
      <c r="AT158" s="874">
        <f t="shared" si="122"/>
        <v>15674992</v>
      </c>
      <c r="AU158" s="23">
        <f t="shared" si="122"/>
        <v>11329958</v>
      </c>
      <c r="AV158" s="23">
        <f t="shared" si="122"/>
        <v>19200</v>
      </c>
      <c r="AW158" s="23">
        <f t="shared" si="122"/>
        <v>3836015</v>
      </c>
      <c r="AX158" s="23">
        <f t="shared" si="122"/>
        <v>226599</v>
      </c>
      <c r="AY158" s="23">
        <f t="shared" si="122"/>
        <v>263220</v>
      </c>
      <c r="AZ158" s="24">
        <f t="shared" si="122"/>
        <v>23.152599999999996</v>
      </c>
      <c r="BA158" s="24">
        <f t="shared" si="122"/>
        <v>18.488099999999999</v>
      </c>
      <c r="BB158" s="69">
        <f t="shared" si="122"/>
        <v>4.6645000000000003</v>
      </c>
      <c r="BC158" s="400"/>
    </row>
    <row r="159" spans="1:56" s="394" customFormat="1" ht="12.75" customHeight="1" x14ac:dyDescent="0.2">
      <c r="A159" s="396">
        <v>34</v>
      </c>
      <c r="B159" s="397">
        <v>3418</v>
      </c>
      <c r="C159" s="397">
        <v>600078001</v>
      </c>
      <c r="D159" s="397">
        <v>70695954</v>
      </c>
      <c r="E159" s="398" t="s">
        <v>75</v>
      </c>
      <c r="F159" s="397">
        <v>3111</v>
      </c>
      <c r="G159" s="398" t="s">
        <v>315</v>
      </c>
      <c r="H159" s="476" t="s">
        <v>281</v>
      </c>
      <c r="I159" s="110">
        <v>1936567</v>
      </c>
      <c r="J159" s="111">
        <v>1394505</v>
      </c>
      <c r="K159" s="111">
        <v>10000</v>
      </c>
      <c r="L159" s="114">
        <v>474722</v>
      </c>
      <c r="M159" s="114">
        <v>27890</v>
      </c>
      <c r="N159" s="111">
        <v>29450</v>
      </c>
      <c r="O159" s="275">
        <v>3.1251999999999995</v>
      </c>
      <c r="P159" s="288">
        <v>2.2902999999999998</v>
      </c>
      <c r="Q159" s="411">
        <v>0.83489999999999998</v>
      </c>
      <c r="R159" s="112">
        <f t="shared" si="98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f t="shared" si="99"/>
        <v>0</v>
      </c>
      <c r="X159" s="113">
        <v>0</v>
      </c>
      <c r="Y159" s="113">
        <v>0</v>
      </c>
      <c r="Z159" s="113">
        <v>0</v>
      </c>
      <c r="AA159" s="113">
        <f t="shared" si="100"/>
        <v>0</v>
      </c>
      <c r="AB159" s="113">
        <f t="shared" si="101"/>
        <v>0</v>
      </c>
      <c r="AC159" s="114">
        <f t="shared" si="102"/>
        <v>0</v>
      </c>
      <c r="AD159" s="114">
        <f t="shared" si="103"/>
        <v>0</v>
      </c>
      <c r="AE159" s="113">
        <v>0</v>
      </c>
      <c r="AF159" s="113">
        <v>0</v>
      </c>
      <c r="AG159" s="113">
        <f t="shared" si="104"/>
        <v>0</v>
      </c>
      <c r="AH159" s="113">
        <f t="shared" si="105"/>
        <v>0</v>
      </c>
      <c r="AI159" s="115">
        <v>0</v>
      </c>
      <c r="AJ159" s="115"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f t="shared" si="106"/>
        <v>0</v>
      </c>
      <c r="AR159" s="115">
        <f t="shared" si="107"/>
        <v>0</v>
      </c>
      <c r="AS159" s="116">
        <f t="shared" si="108"/>
        <v>0</v>
      </c>
      <c r="AT159" s="351">
        <f>I159+AH159</f>
        <v>1936567</v>
      </c>
      <c r="AU159" s="113">
        <f>J159+W159</f>
        <v>1394505</v>
      </c>
      <c r="AV159" s="113">
        <f t="shared" si="111"/>
        <v>10000</v>
      </c>
      <c r="AW159" s="113">
        <f t="shared" ref="AW159:AX161" si="123">L159+AC159</f>
        <v>474722</v>
      </c>
      <c r="AX159" s="113">
        <f t="shared" si="123"/>
        <v>27890</v>
      </c>
      <c r="AY159" s="113">
        <f>N159+AG159</f>
        <v>29450</v>
      </c>
      <c r="AZ159" s="115">
        <f>O159+AS159</f>
        <v>3.1251999999999995</v>
      </c>
      <c r="BA159" s="115">
        <f t="shared" ref="BA159:BB161" si="124">P159+AQ159</f>
        <v>2.2902999999999998</v>
      </c>
      <c r="BB159" s="116">
        <f t="shared" si="124"/>
        <v>0.83489999999999998</v>
      </c>
      <c r="BC159" s="400"/>
    </row>
    <row r="160" spans="1:56" s="394" customFormat="1" ht="12.75" customHeight="1" x14ac:dyDescent="0.2">
      <c r="A160" s="396">
        <v>34</v>
      </c>
      <c r="B160" s="397">
        <v>3418</v>
      </c>
      <c r="C160" s="397">
        <v>600078001</v>
      </c>
      <c r="D160" s="397">
        <v>70695954</v>
      </c>
      <c r="E160" s="398" t="s">
        <v>75</v>
      </c>
      <c r="F160" s="397">
        <v>3111</v>
      </c>
      <c r="G160" s="398" t="s">
        <v>316</v>
      </c>
      <c r="H160" s="476" t="s">
        <v>282</v>
      </c>
      <c r="I160" s="110">
        <v>156823</v>
      </c>
      <c r="J160" s="111">
        <v>115481</v>
      </c>
      <c r="K160" s="111">
        <v>0</v>
      </c>
      <c r="L160" s="114">
        <v>39033</v>
      </c>
      <c r="M160" s="114">
        <v>2309</v>
      </c>
      <c r="N160" s="111">
        <v>0</v>
      </c>
      <c r="O160" s="275">
        <v>0.32999999999999996</v>
      </c>
      <c r="P160" s="288">
        <v>0.32999999999999996</v>
      </c>
      <c r="Q160" s="411">
        <v>0</v>
      </c>
      <c r="R160" s="112">
        <f t="shared" si="98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99"/>
        <v>0</v>
      </c>
      <c r="X160" s="113">
        <v>0</v>
      </c>
      <c r="Y160" s="113">
        <v>0</v>
      </c>
      <c r="Z160" s="113">
        <v>0</v>
      </c>
      <c r="AA160" s="113">
        <f t="shared" si="100"/>
        <v>0</v>
      </c>
      <c r="AB160" s="113">
        <f t="shared" si="101"/>
        <v>0</v>
      </c>
      <c r="AC160" s="114">
        <f t="shared" si="102"/>
        <v>0</v>
      </c>
      <c r="AD160" s="114">
        <f t="shared" si="103"/>
        <v>0</v>
      </c>
      <c r="AE160" s="113">
        <v>0</v>
      </c>
      <c r="AF160" s="113">
        <v>0</v>
      </c>
      <c r="AG160" s="113">
        <f t="shared" si="104"/>
        <v>0</v>
      </c>
      <c r="AH160" s="113">
        <f t="shared" si="105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06"/>
        <v>0</v>
      </c>
      <c r="AR160" s="115">
        <f t="shared" si="107"/>
        <v>0</v>
      </c>
      <c r="AS160" s="116">
        <f t="shared" si="108"/>
        <v>0</v>
      </c>
      <c r="AT160" s="351">
        <f>I160+AH160</f>
        <v>156823</v>
      </c>
      <c r="AU160" s="113">
        <f>J160+W160</f>
        <v>115481</v>
      </c>
      <c r="AV160" s="113">
        <f t="shared" si="111"/>
        <v>0</v>
      </c>
      <c r="AW160" s="113">
        <f t="shared" si="123"/>
        <v>39033</v>
      </c>
      <c r="AX160" s="113">
        <f t="shared" si="123"/>
        <v>2309</v>
      </c>
      <c r="AY160" s="113">
        <f>N160+AG160</f>
        <v>0</v>
      </c>
      <c r="AZ160" s="115">
        <f>O160+AS160</f>
        <v>0.32999999999999996</v>
      </c>
      <c r="BA160" s="115">
        <f t="shared" si="124"/>
        <v>0.32999999999999996</v>
      </c>
      <c r="BB160" s="116">
        <f t="shared" si="124"/>
        <v>0</v>
      </c>
      <c r="BC160" s="400"/>
    </row>
    <row r="161" spans="1:56" s="394" customFormat="1" ht="12.75" customHeight="1" x14ac:dyDescent="0.2">
      <c r="A161" s="396">
        <v>34</v>
      </c>
      <c r="B161" s="397">
        <v>3418</v>
      </c>
      <c r="C161" s="397">
        <v>600078001</v>
      </c>
      <c r="D161" s="397">
        <v>70695954</v>
      </c>
      <c r="E161" s="398" t="s">
        <v>75</v>
      </c>
      <c r="F161" s="397">
        <v>3141</v>
      </c>
      <c r="G161" s="398" t="s">
        <v>319</v>
      </c>
      <c r="H161" s="476" t="s">
        <v>282</v>
      </c>
      <c r="I161" s="110">
        <v>337786</v>
      </c>
      <c r="J161" s="111">
        <v>242915</v>
      </c>
      <c r="K161" s="111">
        <v>5000</v>
      </c>
      <c r="L161" s="114">
        <v>83795</v>
      </c>
      <c r="M161" s="114">
        <v>4858</v>
      </c>
      <c r="N161" s="111">
        <v>1218</v>
      </c>
      <c r="O161" s="275">
        <v>0.84</v>
      </c>
      <c r="P161" s="288">
        <v>0</v>
      </c>
      <c r="Q161" s="411">
        <v>0.84</v>
      </c>
      <c r="R161" s="112">
        <f t="shared" si="98"/>
        <v>0</v>
      </c>
      <c r="S161" s="113">
        <v>0</v>
      </c>
      <c r="T161" s="113">
        <v>-9549</v>
      </c>
      <c r="U161" s="113">
        <v>0</v>
      </c>
      <c r="V161" s="113">
        <v>0</v>
      </c>
      <c r="W161" s="113">
        <f t="shared" si="99"/>
        <v>-9549</v>
      </c>
      <c r="X161" s="113">
        <v>0</v>
      </c>
      <c r="Y161" s="113">
        <v>0</v>
      </c>
      <c r="Z161" s="113">
        <v>0</v>
      </c>
      <c r="AA161" s="113">
        <f t="shared" si="100"/>
        <v>0</v>
      </c>
      <c r="AB161" s="113">
        <f t="shared" si="101"/>
        <v>-9549</v>
      </c>
      <c r="AC161" s="114">
        <f t="shared" si="102"/>
        <v>-3228</v>
      </c>
      <c r="AD161" s="114">
        <f t="shared" si="103"/>
        <v>-191</v>
      </c>
      <c r="AE161" s="113">
        <v>0</v>
      </c>
      <c r="AF161" s="113">
        <v>0</v>
      </c>
      <c r="AG161" s="113">
        <f t="shared" si="104"/>
        <v>0</v>
      </c>
      <c r="AH161" s="113">
        <f t="shared" si="105"/>
        <v>-12968</v>
      </c>
      <c r="AI161" s="115">
        <v>0</v>
      </c>
      <c r="AJ161" s="115">
        <v>0</v>
      </c>
      <c r="AK161" s="115">
        <v>0</v>
      </c>
      <c r="AL161" s="115">
        <v>0</v>
      </c>
      <c r="AM161" s="115">
        <v>-0.03</v>
      </c>
      <c r="AN161" s="115">
        <v>0</v>
      </c>
      <c r="AO161" s="115">
        <v>0</v>
      </c>
      <c r="AP161" s="115">
        <v>0</v>
      </c>
      <c r="AQ161" s="115">
        <f t="shared" si="106"/>
        <v>0</v>
      </c>
      <c r="AR161" s="115">
        <f t="shared" si="107"/>
        <v>-0.03</v>
      </c>
      <c r="AS161" s="116">
        <f t="shared" si="108"/>
        <v>-0.03</v>
      </c>
      <c r="AT161" s="351">
        <f>I161+AH161</f>
        <v>324818</v>
      </c>
      <c r="AU161" s="113">
        <f>J161+W161</f>
        <v>233366</v>
      </c>
      <c r="AV161" s="113">
        <f t="shared" si="111"/>
        <v>5000</v>
      </c>
      <c r="AW161" s="113">
        <f t="shared" si="123"/>
        <v>80567</v>
      </c>
      <c r="AX161" s="113">
        <f t="shared" si="123"/>
        <v>4667</v>
      </c>
      <c r="AY161" s="113">
        <f>N161+AG161</f>
        <v>1218</v>
      </c>
      <c r="AZ161" s="115">
        <f>O161+AS161</f>
        <v>0.80999999999999994</v>
      </c>
      <c r="BA161" s="115">
        <f t="shared" si="124"/>
        <v>0</v>
      </c>
      <c r="BB161" s="116">
        <f t="shared" si="124"/>
        <v>0.80999999999999994</v>
      </c>
      <c r="BC161" s="400"/>
      <c r="BD161" s="400"/>
    </row>
    <row r="162" spans="1:56" s="394" customFormat="1" ht="12.75" customHeight="1" x14ac:dyDescent="0.2">
      <c r="A162" s="235">
        <v>34</v>
      </c>
      <c r="B162" s="22">
        <v>3418</v>
      </c>
      <c r="C162" s="234">
        <v>600078001</v>
      </c>
      <c r="D162" s="234">
        <v>70695954</v>
      </c>
      <c r="E162" s="395" t="s">
        <v>76</v>
      </c>
      <c r="F162" s="22"/>
      <c r="G162" s="395"/>
      <c r="H162" s="475"/>
      <c r="I162" s="34">
        <v>2431176</v>
      </c>
      <c r="J162" s="23">
        <v>1752901</v>
      </c>
      <c r="K162" s="23">
        <v>15000</v>
      </c>
      <c r="L162" s="23">
        <v>597550</v>
      </c>
      <c r="M162" s="23">
        <v>35057</v>
      </c>
      <c r="N162" s="23">
        <v>30668</v>
      </c>
      <c r="O162" s="24">
        <v>4.2951999999999995</v>
      </c>
      <c r="P162" s="289">
        <v>2.6202999999999999</v>
      </c>
      <c r="Q162" s="816">
        <v>1.6749000000000001</v>
      </c>
      <c r="R162" s="34">
        <f t="shared" ref="R162:BB162" si="125">SUM(R159:R161)</f>
        <v>0</v>
      </c>
      <c r="S162" s="23">
        <f t="shared" si="125"/>
        <v>0</v>
      </c>
      <c r="T162" s="23">
        <f t="shared" si="125"/>
        <v>-9549</v>
      </c>
      <c r="U162" s="23">
        <f t="shared" si="125"/>
        <v>0</v>
      </c>
      <c r="V162" s="23">
        <f t="shared" si="125"/>
        <v>0</v>
      </c>
      <c r="W162" s="23">
        <f t="shared" si="125"/>
        <v>-9549</v>
      </c>
      <c r="X162" s="23">
        <f t="shared" si="125"/>
        <v>0</v>
      </c>
      <c r="Y162" s="23">
        <f t="shared" si="125"/>
        <v>0</v>
      </c>
      <c r="Z162" s="23">
        <f t="shared" si="125"/>
        <v>0</v>
      </c>
      <c r="AA162" s="23">
        <f t="shared" si="125"/>
        <v>0</v>
      </c>
      <c r="AB162" s="23">
        <f t="shared" si="125"/>
        <v>-9549</v>
      </c>
      <c r="AC162" s="23">
        <f t="shared" si="125"/>
        <v>-3228</v>
      </c>
      <c r="AD162" s="23">
        <f t="shared" si="125"/>
        <v>-191</v>
      </c>
      <c r="AE162" s="23">
        <f t="shared" si="125"/>
        <v>0</v>
      </c>
      <c r="AF162" s="23">
        <f t="shared" si="125"/>
        <v>0</v>
      </c>
      <c r="AG162" s="23">
        <f t="shared" si="125"/>
        <v>0</v>
      </c>
      <c r="AH162" s="23">
        <f t="shared" si="125"/>
        <v>-12968</v>
      </c>
      <c r="AI162" s="24">
        <f t="shared" si="125"/>
        <v>0</v>
      </c>
      <c r="AJ162" s="24">
        <f t="shared" si="125"/>
        <v>0</v>
      </c>
      <c r="AK162" s="24">
        <f t="shared" si="125"/>
        <v>0</v>
      </c>
      <c r="AL162" s="24">
        <f t="shared" si="125"/>
        <v>0</v>
      </c>
      <c r="AM162" s="24">
        <f t="shared" si="125"/>
        <v>-0.03</v>
      </c>
      <c r="AN162" s="24">
        <f t="shared" si="125"/>
        <v>0</v>
      </c>
      <c r="AO162" s="24">
        <f t="shared" si="125"/>
        <v>0</v>
      </c>
      <c r="AP162" s="24">
        <f t="shared" si="125"/>
        <v>0</v>
      </c>
      <c r="AQ162" s="24">
        <f t="shared" si="125"/>
        <v>0</v>
      </c>
      <c r="AR162" s="24">
        <f t="shared" si="125"/>
        <v>-0.03</v>
      </c>
      <c r="AS162" s="69">
        <f t="shared" si="125"/>
        <v>-0.03</v>
      </c>
      <c r="AT162" s="874">
        <f t="shared" si="125"/>
        <v>2418208</v>
      </c>
      <c r="AU162" s="23">
        <f t="shared" si="125"/>
        <v>1743352</v>
      </c>
      <c r="AV162" s="23">
        <f t="shared" si="125"/>
        <v>15000</v>
      </c>
      <c r="AW162" s="23">
        <f t="shared" si="125"/>
        <v>594322</v>
      </c>
      <c r="AX162" s="23">
        <f t="shared" si="125"/>
        <v>34866</v>
      </c>
      <c r="AY162" s="23">
        <f t="shared" si="125"/>
        <v>30668</v>
      </c>
      <c r="AZ162" s="24">
        <f t="shared" si="125"/>
        <v>4.2651999999999992</v>
      </c>
      <c r="BA162" s="24">
        <f t="shared" si="125"/>
        <v>2.6202999999999999</v>
      </c>
      <c r="BB162" s="69">
        <f t="shared" si="125"/>
        <v>1.6448999999999998</v>
      </c>
      <c r="BC162" s="400"/>
    </row>
    <row r="163" spans="1:56" s="394" customFormat="1" ht="12.75" customHeight="1" x14ac:dyDescent="0.2">
      <c r="A163" s="396">
        <v>35</v>
      </c>
      <c r="B163" s="397">
        <v>3428</v>
      </c>
      <c r="C163" s="397">
        <v>600078311</v>
      </c>
      <c r="D163" s="397">
        <v>72742518</v>
      </c>
      <c r="E163" s="398" t="s">
        <v>77</v>
      </c>
      <c r="F163" s="397">
        <v>3111</v>
      </c>
      <c r="G163" s="398" t="s">
        <v>315</v>
      </c>
      <c r="H163" s="476" t="s">
        <v>281</v>
      </c>
      <c r="I163" s="110">
        <v>2763500</v>
      </c>
      <c r="J163" s="111">
        <v>2023380</v>
      </c>
      <c r="K163" s="111">
        <v>0</v>
      </c>
      <c r="L163" s="114">
        <v>683902</v>
      </c>
      <c r="M163" s="114">
        <v>40468</v>
      </c>
      <c r="N163" s="111">
        <v>15750</v>
      </c>
      <c r="O163" s="275">
        <v>4.9218000000000002</v>
      </c>
      <c r="P163" s="288">
        <v>4</v>
      </c>
      <c r="Q163" s="411">
        <v>0.92179999999999995</v>
      </c>
      <c r="R163" s="112">
        <f t="shared" si="98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f t="shared" si="99"/>
        <v>0</v>
      </c>
      <c r="X163" s="113">
        <v>0</v>
      </c>
      <c r="Y163" s="113">
        <v>0</v>
      </c>
      <c r="Z163" s="113">
        <v>0</v>
      </c>
      <c r="AA163" s="113">
        <f t="shared" si="100"/>
        <v>0</v>
      </c>
      <c r="AB163" s="113">
        <f t="shared" si="101"/>
        <v>0</v>
      </c>
      <c r="AC163" s="114">
        <f t="shared" si="102"/>
        <v>0</v>
      </c>
      <c r="AD163" s="114">
        <f t="shared" si="103"/>
        <v>0</v>
      </c>
      <c r="AE163" s="113">
        <v>0</v>
      </c>
      <c r="AF163" s="113">
        <v>0</v>
      </c>
      <c r="AG163" s="113">
        <f t="shared" si="104"/>
        <v>0</v>
      </c>
      <c r="AH163" s="113">
        <f t="shared" si="105"/>
        <v>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 t="shared" si="106"/>
        <v>0</v>
      </c>
      <c r="AR163" s="115">
        <f t="shared" si="107"/>
        <v>0</v>
      </c>
      <c r="AS163" s="116">
        <f t="shared" si="108"/>
        <v>0</v>
      </c>
      <c r="AT163" s="351">
        <f t="shared" ref="AT163:AT168" si="126">I163+AH163</f>
        <v>2763500</v>
      </c>
      <c r="AU163" s="113">
        <f t="shared" ref="AU163:AU168" si="127">J163+W163</f>
        <v>2023380</v>
      </c>
      <c r="AV163" s="113">
        <f t="shared" si="111"/>
        <v>0</v>
      </c>
      <c r="AW163" s="113">
        <f t="shared" ref="AW163:AX168" si="128">L163+AC163</f>
        <v>683902</v>
      </c>
      <c r="AX163" s="113">
        <f t="shared" si="128"/>
        <v>40468</v>
      </c>
      <c r="AY163" s="113">
        <f t="shared" ref="AY163:AY168" si="129">N163+AG163</f>
        <v>15750</v>
      </c>
      <c r="AZ163" s="115">
        <f t="shared" ref="AZ163:AZ168" si="130">O163+AS163</f>
        <v>4.9218000000000002</v>
      </c>
      <c r="BA163" s="115">
        <f t="shared" ref="BA163:BB168" si="131">P163+AQ163</f>
        <v>4</v>
      </c>
      <c r="BB163" s="116">
        <f t="shared" si="131"/>
        <v>0.92179999999999995</v>
      </c>
      <c r="BC163" s="400"/>
    </row>
    <row r="164" spans="1:56" s="394" customFormat="1" ht="12.75" customHeight="1" x14ac:dyDescent="0.2">
      <c r="A164" s="396">
        <v>35</v>
      </c>
      <c r="B164" s="397">
        <v>3428</v>
      </c>
      <c r="C164" s="397">
        <v>600078311</v>
      </c>
      <c r="D164" s="397">
        <v>72742518</v>
      </c>
      <c r="E164" s="398" t="s">
        <v>77</v>
      </c>
      <c r="F164" s="397">
        <v>3117</v>
      </c>
      <c r="G164" s="398" t="s">
        <v>318</v>
      </c>
      <c r="H164" s="476" t="s">
        <v>281</v>
      </c>
      <c r="I164" s="110">
        <v>3516654</v>
      </c>
      <c r="J164" s="111">
        <v>2544252</v>
      </c>
      <c r="K164" s="111">
        <v>0</v>
      </c>
      <c r="L164" s="114">
        <v>859957</v>
      </c>
      <c r="M164" s="114">
        <v>50885</v>
      </c>
      <c r="N164" s="111">
        <v>61560</v>
      </c>
      <c r="O164" s="275">
        <v>5.1816000000000004</v>
      </c>
      <c r="P164" s="288">
        <v>3.5705</v>
      </c>
      <c r="Q164" s="411">
        <v>1.6111</v>
      </c>
      <c r="R164" s="112">
        <f t="shared" si="98"/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f t="shared" si="99"/>
        <v>0</v>
      </c>
      <c r="X164" s="113">
        <v>0</v>
      </c>
      <c r="Y164" s="113">
        <v>0</v>
      </c>
      <c r="Z164" s="113">
        <v>0</v>
      </c>
      <c r="AA164" s="113">
        <f t="shared" si="100"/>
        <v>0</v>
      </c>
      <c r="AB164" s="113">
        <f t="shared" si="101"/>
        <v>0</v>
      </c>
      <c r="AC164" s="114">
        <f t="shared" si="102"/>
        <v>0</v>
      </c>
      <c r="AD164" s="114">
        <f t="shared" si="103"/>
        <v>0</v>
      </c>
      <c r="AE164" s="113">
        <v>0</v>
      </c>
      <c r="AF164" s="113">
        <v>0</v>
      </c>
      <c r="AG164" s="113">
        <f t="shared" si="104"/>
        <v>0</v>
      </c>
      <c r="AH164" s="113">
        <f t="shared" si="105"/>
        <v>0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f t="shared" si="106"/>
        <v>0</v>
      </c>
      <c r="AR164" s="115">
        <f t="shared" si="107"/>
        <v>0</v>
      </c>
      <c r="AS164" s="116">
        <f t="shared" si="108"/>
        <v>0</v>
      </c>
      <c r="AT164" s="351">
        <f t="shared" si="126"/>
        <v>3516654</v>
      </c>
      <c r="AU164" s="113">
        <f t="shared" si="127"/>
        <v>2544252</v>
      </c>
      <c r="AV164" s="113">
        <f t="shared" si="111"/>
        <v>0</v>
      </c>
      <c r="AW164" s="113">
        <f t="shared" si="128"/>
        <v>859957</v>
      </c>
      <c r="AX164" s="113">
        <f t="shared" si="128"/>
        <v>50885</v>
      </c>
      <c r="AY164" s="113">
        <f t="shared" si="129"/>
        <v>61560</v>
      </c>
      <c r="AZ164" s="115">
        <f t="shared" si="130"/>
        <v>5.1816000000000004</v>
      </c>
      <c r="BA164" s="115">
        <f t="shared" si="131"/>
        <v>3.5705</v>
      </c>
      <c r="BB164" s="116">
        <f t="shared" si="131"/>
        <v>1.6111</v>
      </c>
      <c r="BC164" s="400"/>
    </row>
    <row r="165" spans="1:56" s="394" customFormat="1" x14ac:dyDescent="0.2">
      <c r="A165" s="396">
        <v>35</v>
      </c>
      <c r="B165" s="397">
        <v>3428</v>
      </c>
      <c r="C165" s="397">
        <v>600078311</v>
      </c>
      <c r="D165" s="397">
        <v>72742518</v>
      </c>
      <c r="E165" s="398" t="s">
        <v>77</v>
      </c>
      <c r="F165" s="397">
        <v>3117</v>
      </c>
      <c r="G165" s="398" t="s">
        <v>316</v>
      </c>
      <c r="H165" s="476" t="s">
        <v>282</v>
      </c>
      <c r="I165" s="110">
        <v>1071716</v>
      </c>
      <c r="J165" s="111">
        <v>789187</v>
      </c>
      <c r="K165" s="111">
        <v>0</v>
      </c>
      <c r="L165" s="114">
        <v>266745</v>
      </c>
      <c r="M165" s="114">
        <v>15784</v>
      </c>
      <c r="N165" s="111">
        <v>0</v>
      </c>
      <c r="O165" s="275">
        <v>2.25</v>
      </c>
      <c r="P165" s="288">
        <v>2.25</v>
      </c>
      <c r="Q165" s="411">
        <v>0</v>
      </c>
      <c r="R165" s="112">
        <f t="shared" si="98"/>
        <v>0</v>
      </c>
      <c r="S165" s="113">
        <v>0</v>
      </c>
      <c r="T165" s="113">
        <v>0</v>
      </c>
      <c r="U165" s="113">
        <v>0</v>
      </c>
      <c r="V165" s="113">
        <v>0</v>
      </c>
      <c r="W165" s="113">
        <f t="shared" si="99"/>
        <v>0</v>
      </c>
      <c r="X165" s="113">
        <v>0</v>
      </c>
      <c r="Y165" s="113">
        <v>0</v>
      </c>
      <c r="Z165" s="113">
        <v>0</v>
      </c>
      <c r="AA165" s="113">
        <f t="shared" si="100"/>
        <v>0</v>
      </c>
      <c r="AB165" s="113">
        <f t="shared" si="101"/>
        <v>0</v>
      </c>
      <c r="AC165" s="114">
        <f t="shared" si="102"/>
        <v>0</v>
      </c>
      <c r="AD165" s="114">
        <f t="shared" si="103"/>
        <v>0</v>
      </c>
      <c r="AE165" s="113">
        <v>0</v>
      </c>
      <c r="AF165" s="113">
        <v>0</v>
      </c>
      <c r="AG165" s="113">
        <f t="shared" si="104"/>
        <v>0</v>
      </c>
      <c r="AH165" s="113">
        <f t="shared" si="105"/>
        <v>0</v>
      </c>
      <c r="AI165" s="115">
        <v>0</v>
      </c>
      <c r="AJ165" s="115">
        <v>0</v>
      </c>
      <c r="AK165" s="115">
        <v>0</v>
      </c>
      <c r="AL165" s="115">
        <v>0</v>
      </c>
      <c r="AM165" s="115">
        <v>0</v>
      </c>
      <c r="AN165" s="115">
        <v>0</v>
      </c>
      <c r="AO165" s="115">
        <v>0</v>
      </c>
      <c r="AP165" s="115">
        <v>0</v>
      </c>
      <c r="AQ165" s="115">
        <f t="shared" si="106"/>
        <v>0</v>
      </c>
      <c r="AR165" s="115">
        <f t="shared" si="107"/>
        <v>0</v>
      </c>
      <c r="AS165" s="116">
        <f t="shared" si="108"/>
        <v>0</v>
      </c>
      <c r="AT165" s="351">
        <f t="shared" si="126"/>
        <v>1071716</v>
      </c>
      <c r="AU165" s="113">
        <f t="shared" si="127"/>
        <v>789187</v>
      </c>
      <c r="AV165" s="113">
        <f t="shared" si="111"/>
        <v>0</v>
      </c>
      <c r="AW165" s="113">
        <f t="shared" si="128"/>
        <v>266745</v>
      </c>
      <c r="AX165" s="113">
        <f t="shared" si="128"/>
        <v>15784</v>
      </c>
      <c r="AY165" s="113">
        <f t="shared" si="129"/>
        <v>0</v>
      </c>
      <c r="AZ165" s="115">
        <f t="shared" si="130"/>
        <v>2.25</v>
      </c>
      <c r="BA165" s="115">
        <f t="shared" si="131"/>
        <v>2.25</v>
      </c>
      <c r="BB165" s="116">
        <f t="shared" si="131"/>
        <v>0</v>
      </c>
      <c r="BC165" s="400"/>
    </row>
    <row r="166" spans="1:56" s="394" customFormat="1" ht="12.75" customHeight="1" x14ac:dyDescent="0.2">
      <c r="A166" s="396">
        <v>35</v>
      </c>
      <c r="B166" s="397">
        <v>3428</v>
      </c>
      <c r="C166" s="397">
        <v>600078311</v>
      </c>
      <c r="D166" s="397">
        <v>72742518</v>
      </c>
      <c r="E166" s="398" t="s">
        <v>77</v>
      </c>
      <c r="F166" s="397">
        <v>3141</v>
      </c>
      <c r="G166" s="398" t="s">
        <v>319</v>
      </c>
      <c r="H166" s="476" t="s">
        <v>282</v>
      </c>
      <c r="I166" s="110">
        <v>881949</v>
      </c>
      <c r="J166" s="111">
        <v>646415</v>
      </c>
      <c r="K166" s="111">
        <v>0</v>
      </c>
      <c r="L166" s="114">
        <v>218488</v>
      </c>
      <c r="M166" s="114">
        <v>12928</v>
      </c>
      <c r="N166" s="111">
        <v>4118</v>
      </c>
      <c r="O166" s="275">
        <v>2.2000000000000002</v>
      </c>
      <c r="P166" s="288">
        <v>0</v>
      </c>
      <c r="Q166" s="411">
        <v>2.2000000000000002</v>
      </c>
      <c r="R166" s="112">
        <f t="shared" si="98"/>
        <v>0</v>
      </c>
      <c r="S166" s="113">
        <v>0</v>
      </c>
      <c r="T166" s="113">
        <v>13888</v>
      </c>
      <c r="U166" s="113">
        <v>0</v>
      </c>
      <c r="V166" s="113">
        <v>0</v>
      </c>
      <c r="W166" s="113">
        <f t="shared" si="99"/>
        <v>13888</v>
      </c>
      <c r="X166" s="113">
        <v>0</v>
      </c>
      <c r="Y166" s="113">
        <v>0</v>
      </c>
      <c r="Z166" s="113">
        <v>0</v>
      </c>
      <c r="AA166" s="113">
        <f t="shared" si="100"/>
        <v>0</v>
      </c>
      <c r="AB166" s="113">
        <f t="shared" si="101"/>
        <v>13888</v>
      </c>
      <c r="AC166" s="114">
        <f t="shared" si="102"/>
        <v>4694</v>
      </c>
      <c r="AD166" s="114">
        <f t="shared" si="103"/>
        <v>278</v>
      </c>
      <c r="AE166" s="113">
        <v>0</v>
      </c>
      <c r="AF166" s="113">
        <v>0</v>
      </c>
      <c r="AG166" s="113">
        <f t="shared" si="104"/>
        <v>0</v>
      </c>
      <c r="AH166" s="113">
        <f t="shared" si="105"/>
        <v>18860</v>
      </c>
      <c r="AI166" s="115">
        <v>0</v>
      </c>
      <c r="AJ166" s="115">
        <v>0</v>
      </c>
      <c r="AK166" s="115">
        <v>0</v>
      </c>
      <c r="AL166" s="115">
        <v>0</v>
      </c>
      <c r="AM166" s="115">
        <v>0.05</v>
      </c>
      <c r="AN166" s="115">
        <v>0</v>
      </c>
      <c r="AO166" s="115">
        <v>0</v>
      </c>
      <c r="AP166" s="115">
        <v>0</v>
      </c>
      <c r="AQ166" s="115">
        <f t="shared" si="106"/>
        <v>0</v>
      </c>
      <c r="AR166" s="115">
        <f t="shared" si="107"/>
        <v>0.05</v>
      </c>
      <c r="AS166" s="116">
        <f t="shared" si="108"/>
        <v>0.05</v>
      </c>
      <c r="AT166" s="351">
        <f t="shared" si="126"/>
        <v>900809</v>
      </c>
      <c r="AU166" s="113">
        <f t="shared" si="127"/>
        <v>660303</v>
      </c>
      <c r="AV166" s="113">
        <f t="shared" si="111"/>
        <v>0</v>
      </c>
      <c r="AW166" s="113">
        <f t="shared" si="128"/>
        <v>223182</v>
      </c>
      <c r="AX166" s="113">
        <f t="shared" si="128"/>
        <v>13206</v>
      </c>
      <c r="AY166" s="113">
        <f t="shared" si="129"/>
        <v>4118</v>
      </c>
      <c r="AZ166" s="115">
        <f t="shared" si="130"/>
        <v>2.25</v>
      </c>
      <c r="BA166" s="115">
        <f t="shared" si="131"/>
        <v>0</v>
      </c>
      <c r="BB166" s="116">
        <f t="shared" si="131"/>
        <v>2.25</v>
      </c>
      <c r="BC166" s="400"/>
      <c r="BD166" s="400"/>
    </row>
    <row r="167" spans="1:56" s="394" customFormat="1" ht="12.75" customHeight="1" x14ac:dyDescent="0.2">
      <c r="A167" s="396">
        <v>35</v>
      </c>
      <c r="B167" s="397">
        <v>3428</v>
      </c>
      <c r="C167" s="397">
        <v>600078311</v>
      </c>
      <c r="D167" s="397">
        <v>72742518</v>
      </c>
      <c r="E167" s="398" t="s">
        <v>77</v>
      </c>
      <c r="F167" s="397">
        <v>3143</v>
      </c>
      <c r="G167" s="398" t="s">
        <v>633</v>
      </c>
      <c r="H167" s="476" t="s">
        <v>281</v>
      </c>
      <c r="I167" s="110">
        <v>790346</v>
      </c>
      <c r="J167" s="111">
        <v>567213</v>
      </c>
      <c r="K167" s="111">
        <v>15000</v>
      </c>
      <c r="L167" s="114">
        <v>196789</v>
      </c>
      <c r="M167" s="114">
        <v>11344</v>
      </c>
      <c r="N167" s="111">
        <v>0</v>
      </c>
      <c r="O167" s="275">
        <v>1.1207</v>
      </c>
      <c r="P167" s="288">
        <v>1.1207</v>
      </c>
      <c r="Q167" s="411">
        <v>0</v>
      </c>
      <c r="R167" s="112">
        <f t="shared" si="98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f t="shared" si="99"/>
        <v>0</v>
      </c>
      <c r="X167" s="113">
        <v>0</v>
      </c>
      <c r="Y167" s="113">
        <v>0</v>
      </c>
      <c r="Z167" s="113">
        <v>0</v>
      </c>
      <c r="AA167" s="113">
        <f t="shared" si="100"/>
        <v>0</v>
      </c>
      <c r="AB167" s="113">
        <f t="shared" si="101"/>
        <v>0</v>
      </c>
      <c r="AC167" s="114">
        <f t="shared" si="102"/>
        <v>0</v>
      </c>
      <c r="AD167" s="114">
        <f t="shared" si="103"/>
        <v>0</v>
      </c>
      <c r="AE167" s="113">
        <v>0</v>
      </c>
      <c r="AF167" s="113">
        <v>0</v>
      </c>
      <c r="AG167" s="113">
        <f t="shared" si="104"/>
        <v>0</v>
      </c>
      <c r="AH167" s="113">
        <f t="shared" si="105"/>
        <v>0</v>
      </c>
      <c r="AI167" s="115">
        <v>0</v>
      </c>
      <c r="AJ167" s="115"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06"/>
        <v>0</v>
      </c>
      <c r="AR167" s="115">
        <f t="shared" si="107"/>
        <v>0</v>
      </c>
      <c r="AS167" s="116">
        <f t="shared" si="108"/>
        <v>0</v>
      </c>
      <c r="AT167" s="351">
        <f t="shared" si="126"/>
        <v>790346</v>
      </c>
      <c r="AU167" s="113">
        <f t="shared" si="127"/>
        <v>567213</v>
      </c>
      <c r="AV167" s="113">
        <f t="shared" si="111"/>
        <v>15000</v>
      </c>
      <c r="AW167" s="113">
        <f t="shared" si="128"/>
        <v>196789</v>
      </c>
      <c r="AX167" s="113">
        <f t="shared" si="128"/>
        <v>11344</v>
      </c>
      <c r="AY167" s="113">
        <f t="shared" si="129"/>
        <v>0</v>
      </c>
      <c r="AZ167" s="115">
        <f t="shared" si="130"/>
        <v>1.1207</v>
      </c>
      <c r="BA167" s="115">
        <f t="shared" si="131"/>
        <v>1.1207</v>
      </c>
      <c r="BB167" s="116">
        <f t="shared" si="131"/>
        <v>0</v>
      </c>
      <c r="BC167" s="400"/>
    </row>
    <row r="168" spans="1:56" s="394" customFormat="1" ht="12.75" customHeight="1" x14ac:dyDescent="0.2">
      <c r="A168" s="396">
        <v>35</v>
      </c>
      <c r="B168" s="397">
        <v>3428</v>
      </c>
      <c r="C168" s="397">
        <v>600078311</v>
      </c>
      <c r="D168" s="397">
        <v>72742518</v>
      </c>
      <c r="E168" s="398" t="s">
        <v>77</v>
      </c>
      <c r="F168" s="397">
        <v>3143</v>
      </c>
      <c r="G168" s="398" t="s">
        <v>634</v>
      </c>
      <c r="H168" s="476" t="s">
        <v>282</v>
      </c>
      <c r="I168" s="110">
        <v>21066</v>
      </c>
      <c r="J168" s="111">
        <v>14850</v>
      </c>
      <c r="K168" s="111">
        <v>0</v>
      </c>
      <c r="L168" s="114">
        <v>5019</v>
      </c>
      <c r="M168" s="114">
        <v>297</v>
      </c>
      <c r="N168" s="111">
        <v>900</v>
      </c>
      <c r="O168" s="275">
        <v>0.06</v>
      </c>
      <c r="P168" s="288">
        <v>0</v>
      </c>
      <c r="Q168" s="411">
        <v>0.06</v>
      </c>
      <c r="R168" s="112">
        <f t="shared" si="98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f t="shared" si="99"/>
        <v>0</v>
      </c>
      <c r="X168" s="113">
        <v>0</v>
      </c>
      <c r="Y168" s="113">
        <v>0</v>
      </c>
      <c r="Z168" s="113">
        <v>0</v>
      </c>
      <c r="AA168" s="113">
        <f t="shared" si="100"/>
        <v>0</v>
      </c>
      <c r="AB168" s="113">
        <f t="shared" si="101"/>
        <v>0</v>
      </c>
      <c r="AC168" s="114">
        <f t="shared" si="102"/>
        <v>0</v>
      </c>
      <c r="AD168" s="114">
        <f t="shared" si="103"/>
        <v>0</v>
      </c>
      <c r="AE168" s="113">
        <v>0</v>
      </c>
      <c r="AF168" s="113">
        <v>0</v>
      </c>
      <c r="AG168" s="113">
        <f t="shared" si="104"/>
        <v>0</v>
      </c>
      <c r="AH168" s="113">
        <f t="shared" si="105"/>
        <v>0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 t="shared" si="106"/>
        <v>0</v>
      </c>
      <c r="AR168" s="115">
        <f t="shared" si="107"/>
        <v>0</v>
      </c>
      <c r="AS168" s="116">
        <f t="shared" si="108"/>
        <v>0</v>
      </c>
      <c r="AT168" s="351">
        <f t="shared" si="126"/>
        <v>21066</v>
      </c>
      <c r="AU168" s="113">
        <f t="shared" si="127"/>
        <v>14850</v>
      </c>
      <c r="AV168" s="113">
        <f t="shared" si="111"/>
        <v>0</v>
      </c>
      <c r="AW168" s="113">
        <f t="shared" si="128"/>
        <v>5019</v>
      </c>
      <c r="AX168" s="113">
        <f t="shared" si="128"/>
        <v>297</v>
      </c>
      <c r="AY168" s="113">
        <f t="shared" si="129"/>
        <v>900</v>
      </c>
      <c r="AZ168" s="115">
        <f t="shared" si="130"/>
        <v>0.06</v>
      </c>
      <c r="BA168" s="115">
        <f t="shared" si="131"/>
        <v>0</v>
      </c>
      <c r="BB168" s="116">
        <f t="shared" si="131"/>
        <v>0.06</v>
      </c>
      <c r="BC168" s="400"/>
    </row>
    <row r="169" spans="1:56" s="394" customFormat="1" ht="12.75" customHeight="1" x14ac:dyDescent="0.2">
      <c r="A169" s="235">
        <v>35</v>
      </c>
      <c r="B169" s="22">
        <v>3428</v>
      </c>
      <c r="C169" s="234">
        <v>600078311</v>
      </c>
      <c r="D169" s="234">
        <v>72742518</v>
      </c>
      <c r="E169" s="395" t="s">
        <v>78</v>
      </c>
      <c r="F169" s="22"/>
      <c r="G169" s="395"/>
      <c r="H169" s="475"/>
      <c r="I169" s="34">
        <v>9045231</v>
      </c>
      <c r="J169" s="23">
        <v>6585297</v>
      </c>
      <c r="K169" s="23">
        <v>15000</v>
      </c>
      <c r="L169" s="23">
        <v>2230900</v>
      </c>
      <c r="M169" s="23">
        <v>131706</v>
      </c>
      <c r="N169" s="23">
        <v>82328</v>
      </c>
      <c r="O169" s="24">
        <v>15.7341</v>
      </c>
      <c r="P169" s="289">
        <v>10.941199999999998</v>
      </c>
      <c r="Q169" s="816">
        <v>4.7928999999999995</v>
      </c>
      <c r="R169" s="34">
        <f t="shared" ref="R169:BB169" si="132">SUM(R163:R168)</f>
        <v>0</v>
      </c>
      <c r="S169" s="23">
        <f t="shared" si="132"/>
        <v>0</v>
      </c>
      <c r="T169" s="23">
        <f t="shared" si="132"/>
        <v>13888</v>
      </c>
      <c r="U169" s="23">
        <f t="shared" si="132"/>
        <v>0</v>
      </c>
      <c r="V169" s="23">
        <f t="shared" si="132"/>
        <v>0</v>
      </c>
      <c r="W169" s="23">
        <f t="shared" si="132"/>
        <v>13888</v>
      </c>
      <c r="X169" s="23">
        <f t="shared" si="132"/>
        <v>0</v>
      </c>
      <c r="Y169" s="23">
        <f t="shared" si="132"/>
        <v>0</v>
      </c>
      <c r="Z169" s="23">
        <f t="shared" si="132"/>
        <v>0</v>
      </c>
      <c r="AA169" s="23">
        <f t="shared" si="132"/>
        <v>0</v>
      </c>
      <c r="AB169" s="23">
        <f t="shared" si="132"/>
        <v>13888</v>
      </c>
      <c r="AC169" s="23">
        <f t="shared" si="132"/>
        <v>4694</v>
      </c>
      <c r="AD169" s="23">
        <f t="shared" si="132"/>
        <v>278</v>
      </c>
      <c r="AE169" s="23">
        <f t="shared" si="132"/>
        <v>0</v>
      </c>
      <c r="AF169" s="23">
        <f t="shared" si="132"/>
        <v>0</v>
      </c>
      <c r="AG169" s="23">
        <f t="shared" si="132"/>
        <v>0</v>
      </c>
      <c r="AH169" s="23">
        <f t="shared" si="132"/>
        <v>18860</v>
      </c>
      <c r="AI169" s="24">
        <f t="shared" si="132"/>
        <v>0</v>
      </c>
      <c r="AJ169" s="24">
        <f t="shared" si="132"/>
        <v>0</v>
      </c>
      <c r="AK169" s="24">
        <f t="shared" si="132"/>
        <v>0</v>
      </c>
      <c r="AL169" s="24">
        <f t="shared" si="132"/>
        <v>0</v>
      </c>
      <c r="AM169" s="24">
        <f t="shared" si="132"/>
        <v>0.05</v>
      </c>
      <c r="AN169" s="24">
        <f t="shared" si="132"/>
        <v>0</v>
      </c>
      <c r="AO169" s="24">
        <f t="shared" si="132"/>
        <v>0</v>
      </c>
      <c r="AP169" s="24">
        <f t="shared" si="132"/>
        <v>0</v>
      </c>
      <c r="AQ169" s="24">
        <f t="shared" si="132"/>
        <v>0</v>
      </c>
      <c r="AR169" s="24">
        <f t="shared" si="132"/>
        <v>0.05</v>
      </c>
      <c r="AS169" s="69">
        <f t="shared" si="132"/>
        <v>0.05</v>
      </c>
      <c r="AT169" s="874">
        <f t="shared" si="132"/>
        <v>9064091</v>
      </c>
      <c r="AU169" s="23">
        <f t="shared" si="132"/>
        <v>6599185</v>
      </c>
      <c r="AV169" s="23">
        <f t="shared" si="132"/>
        <v>15000</v>
      </c>
      <c r="AW169" s="23">
        <f t="shared" si="132"/>
        <v>2235594</v>
      </c>
      <c r="AX169" s="23">
        <f t="shared" si="132"/>
        <v>131984</v>
      </c>
      <c r="AY169" s="23">
        <f t="shared" si="132"/>
        <v>82328</v>
      </c>
      <c r="AZ169" s="24">
        <f t="shared" si="132"/>
        <v>15.7841</v>
      </c>
      <c r="BA169" s="24">
        <f t="shared" si="132"/>
        <v>10.941199999999998</v>
      </c>
      <c r="BB169" s="69">
        <f t="shared" si="132"/>
        <v>4.8428999999999993</v>
      </c>
      <c r="BC169" s="400"/>
    </row>
    <row r="170" spans="1:56" s="394" customFormat="1" ht="12.75" customHeight="1" x14ac:dyDescent="0.2">
      <c r="A170" s="396">
        <v>36</v>
      </c>
      <c r="B170" s="397">
        <v>3433</v>
      </c>
      <c r="C170" s="397">
        <v>600078043</v>
      </c>
      <c r="D170" s="397">
        <v>70695130</v>
      </c>
      <c r="E170" s="398" t="s">
        <v>79</v>
      </c>
      <c r="F170" s="397">
        <v>3111</v>
      </c>
      <c r="G170" s="398" t="s">
        <v>315</v>
      </c>
      <c r="H170" s="476" t="s">
        <v>281</v>
      </c>
      <c r="I170" s="110">
        <v>3332731</v>
      </c>
      <c r="J170" s="111">
        <v>2440229</v>
      </c>
      <c r="K170" s="111">
        <v>0</v>
      </c>
      <c r="L170" s="114">
        <v>824797</v>
      </c>
      <c r="M170" s="114">
        <v>48805</v>
      </c>
      <c r="N170" s="111">
        <v>18900</v>
      </c>
      <c r="O170" s="275">
        <v>5.4897999999999998</v>
      </c>
      <c r="P170" s="288">
        <v>4</v>
      </c>
      <c r="Q170" s="411">
        <v>1.4898</v>
      </c>
      <c r="R170" s="112">
        <f t="shared" si="98"/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99"/>
        <v>0</v>
      </c>
      <c r="X170" s="113">
        <v>0</v>
      </c>
      <c r="Y170" s="113">
        <v>0</v>
      </c>
      <c r="Z170" s="113">
        <v>0</v>
      </c>
      <c r="AA170" s="113">
        <f t="shared" si="100"/>
        <v>0</v>
      </c>
      <c r="AB170" s="113">
        <f t="shared" si="101"/>
        <v>0</v>
      </c>
      <c r="AC170" s="114">
        <f t="shared" si="102"/>
        <v>0</v>
      </c>
      <c r="AD170" s="114">
        <f t="shared" si="103"/>
        <v>0</v>
      </c>
      <c r="AE170" s="113">
        <v>0</v>
      </c>
      <c r="AF170" s="113">
        <v>0</v>
      </c>
      <c r="AG170" s="113">
        <f t="shared" si="104"/>
        <v>0</v>
      </c>
      <c r="AH170" s="113">
        <f t="shared" si="105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si="106"/>
        <v>0</v>
      </c>
      <c r="AR170" s="115">
        <f t="shared" si="107"/>
        <v>0</v>
      </c>
      <c r="AS170" s="116">
        <f t="shared" si="108"/>
        <v>0</v>
      </c>
      <c r="AT170" s="351">
        <f>I170+AH170</f>
        <v>3332731</v>
      </c>
      <c r="AU170" s="113">
        <f>J170+W170</f>
        <v>2440229</v>
      </c>
      <c r="AV170" s="113">
        <f t="shared" si="111"/>
        <v>0</v>
      </c>
      <c r="AW170" s="113">
        <f>L170+AC170</f>
        <v>824797</v>
      </c>
      <c r="AX170" s="113">
        <f>M170+AD170</f>
        <v>48805</v>
      </c>
      <c r="AY170" s="113">
        <f>N170+AG170</f>
        <v>18900</v>
      </c>
      <c r="AZ170" s="115">
        <f>O170+AS170</f>
        <v>5.4897999999999998</v>
      </c>
      <c r="BA170" s="115">
        <f>P170+AQ170</f>
        <v>4</v>
      </c>
      <c r="BB170" s="116">
        <f>Q170+AR170</f>
        <v>1.4898</v>
      </c>
      <c r="BC170" s="400"/>
    </row>
    <row r="171" spans="1:56" s="394" customFormat="1" ht="12.75" customHeight="1" x14ac:dyDescent="0.2">
      <c r="A171" s="396">
        <v>36</v>
      </c>
      <c r="B171" s="397">
        <v>3433</v>
      </c>
      <c r="C171" s="397">
        <v>600078043</v>
      </c>
      <c r="D171" s="397">
        <v>70695130</v>
      </c>
      <c r="E171" s="398" t="s">
        <v>79</v>
      </c>
      <c r="F171" s="397">
        <v>3141</v>
      </c>
      <c r="G171" s="398" t="s">
        <v>319</v>
      </c>
      <c r="H171" s="476" t="s">
        <v>282</v>
      </c>
      <c r="I171" s="110">
        <v>564729</v>
      </c>
      <c r="J171" s="111">
        <v>414060</v>
      </c>
      <c r="K171" s="111">
        <v>0</v>
      </c>
      <c r="L171" s="114">
        <v>139952</v>
      </c>
      <c r="M171" s="114">
        <v>8281</v>
      </c>
      <c r="N171" s="111">
        <v>2436</v>
      </c>
      <c r="O171" s="275">
        <v>1.41</v>
      </c>
      <c r="P171" s="288">
        <v>0</v>
      </c>
      <c r="Q171" s="411">
        <v>1.41</v>
      </c>
      <c r="R171" s="112">
        <f t="shared" si="98"/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f t="shared" si="99"/>
        <v>0</v>
      </c>
      <c r="X171" s="113">
        <v>0</v>
      </c>
      <c r="Y171" s="113">
        <v>0</v>
      </c>
      <c r="Z171" s="113">
        <v>0</v>
      </c>
      <c r="AA171" s="113">
        <f t="shared" si="100"/>
        <v>0</v>
      </c>
      <c r="AB171" s="113">
        <f t="shared" si="101"/>
        <v>0</v>
      </c>
      <c r="AC171" s="114">
        <f t="shared" si="102"/>
        <v>0</v>
      </c>
      <c r="AD171" s="114">
        <f t="shared" si="103"/>
        <v>0</v>
      </c>
      <c r="AE171" s="113">
        <v>0</v>
      </c>
      <c r="AF171" s="113">
        <v>0</v>
      </c>
      <c r="AG171" s="113">
        <f t="shared" si="104"/>
        <v>0</v>
      </c>
      <c r="AH171" s="113">
        <f t="shared" si="105"/>
        <v>0</v>
      </c>
      <c r="AI171" s="115">
        <v>0</v>
      </c>
      <c r="AJ171" s="115"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f t="shared" si="106"/>
        <v>0</v>
      </c>
      <c r="AR171" s="115">
        <f t="shared" si="107"/>
        <v>0</v>
      </c>
      <c r="AS171" s="116">
        <f t="shared" si="108"/>
        <v>0</v>
      </c>
      <c r="AT171" s="351">
        <f>I171+AH171</f>
        <v>564729</v>
      </c>
      <c r="AU171" s="113">
        <f>J171+W171</f>
        <v>414060</v>
      </c>
      <c r="AV171" s="113">
        <f t="shared" si="111"/>
        <v>0</v>
      </c>
      <c r="AW171" s="113">
        <f>L171+AC171</f>
        <v>139952</v>
      </c>
      <c r="AX171" s="113">
        <f>M171+AD171</f>
        <v>8281</v>
      </c>
      <c r="AY171" s="113">
        <f>N171+AG171</f>
        <v>2436</v>
      </c>
      <c r="AZ171" s="115">
        <f>O171+AS171</f>
        <v>1.41</v>
      </c>
      <c r="BA171" s="115">
        <f>P171+AQ171</f>
        <v>0</v>
      </c>
      <c r="BB171" s="116">
        <f>Q171+AR171</f>
        <v>1.41</v>
      </c>
      <c r="BC171" s="400"/>
      <c r="BD171" s="400"/>
    </row>
    <row r="172" spans="1:56" s="394" customFormat="1" ht="12.75" customHeight="1" x14ac:dyDescent="0.2">
      <c r="A172" s="235">
        <v>36</v>
      </c>
      <c r="B172" s="22">
        <v>3433</v>
      </c>
      <c r="C172" s="234">
        <v>600078043</v>
      </c>
      <c r="D172" s="234">
        <v>70695130</v>
      </c>
      <c r="E172" s="395" t="s">
        <v>80</v>
      </c>
      <c r="F172" s="22"/>
      <c r="G172" s="395"/>
      <c r="H172" s="475"/>
      <c r="I172" s="34">
        <v>3897460</v>
      </c>
      <c r="J172" s="23">
        <v>2854289</v>
      </c>
      <c r="K172" s="23">
        <v>0</v>
      </c>
      <c r="L172" s="23">
        <v>964749</v>
      </c>
      <c r="M172" s="23">
        <v>57086</v>
      </c>
      <c r="N172" s="23">
        <v>21336</v>
      </c>
      <c r="O172" s="24">
        <v>6.8997999999999999</v>
      </c>
      <c r="P172" s="289">
        <v>4</v>
      </c>
      <c r="Q172" s="816">
        <v>2.8997999999999999</v>
      </c>
      <c r="R172" s="34">
        <f t="shared" ref="R172:BB172" si="133">SUM(R170:R171)</f>
        <v>0</v>
      </c>
      <c r="S172" s="23">
        <f t="shared" si="133"/>
        <v>0</v>
      </c>
      <c r="T172" s="23">
        <f t="shared" si="133"/>
        <v>0</v>
      </c>
      <c r="U172" s="23">
        <f t="shared" si="133"/>
        <v>0</v>
      </c>
      <c r="V172" s="23">
        <f t="shared" si="133"/>
        <v>0</v>
      </c>
      <c r="W172" s="23">
        <f t="shared" si="133"/>
        <v>0</v>
      </c>
      <c r="X172" s="23">
        <f t="shared" si="133"/>
        <v>0</v>
      </c>
      <c r="Y172" s="23">
        <f t="shared" si="133"/>
        <v>0</v>
      </c>
      <c r="Z172" s="23">
        <f t="shared" si="133"/>
        <v>0</v>
      </c>
      <c r="AA172" s="23">
        <f t="shared" si="133"/>
        <v>0</v>
      </c>
      <c r="AB172" s="23">
        <f t="shared" si="133"/>
        <v>0</v>
      </c>
      <c r="AC172" s="23">
        <f t="shared" si="133"/>
        <v>0</v>
      </c>
      <c r="AD172" s="23">
        <f t="shared" si="133"/>
        <v>0</v>
      </c>
      <c r="AE172" s="23">
        <f t="shared" si="133"/>
        <v>0</v>
      </c>
      <c r="AF172" s="23">
        <f t="shared" si="133"/>
        <v>0</v>
      </c>
      <c r="AG172" s="23">
        <f t="shared" si="133"/>
        <v>0</v>
      </c>
      <c r="AH172" s="23">
        <f t="shared" si="133"/>
        <v>0</v>
      </c>
      <c r="AI172" s="24">
        <f t="shared" si="133"/>
        <v>0</v>
      </c>
      <c r="AJ172" s="24">
        <f t="shared" si="133"/>
        <v>0</v>
      </c>
      <c r="AK172" s="24">
        <f t="shared" si="133"/>
        <v>0</v>
      </c>
      <c r="AL172" s="24">
        <f t="shared" si="133"/>
        <v>0</v>
      </c>
      <c r="AM172" s="24">
        <f t="shared" si="133"/>
        <v>0</v>
      </c>
      <c r="AN172" s="24">
        <f t="shared" si="133"/>
        <v>0</v>
      </c>
      <c r="AO172" s="24">
        <f t="shared" si="133"/>
        <v>0</v>
      </c>
      <c r="AP172" s="24">
        <f t="shared" si="133"/>
        <v>0</v>
      </c>
      <c r="AQ172" s="24">
        <f t="shared" si="133"/>
        <v>0</v>
      </c>
      <c r="AR172" s="24">
        <f t="shared" si="133"/>
        <v>0</v>
      </c>
      <c r="AS172" s="69">
        <f t="shared" si="133"/>
        <v>0</v>
      </c>
      <c r="AT172" s="874">
        <f t="shared" si="133"/>
        <v>3897460</v>
      </c>
      <c r="AU172" s="23">
        <f t="shared" si="133"/>
        <v>2854289</v>
      </c>
      <c r="AV172" s="23">
        <f t="shared" si="133"/>
        <v>0</v>
      </c>
      <c r="AW172" s="23">
        <f t="shared" si="133"/>
        <v>964749</v>
      </c>
      <c r="AX172" s="23">
        <f t="shared" si="133"/>
        <v>57086</v>
      </c>
      <c r="AY172" s="23">
        <f t="shared" si="133"/>
        <v>21336</v>
      </c>
      <c r="AZ172" s="24">
        <f t="shared" si="133"/>
        <v>6.8997999999999999</v>
      </c>
      <c r="BA172" s="24">
        <f t="shared" si="133"/>
        <v>4</v>
      </c>
      <c r="BB172" s="69">
        <f t="shared" si="133"/>
        <v>2.8997999999999999</v>
      </c>
      <c r="BC172" s="400"/>
    </row>
    <row r="173" spans="1:56" s="394" customFormat="1" ht="12.75" customHeight="1" x14ac:dyDescent="0.2">
      <c r="A173" s="396">
        <v>37</v>
      </c>
      <c r="B173" s="397">
        <v>3432</v>
      </c>
      <c r="C173" s="397">
        <v>600078329</v>
      </c>
      <c r="D173" s="397">
        <v>70695121</v>
      </c>
      <c r="E173" s="398" t="s">
        <v>81</v>
      </c>
      <c r="F173" s="397">
        <v>3117</v>
      </c>
      <c r="G173" s="398" t="s">
        <v>318</v>
      </c>
      <c r="H173" s="476" t="s">
        <v>281</v>
      </c>
      <c r="I173" s="110">
        <v>5103560</v>
      </c>
      <c r="J173" s="111">
        <v>3655331</v>
      </c>
      <c r="K173" s="111">
        <v>20000</v>
      </c>
      <c r="L173" s="114">
        <v>1242262</v>
      </c>
      <c r="M173" s="114">
        <v>73107</v>
      </c>
      <c r="N173" s="111">
        <v>112860</v>
      </c>
      <c r="O173" s="275">
        <v>7.4943</v>
      </c>
      <c r="P173" s="288">
        <v>5.46</v>
      </c>
      <c r="Q173" s="411">
        <v>2.0343</v>
      </c>
      <c r="R173" s="112">
        <f t="shared" si="98"/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f t="shared" si="99"/>
        <v>0</v>
      </c>
      <c r="X173" s="113">
        <v>0</v>
      </c>
      <c r="Y173" s="113">
        <v>0</v>
      </c>
      <c r="Z173" s="113">
        <v>0</v>
      </c>
      <c r="AA173" s="113">
        <f t="shared" si="100"/>
        <v>0</v>
      </c>
      <c r="AB173" s="113">
        <f t="shared" si="101"/>
        <v>0</v>
      </c>
      <c r="AC173" s="114">
        <f t="shared" si="102"/>
        <v>0</v>
      </c>
      <c r="AD173" s="114">
        <f t="shared" si="103"/>
        <v>0</v>
      </c>
      <c r="AE173" s="113">
        <v>0</v>
      </c>
      <c r="AF173" s="113">
        <v>0</v>
      </c>
      <c r="AG173" s="113">
        <f t="shared" si="104"/>
        <v>0</v>
      </c>
      <c r="AH173" s="113">
        <f t="shared" si="105"/>
        <v>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si="106"/>
        <v>0</v>
      </c>
      <c r="AR173" s="115">
        <f t="shared" si="107"/>
        <v>0</v>
      </c>
      <c r="AS173" s="116">
        <f t="shared" si="108"/>
        <v>0</v>
      </c>
      <c r="AT173" s="351">
        <f>I173+AH173</f>
        <v>5103560</v>
      </c>
      <c r="AU173" s="113">
        <f>J173+W173</f>
        <v>3655331</v>
      </c>
      <c r="AV173" s="113">
        <f t="shared" si="111"/>
        <v>20000</v>
      </c>
      <c r="AW173" s="113">
        <f t="shared" ref="AW173:AX177" si="134">L173+AC173</f>
        <v>1242262</v>
      </c>
      <c r="AX173" s="113">
        <f t="shared" si="134"/>
        <v>73107</v>
      </c>
      <c r="AY173" s="113">
        <f>N173+AG173</f>
        <v>112860</v>
      </c>
      <c r="AZ173" s="115">
        <f>O173+AS173</f>
        <v>7.4943</v>
      </c>
      <c r="BA173" s="115">
        <f t="shared" ref="BA173:BB177" si="135">P173+AQ173</f>
        <v>5.46</v>
      </c>
      <c r="BB173" s="116">
        <f t="shared" si="135"/>
        <v>2.0343</v>
      </c>
      <c r="BC173" s="400"/>
    </row>
    <row r="174" spans="1:56" s="394" customFormat="1" x14ac:dyDescent="0.2">
      <c r="A174" s="396">
        <v>37</v>
      </c>
      <c r="B174" s="397">
        <v>3432</v>
      </c>
      <c r="C174" s="397">
        <v>600078329</v>
      </c>
      <c r="D174" s="397">
        <v>70695121</v>
      </c>
      <c r="E174" s="398" t="s">
        <v>81</v>
      </c>
      <c r="F174" s="397">
        <v>3117</v>
      </c>
      <c r="G174" s="398" t="s">
        <v>316</v>
      </c>
      <c r="H174" s="476" t="s">
        <v>282</v>
      </c>
      <c r="I174" s="110">
        <v>352853</v>
      </c>
      <c r="J174" s="111">
        <v>259833</v>
      </c>
      <c r="K174" s="111">
        <v>0</v>
      </c>
      <c r="L174" s="114">
        <v>87824</v>
      </c>
      <c r="M174" s="114">
        <v>5196</v>
      </c>
      <c r="N174" s="111">
        <v>0</v>
      </c>
      <c r="O174" s="275">
        <v>0.75</v>
      </c>
      <c r="P174" s="288">
        <v>0.75</v>
      </c>
      <c r="Q174" s="411">
        <v>0</v>
      </c>
      <c r="R174" s="112">
        <f t="shared" si="98"/>
        <v>0</v>
      </c>
      <c r="S174" s="113">
        <v>-28870</v>
      </c>
      <c r="T174" s="113">
        <v>0</v>
      </c>
      <c r="U174" s="113">
        <v>0</v>
      </c>
      <c r="V174" s="113">
        <v>0</v>
      </c>
      <c r="W174" s="113">
        <f t="shared" si="99"/>
        <v>-28870</v>
      </c>
      <c r="X174" s="113">
        <v>0</v>
      </c>
      <c r="Y174" s="113">
        <v>0</v>
      </c>
      <c r="Z174" s="113">
        <v>0</v>
      </c>
      <c r="AA174" s="113">
        <f t="shared" si="100"/>
        <v>0</v>
      </c>
      <c r="AB174" s="113">
        <f t="shared" si="101"/>
        <v>-28870</v>
      </c>
      <c r="AC174" s="114">
        <f t="shared" si="102"/>
        <v>-9758</v>
      </c>
      <c r="AD174" s="114">
        <f t="shared" si="103"/>
        <v>-577</v>
      </c>
      <c r="AE174" s="113">
        <v>0</v>
      </c>
      <c r="AF174" s="113">
        <v>0</v>
      </c>
      <c r="AG174" s="113">
        <f t="shared" si="104"/>
        <v>0</v>
      </c>
      <c r="AH174" s="113">
        <f t="shared" si="105"/>
        <v>-39205</v>
      </c>
      <c r="AI174" s="115">
        <v>0</v>
      </c>
      <c r="AJ174" s="115">
        <v>0</v>
      </c>
      <c r="AK174" s="115">
        <v>-0.08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06"/>
        <v>-0.08</v>
      </c>
      <c r="AR174" s="115">
        <f t="shared" si="107"/>
        <v>0</v>
      </c>
      <c r="AS174" s="116">
        <f t="shared" si="108"/>
        <v>-0.08</v>
      </c>
      <c r="AT174" s="351">
        <f>I174+AH174</f>
        <v>313648</v>
      </c>
      <c r="AU174" s="113">
        <f>J174+W174</f>
        <v>230963</v>
      </c>
      <c r="AV174" s="113">
        <f t="shared" si="111"/>
        <v>0</v>
      </c>
      <c r="AW174" s="113">
        <f t="shared" si="134"/>
        <v>78066</v>
      </c>
      <c r="AX174" s="113">
        <f t="shared" si="134"/>
        <v>4619</v>
      </c>
      <c r="AY174" s="113">
        <f>N174+AG174</f>
        <v>0</v>
      </c>
      <c r="AZ174" s="115">
        <f>O174+AS174</f>
        <v>0.67</v>
      </c>
      <c r="BA174" s="115">
        <f t="shared" si="135"/>
        <v>0.67</v>
      </c>
      <c r="BB174" s="116">
        <f t="shared" si="135"/>
        <v>0</v>
      </c>
      <c r="BC174" s="400"/>
    </row>
    <row r="175" spans="1:56" s="394" customFormat="1" ht="12.75" customHeight="1" x14ac:dyDescent="0.2">
      <c r="A175" s="396">
        <v>37</v>
      </c>
      <c r="B175" s="397">
        <v>3432</v>
      </c>
      <c r="C175" s="397">
        <v>600078329</v>
      </c>
      <c r="D175" s="397">
        <v>70695121</v>
      </c>
      <c r="E175" s="398" t="s">
        <v>81</v>
      </c>
      <c r="F175" s="397">
        <v>3141</v>
      </c>
      <c r="G175" s="398" t="s">
        <v>319</v>
      </c>
      <c r="H175" s="476" t="s">
        <v>282</v>
      </c>
      <c r="I175" s="110">
        <v>591064</v>
      </c>
      <c r="J175" s="111">
        <v>432470</v>
      </c>
      <c r="K175" s="111">
        <v>0</v>
      </c>
      <c r="L175" s="114">
        <v>146175</v>
      </c>
      <c r="M175" s="114">
        <v>8649</v>
      </c>
      <c r="N175" s="111">
        <v>3770</v>
      </c>
      <c r="O175" s="275">
        <v>1.47</v>
      </c>
      <c r="P175" s="288">
        <v>0</v>
      </c>
      <c r="Q175" s="411">
        <v>1.47</v>
      </c>
      <c r="R175" s="112">
        <f t="shared" si="98"/>
        <v>0</v>
      </c>
      <c r="S175" s="113">
        <v>0</v>
      </c>
      <c r="T175" s="113">
        <v>-3296</v>
      </c>
      <c r="U175" s="113">
        <v>0</v>
      </c>
      <c r="V175" s="113">
        <v>0</v>
      </c>
      <c r="W175" s="113">
        <f t="shared" si="99"/>
        <v>-3296</v>
      </c>
      <c r="X175" s="113">
        <v>0</v>
      </c>
      <c r="Y175" s="113">
        <v>0</v>
      </c>
      <c r="Z175" s="113">
        <v>0</v>
      </c>
      <c r="AA175" s="113">
        <f t="shared" si="100"/>
        <v>0</v>
      </c>
      <c r="AB175" s="113">
        <f t="shared" si="101"/>
        <v>-3296</v>
      </c>
      <c r="AC175" s="114">
        <f t="shared" si="102"/>
        <v>-1114</v>
      </c>
      <c r="AD175" s="114">
        <f t="shared" si="103"/>
        <v>-66</v>
      </c>
      <c r="AE175" s="113">
        <v>0</v>
      </c>
      <c r="AF175" s="113">
        <v>0</v>
      </c>
      <c r="AG175" s="113">
        <f t="shared" si="104"/>
        <v>0</v>
      </c>
      <c r="AH175" s="113">
        <f t="shared" si="105"/>
        <v>-4476</v>
      </c>
      <c r="AI175" s="115">
        <v>0</v>
      </c>
      <c r="AJ175" s="115">
        <v>0</v>
      </c>
      <c r="AK175" s="115">
        <v>0</v>
      </c>
      <c r="AL175" s="115">
        <v>0</v>
      </c>
      <c r="AM175" s="115">
        <v>-0.01</v>
      </c>
      <c r="AN175" s="115">
        <v>0</v>
      </c>
      <c r="AO175" s="115">
        <v>0</v>
      </c>
      <c r="AP175" s="115">
        <v>0</v>
      </c>
      <c r="AQ175" s="115">
        <f t="shared" si="106"/>
        <v>0</v>
      </c>
      <c r="AR175" s="115">
        <f t="shared" si="107"/>
        <v>-0.01</v>
      </c>
      <c r="AS175" s="116">
        <f t="shared" si="108"/>
        <v>-0.01</v>
      </c>
      <c r="AT175" s="351">
        <f>I175+AH175</f>
        <v>586588</v>
      </c>
      <c r="AU175" s="113">
        <f>J175+W175</f>
        <v>429174</v>
      </c>
      <c r="AV175" s="113">
        <f t="shared" si="111"/>
        <v>0</v>
      </c>
      <c r="AW175" s="113">
        <f t="shared" si="134"/>
        <v>145061</v>
      </c>
      <c r="AX175" s="113">
        <f t="shared" si="134"/>
        <v>8583</v>
      </c>
      <c r="AY175" s="113">
        <f>N175+AG175</f>
        <v>3770</v>
      </c>
      <c r="AZ175" s="115">
        <f>O175+AS175</f>
        <v>1.46</v>
      </c>
      <c r="BA175" s="115">
        <f t="shared" si="135"/>
        <v>0</v>
      </c>
      <c r="BB175" s="116">
        <f t="shared" si="135"/>
        <v>1.46</v>
      </c>
      <c r="BC175" s="400"/>
      <c r="BD175" s="400"/>
    </row>
    <row r="176" spans="1:56" s="394" customFormat="1" ht="12.75" customHeight="1" x14ac:dyDescent="0.2">
      <c r="A176" s="396">
        <v>37</v>
      </c>
      <c r="B176" s="397">
        <v>3432</v>
      </c>
      <c r="C176" s="397">
        <v>600078329</v>
      </c>
      <c r="D176" s="397">
        <v>70695121</v>
      </c>
      <c r="E176" s="398" t="s">
        <v>82</v>
      </c>
      <c r="F176" s="397">
        <v>3143</v>
      </c>
      <c r="G176" s="398" t="s">
        <v>633</v>
      </c>
      <c r="H176" s="476" t="s">
        <v>281</v>
      </c>
      <c r="I176" s="110">
        <v>567009</v>
      </c>
      <c r="J176" s="111">
        <v>417533</v>
      </c>
      <c r="K176" s="111">
        <v>0</v>
      </c>
      <c r="L176" s="114">
        <v>141126</v>
      </c>
      <c r="M176" s="114">
        <v>8350</v>
      </c>
      <c r="N176" s="111">
        <v>0</v>
      </c>
      <c r="O176" s="275">
        <v>0.82</v>
      </c>
      <c r="P176" s="288">
        <v>0.82</v>
      </c>
      <c r="Q176" s="411">
        <v>0</v>
      </c>
      <c r="R176" s="112">
        <f t="shared" si="98"/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f t="shared" si="99"/>
        <v>0</v>
      </c>
      <c r="X176" s="113">
        <v>0</v>
      </c>
      <c r="Y176" s="113">
        <v>0</v>
      </c>
      <c r="Z176" s="113">
        <v>0</v>
      </c>
      <c r="AA176" s="113">
        <f t="shared" si="100"/>
        <v>0</v>
      </c>
      <c r="AB176" s="113">
        <f t="shared" si="101"/>
        <v>0</v>
      </c>
      <c r="AC176" s="114">
        <f t="shared" si="102"/>
        <v>0</v>
      </c>
      <c r="AD176" s="114">
        <f t="shared" si="103"/>
        <v>0</v>
      </c>
      <c r="AE176" s="113">
        <v>0</v>
      </c>
      <c r="AF176" s="113">
        <v>0</v>
      </c>
      <c r="AG176" s="113">
        <f t="shared" si="104"/>
        <v>0</v>
      </c>
      <c r="AH176" s="113">
        <f t="shared" si="105"/>
        <v>0</v>
      </c>
      <c r="AI176" s="115">
        <v>0</v>
      </c>
      <c r="AJ176" s="115"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f t="shared" si="106"/>
        <v>0</v>
      </c>
      <c r="AR176" s="115">
        <f t="shared" si="107"/>
        <v>0</v>
      </c>
      <c r="AS176" s="116">
        <f t="shared" si="108"/>
        <v>0</v>
      </c>
      <c r="AT176" s="351">
        <f>I176+AH176</f>
        <v>567009</v>
      </c>
      <c r="AU176" s="113">
        <f>J176+W176</f>
        <v>417533</v>
      </c>
      <c r="AV176" s="113">
        <f t="shared" si="111"/>
        <v>0</v>
      </c>
      <c r="AW176" s="113">
        <f t="shared" si="134"/>
        <v>141126</v>
      </c>
      <c r="AX176" s="113">
        <f t="shared" si="134"/>
        <v>8350</v>
      </c>
      <c r="AY176" s="113">
        <f>N176+AG176</f>
        <v>0</v>
      </c>
      <c r="AZ176" s="115">
        <f>O176+AS176</f>
        <v>0.82</v>
      </c>
      <c r="BA176" s="115">
        <f t="shared" si="135"/>
        <v>0.82</v>
      </c>
      <c r="BB176" s="116">
        <f t="shared" si="135"/>
        <v>0</v>
      </c>
      <c r="BC176" s="400"/>
    </row>
    <row r="177" spans="1:56" s="394" customFormat="1" ht="12.75" customHeight="1" x14ac:dyDescent="0.2">
      <c r="A177" s="396">
        <v>37</v>
      </c>
      <c r="B177" s="397">
        <v>3432</v>
      </c>
      <c r="C177" s="397">
        <v>600078329</v>
      </c>
      <c r="D177" s="397">
        <v>70695121</v>
      </c>
      <c r="E177" s="398" t="s">
        <v>82</v>
      </c>
      <c r="F177" s="397">
        <v>3143</v>
      </c>
      <c r="G177" s="398" t="s">
        <v>634</v>
      </c>
      <c r="H177" s="476" t="s">
        <v>282</v>
      </c>
      <c r="I177" s="110">
        <v>17556</v>
      </c>
      <c r="J177" s="111">
        <v>12375</v>
      </c>
      <c r="K177" s="111">
        <v>0</v>
      </c>
      <c r="L177" s="114">
        <v>4183</v>
      </c>
      <c r="M177" s="114">
        <v>248</v>
      </c>
      <c r="N177" s="111">
        <v>750</v>
      </c>
      <c r="O177" s="275">
        <v>0.05</v>
      </c>
      <c r="P177" s="288">
        <v>0</v>
      </c>
      <c r="Q177" s="411">
        <v>0.05</v>
      </c>
      <c r="R177" s="112">
        <f t="shared" si="98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f t="shared" si="99"/>
        <v>0</v>
      </c>
      <c r="X177" s="113">
        <v>0</v>
      </c>
      <c r="Y177" s="113">
        <v>0</v>
      </c>
      <c r="Z177" s="113">
        <v>0</v>
      </c>
      <c r="AA177" s="113">
        <f t="shared" si="100"/>
        <v>0</v>
      </c>
      <c r="AB177" s="113">
        <f t="shared" si="101"/>
        <v>0</v>
      </c>
      <c r="AC177" s="114">
        <f t="shared" si="102"/>
        <v>0</v>
      </c>
      <c r="AD177" s="114">
        <f t="shared" si="103"/>
        <v>0</v>
      </c>
      <c r="AE177" s="113">
        <v>0</v>
      </c>
      <c r="AF177" s="113">
        <v>0</v>
      </c>
      <c r="AG177" s="113">
        <f t="shared" si="104"/>
        <v>0</v>
      </c>
      <c r="AH177" s="113">
        <f t="shared" si="105"/>
        <v>0</v>
      </c>
      <c r="AI177" s="115">
        <v>0</v>
      </c>
      <c r="AJ177" s="115"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f t="shared" si="106"/>
        <v>0</v>
      </c>
      <c r="AR177" s="115">
        <f t="shared" si="107"/>
        <v>0</v>
      </c>
      <c r="AS177" s="116">
        <f t="shared" si="108"/>
        <v>0</v>
      </c>
      <c r="AT177" s="351">
        <f>I177+AH177</f>
        <v>17556</v>
      </c>
      <c r="AU177" s="113">
        <f>J177+W177</f>
        <v>12375</v>
      </c>
      <c r="AV177" s="113">
        <f t="shared" si="111"/>
        <v>0</v>
      </c>
      <c r="AW177" s="113">
        <f t="shared" si="134"/>
        <v>4183</v>
      </c>
      <c r="AX177" s="113">
        <f t="shared" si="134"/>
        <v>248</v>
      </c>
      <c r="AY177" s="113">
        <f>N177+AG177</f>
        <v>750</v>
      </c>
      <c r="AZ177" s="115">
        <f>O177+AS177</f>
        <v>0.05</v>
      </c>
      <c r="BA177" s="115">
        <f t="shared" si="135"/>
        <v>0</v>
      </c>
      <c r="BB177" s="116">
        <f t="shared" si="135"/>
        <v>0.05</v>
      </c>
      <c r="BC177" s="400"/>
    </row>
    <row r="178" spans="1:56" s="394" customFormat="1" ht="12.75" customHeight="1" x14ac:dyDescent="0.2">
      <c r="A178" s="235">
        <v>37</v>
      </c>
      <c r="B178" s="22">
        <v>3432</v>
      </c>
      <c r="C178" s="234">
        <v>600078329</v>
      </c>
      <c r="D178" s="234">
        <v>70695121</v>
      </c>
      <c r="E178" s="395" t="s">
        <v>83</v>
      </c>
      <c r="F178" s="22"/>
      <c r="G178" s="395"/>
      <c r="H178" s="475"/>
      <c r="I178" s="34">
        <v>6632042</v>
      </c>
      <c r="J178" s="23">
        <v>4777542</v>
      </c>
      <c r="K178" s="23">
        <v>20000</v>
      </c>
      <c r="L178" s="23">
        <v>1621570</v>
      </c>
      <c r="M178" s="23">
        <v>95550</v>
      </c>
      <c r="N178" s="23">
        <v>117380</v>
      </c>
      <c r="O178" s="24">
        <v>10.584300000000001</v>
      </c>
      <c r="P178" s="289">
        <v>7.03</v>
      </c>
      <c r="Q178" s="816">
        <v>3.5542999999999996</v>
      </c>
      <c r="R178" s="34">
        <f t="shared" ref="R178:BB178" si="136">SUM(R173:R177)</f>
        <v>0</v>
      </c>
      <c r="S178" s="23">
        <f t="shared" si="136"/>
        <v>-28870</v>
      </c>
      <c r="T178" s="23">
        <f t="shared" si="136"/>
        <v>-3296</v>
      </c>
      <c r="U178" s="23">
        <f t="shared" si="136"/>
        <v>0</v>
      </c>
      <c r="V178" s="23">
        <f t="shared" si="136"/>
        <v>0</v>
      </c>
      <c r="W178" s="23">
        <f t="shared" si="136"/>
        <v>-32166</v>
      </c>
      <c r="X178" s="23">
        <f t="shared" si="136"/>
        <v>0</v>
      </c>
      <c r="Y178" s="23">
        <f t="shared" si="136"/>
        <v>0</v>
      </c>
      <c r="Z178" s="23">
        <f t="shared" si="136"/>
        <v>0</v>
      </c>
      <c r="AA178" s="23">
        <f t="shared" si="136"/>
        <v>0</v>
      </c>
      <c r="AB178" s="23">
        <f t="shared" si="136"/>
        <v>-32166</v>
      </c>
      <c r="AC178" s="23">
        <f t="shared" si="136"/>
        <v>-10872</v>
      </c>
      <c r="AD178" s="23">
        <f t="shared" si="136"/>
        <v>-643</v>
      </c>
      <c r="AE178" s="23">
        <f t="shared" si="136"/>
        <v>0</v>
      </c>
      <c r="AF178" s="23">
        <f t="shared" si="136"/>
        <v>0</v>
      </c>
      <c r="AG178" s="23">
        <f t="shared" si="136"/>
        <v>0</v>
      </c>
      <c r="AH178" s="23">
        <f t="shared" si="136"/>
        <v>-43681</v>
      </c>
      <c r="AI178" s="24">
        <f t="shared" si="136"/>
        <v>0</v>
      </c>
      <c r="AJ178" s="24">
        <f t="shared" si="136"/>
        <v>0</v>
      </c>
      <c r="AK178" s="24">
        <f t="shared" si="136"/>
        <v>-0.08</v>
      </c>
      <c r="AL178" s="24">
        <f t="shared" si="136"/>
        <v>0</v>
      </c>
      <c r="AM178" s="24">
        <f t="shared" si="136"/>
        <v>-0.01</v>
      </c>
      <c r="AN178" s="24">
        <f t="shared" si="136"/>
        <v>0</v>
      </c>
      <c r="AO178" s="24">
        <f t="shared" si="136"/>
        <v>0</v>
      </c>
      <c r="AP178" s="24">
        <f t="shared" si="136"/>
        <v>0</v>
      </c>
      <c r="AQ178" s="24">
        <f t="shared" si="136"/>
        <v>-0.08</v>
      </c>
      <c r="AR178" s="24">
        <f t="shared" si="136"/>
        <v>-0.01</v>
      </c>
      <c r="AS178" s="69">
        <f t="shared" si="136"/>
        <v>-0.09</v>
      </c>
      <c r="AT178" s="874">
        <f t="shared" si="136"/>
        <v>6588361</v>
      </c>
      <c r="AU178" s="23">
        <f t="shared" si="136"/>
        <v>4745376</v>
      </c>
      <c r="AV178" s="23">
        <f t="shared" si="136"/>
        <v>20000</v>
      </c>
      <c r="AW178" s="23">
        <f t="shared" si="136"/>
        <v>1610698</v>
      </c>
      <c r="AX178" s="23">
        <f t="shared" si="136"/>
        <v>94907</v>
      </c>
      <c r="AY178" s="23">
        <f t="shared" si="136"/>
        <v>117380</v>
      </c>
      <c r="AZ178" s="24">
        <f t="shared" si="136"/>
        <v>10.494300000000003</v>
      </c>
      <c r="BA178" s="24">
        <f t="shared" si="136"/>
        <v>6.95</v>
      </c>
      <c r="BB178" s="69">
        <f t="shared" si="136"/>
        <v>3.5442999999999998</v>
      </c>
      <c r="BC178" s="400"/>
    </row>
    <row r="179" spans="1:56" s="394" customFormat="1" ht="12.75" customHeight="1" x14ac:dyDescent="0.2">
      <c r="A179" s="396">
        <v>38</v>
      </c>
      <c r="B179" s="397">
        <v>3435</v>
      </c>
      <c r="C179" s="397">
        <v>650022131</v>
      </c>
      <c r="D179" s="397">
        <v>70981531</v>
      </c>
      <c r="E179" s="398" t="s">
        <v>84</v>
      </c>
      <c r="F179" s="397">
        <v>3111</v>
      </c>
      <c r="G179" s="398" t="s">
        <v>315</v>
      </c>
      <c r="H179" s="476" t="s">
        <v>281</v>
      </c>
      <c r="I179" s="110">
        <v>7913539</v>
      </c>
      <c r="J179" s="111">
        <v>5787584</v>
      </c>
      <c r="K179" s="111">
        <v>0</v>
      </c>
      <c r="L179" s="114">
        <v>1956203</v>
      </c>
      <c r="M179" s="114">
        <v>115752</v>
      </c>
      <c r="N179" s="111">
        <v>54000</v>
      </c>
      <c r="O179" s="275">
        <v>13.765499999999999</v>
      </c>
      <c r="P179" s="288">
        <v>11</v>
      </c>
      <c r="Q179" s="411">
        <v>2.7654999999999998</v>
      </c>
      <c r="R179" s="112">
        <f t="shared" si="98"/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99"/>
        <v>0</v>
      </c>
      <c r="X179" s="113">
        <v>0</v>
      </c>
      <c r="Y179" s="113">
        <v>0</v>
      </c>
      <c r="Z179" s="113">
        <v>0</v>
      </c>
      <c r="AA179" s="113">
        <f t="shared" si="100"/>
        <v>0</v>
      </c>
      <c r="AB179" s="113">
        <f t="shared" si="101"/>
        <v>0</v>
      </c>
      <c r="AC179" s="114">
        <f t="shared" si="102"/>
        <v>0</v>
      </c>
      <c r="AD179" s="114">
        <f t="shared" si="103"/>
        <v>0</v>
      </c>
      <c r="AE179" s="113">
        <v>0</v>
      </c>
      <c r="AF179" s="113">
        <v>0</v>
      </c>
      <c r="AG179" s="113">
        <f t="shared" si="104"/>
        <v>0</v>
      </c>
      <c r="AH179" s="113">
        <f t="shared" si="105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 t="shared" si="106"/>
        <v>0</v>
      </c>
      <c r="AR179" s="115">
        <f t="shared" si="107"/>
        <v>0</v>
      </c>
      <c r="AS179" s="116">
        <f t="shared" si="108"/>
        <v>0</v>
      </c>
      <c r="AT179" s="351">
        <f t="shared" ref="AT179:AT184" si="137">I179+AH179</f>
        <v>7913539</v>
      </c>
      <c r="AU179" s="113">
        <f t="shared" ref="AU179:AU184" si="138">J179+W179</f>
        <v>5787584</v>
      </c>
      <c r="AV179" s="113">
        <f t="shared" si="111"/>
        <v>0</v>
      </c>
      <c r="AW179" s="113">
        <f t="shared" ref="AW179:AX184" si="139">L179+AC179</f>
        <v>1956203</v>
      </c>
      <c r="AX179" s="113">
        <f t="shared" si="139"/>
        <v>115752</v>
      </c>
      <c r="AY179" s="113">
        <f t="shared" ref="AY179:AY184" si="140">N179+AG179</f>
        <v>54000</v>
      </c>
      <c r="AZ179" s="115">
        <f t="shared" ref="AZ179:AZ184" si="141">O179+AS179</f>
        <v>13.765499999999999</v>
      </c>
      <c r="BA179" s="115">
        <f t="shared" ref="BA179:BB184" si="142">P179+AQ179</f>
        <v>11</v>
      </c>
      <c r="BB179" s="116">
        <f t="shared" si="142"/>
        <v>2.7654999999999998</v>
      </c>
      <c r="BC179" s="400"/>
    </row>
    <row r="180" spans="1:56" s="394" customFormat="1" ht="12.75" customHeight="1" x14ac:dyDescent="0.2">
      <c r="A180" s="396">
        <v>38</v>
      </c>
      <c r="B180" s="397">
        <v>3435</v>
      </c>
      <c r="C180" s="397">
        <v>650022131</v>
      </c>
      <c r="D180" s="397">
        <v>70981531</v>
      </c>
      <c r="E180" s="398" t="s">
        <v>84</v>
      </c>
      <c r="F180" s="397">
        <v>3113</v>
      </c>
      <c r="G180" s="398" t="s">
        <v>318</v>
      </c>
      <c r="H180" s="476" t="s">
        <v>281</v>
      </c>
      <c r="I180" s="110">
        <v>22904601</v>
      </c>
      <c r="J180" s="111">
        <v>16467239</v>
      </c>
      <c r="K180" s="111">
        <v>50000</v>
      </c>
      <c r="L180" s="114">
        <v>5582827</v>
      </c>
      <c r="M180" s="114">
        <v>329345</v>
      </c>
      <c r="N180" s="111">
        <v>475190</v>
      </c>
      <c r="O180" s="275">
        <v>31.874700000000004</v>
      </c>
      <c r="P180" s="288">
        <v>23.8184</v>
      </c>
      <c r="Q180" s="411">
        <v>8.0563000000000002</v>
      </c>
      <c r="R180" s="112">
        <f t="shared" si="98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99"/>
        <v>0</v>
      </c>
      <c r="X180" s="113">
        <v>0</v>
      </c>
      <c r="Y180" s="113">
        <v>0</v>
      </c>
      <c r="Z180" s="113">
        <v>0</v>
      </c>
      <c r="AA180" s="113">
        <f t="shared" si="100"/>
        <v>0</v>
      </c>
      <c r="AB180" s="113">
        <f t="shared" si="101"/>
        <v>0</v>
      </c>
      <c r="AC180" s="114">
        <f t="shared" si="102"/>
        <v>0</v>
      </c>
      <c r="AD180" s="114">
        <f t="shared" si="103"/>
        <v>0</v>
      </c>
      <c r="AE180" s="113">
        <v>0</v>
      </c>
      <c r="AF180" s="113">
        <v>0</v>
      </c>
      <c r="AG180" s="113">
        <f t="shared" si="104"/>
        <v>0</v>
      </c>
      <c r="AH180" s="113">
        <f t="shared" si="105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06"/>
        <v>0</v>
      </c>
      <c r="AR180" s="115">
        <f t="shared" si="107"/>
        <v>0</v>
      </c>
      <c r="AS180" s="116">
        <f t="shared" si="108"/>
        <v>0</v>
      </c>
      <c r="AT180" s="351">
        <f t="shared" si="137"/>
        <v>22904601</v>
      </c>
      <c r="AU180" s="113">
        <f t="shared" si="138"/>
        <v>16467239</v>
      </c>
      <c r="AV180" s="113">
        <f t="shared" si="111"/>
        <v>50000</v>
      </c>
      <c r="AW180" s="113">
        <f t="shared" si="139"/>
        <v>5582827</v>
      </c>
      <c r="AX180" s="113">
        <f t="shared" si="139"/>
        <v>329345</v>
      </c>
      <c r="AY180" s="113">
        <f t="shared" si="140"/>
        <v>475190</v>
      </c>
      <c r="AZ180" s="115">
        <f t="shared" si="141"/>
        <v>31.874700000000004</v>
      </c>
      <c r="BA180" s="115">
        <f t="shared" si="142"/>
        <v>23.8184</v>
      </c>
      <c r="BB180" s="116">
        <f t="shared" si="142"/>
        <v>8.0563000000000002</v>
      </c>
      <c r="BC180" s="400"/>
    </row>
    <row r="181" spans="1:56" s="394" customFormat="1" x14ac:dyDescent="0.2">
      <c r="A181" s="396">
        <v>38</v>
      </c>
      <c r="B181" s="397">
        <v>3435</v>
      </c>
      <c r="C181" s="397">
        <v>650022131</v>
      </c>
      <c r="D181" s="397">
        <v>70981531</v>
      </c>
      <c r="E181" s="398" t="s">
        <v>84</v>
      </c>
      <c r="F181" s="397">
        <v>3113</v>
      </c>
      <c r="G181" s="398" t="s">
        <v>316</v>
      </c>
      <c r="H181" s="476" t="s">
        <v>282</v>
      </c>
      <c r="I181" s="110">
        <v>4657546</v>
      </c>
      <c r="J181" s="111">
        <v>3424923</v>
      </c>
      <c r="K181" s="111">
        <v>0</v>
      </c>
      <c r="L181" s="114">
        <v>1157624</v>
      </c>
      <c r="M181" s="114">
        <v>68499</v>
      </c>
      <c r="N181" s="111">
        <v>6500</v>
      </c>
      <c r="O181" s="275">
        <v>9.64</v>
      </c>
      <c r="P181" s="288">
        <v>9.64</v>
      </c>
      <c r="Q181" s="411">
        <v>0</v>
      </c>
      <c r="R181" s="112">
        <f t="shared" si="98"/>
        <v>0</v>
      </c>
      <c r="S181" s="113">
        <v>5784</v>
      </c>
      <c r="T181" s="113">
        <v>0</v>
      </c>
      <c r="U181" s="113">
        <v>0</v>
      </c>
      <c r="V181" s="113">
        <v>0</v>
      </c>
      <c r="W181" s="113">
        <f t="shared" si="99"/>
        <v>5784</v>
      </c>
      <c r="X181" s="113">
        <v>0</v>
      </c>
      <c r="Y181" s="113">
        <v>0</v>
      </c>
      <c r="Z181" s="113">
        <v>0</v>
      </c>
      <c r="AA181" s="113">
        <f t="shared" si="100"/>
        <v>0</v>
      </c>
      <c r="AB181" s="113">
        <f t="shared" si="101"/>
        <v>5784</v>
      </c>
      <c r="AC181" s="114">
        <f t="shared" si="102"/>
        <v>1955</v>
      </c>
      <c r="AD181" s="114">
        <f t="shared" si="103"/>
        <v>116</v>
      </c>
      <c r="AE181" s="113">
        <v>4000</v>
      </c>
      <c r="AF181" s="113">
        <v>0</v>
      </c>
      <c r="AG181" s="113">
        <f t="shared" si="104"/>
        <v>4000</v>
      </c>
      <c r="AH181" s="113">
        <f t="shared" si="105"/>
        <v>11855</v>
      </c>
      <c r="AI181" s="115">
        <v>0</v>
      </c>
      <c r="AJ181" s="115">
        <v>0</v>
      </c>
      <c r="AK181" s="115">
        <v>0.01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06"/>
        <v>0.01</v>
      </c>
      <c r="AR181" s="115">
        <f t="shared" si="107"/>
        <v>0</v>
      </c>
      <c r="AS181" s="116">
        <f t="shared" si="108"/>
        <v>0.01</v>
      </c>
      <c r="AT181" s="351">
        <f t="shared" si="137"/>
        <v>4669401</v>
      </c>
      <c r="AU181" s="113">
        <f t="shared" si="138"/>
        <v>3430707</v>
      </c>
      <c r="AV181" s="113">
        <f t="shared" si="111"/>
        <v>0</v>
      </c>
      <c r="AW181" s="113">
        <f t="shared" si="139"/>
        <v>1159579</v>
      </c>
      <c r="AX181" s="113">
        <f t="shared" si="139"/>
        <v>68615</v>
      </c>
      <c r="AY181" s="113">
        <f t="shared" si="140"/>
        <v>10500</v>
      </c>
      <c r="AZ181" s="115">
        <f t="shared" si="141"/>
        <v>9.65</v>
      </c>
      <c r="BA181" s="115">
        <f t="shared" si="142"/>
        <v>9.65</v>
      </c>
      <c r="BB181" s="116">
        <f t="shared" si="142"/>
        <v>0</v>
      </c>
      <c r="BC181" s="400"/>
    </row>
    <row r="182" spans="1:56" s="394" customFormat="1" ht="13.5" customHeight="1" x14ac:dyDescent="0.2">
      <c r="A182" s="396">
        <v>38</v>
      </c>
      <c r="B182" s="397">
        <v>3435</v>
      </c>
      <c r="C182" s="397">
        <v>650022131</v>
      </c>
      <c r="D182" s="397">
        <v>70981531</v>
      </c>
      <c r="E182" s="398" t="s">
        <v>84</v>
      </c>
      <c r="F182" s="397">
        <v>3141</v>
      </c>
      <c r="G182" s="398" t="s">
        <v>319</v>
      </c>
      <c r="H182" s="476" t="s">
        <v>282</v>
      </c>
      <c r="I182" s="110">
        <v>3027232</v>
      </c>
      <c r="J182" s="111">
        <v>2211929</v>
      </c>
      <c r="K182" s="111">
        <v>0</v>
      </c>
      <c r="L182" s="114">
        <v>747632</v>
      </c>
      <c r="M182" s="114">
        <v>44239</v>
      </c>
      <c r="N182" s="111">
        <v>23432</v>
      </c>
      <c r="O182" s="275">
        <v>7.53</v>
      </c>
      <c r="P182" s="288">
        <v>0</v>
      </c>
      <c r="Q182" s="411">
        <v>7.53</v>
      </c>
      <c r="R182" s="112">
        <f t="shared" si="98"/>
        <v>0</v>
      </c>
      <c r="S182" s="113">
        <v>0</v>
      </c>
      <c r="T182" s="113">
        <v>22011</v>
      </c>
      <c r="U182" s="113">
        <v>0</v>
      </c>
      <c r="V182" s="113">
        <v>0</v>
      </c>
      <c r="W182" s="113">
        <f t="shared" si="99"/>
        <v>22011</v>
      </c>
      <c r="X182" s="113">
        <v>0</v>
      </c>
      <c r="Y182" s="113">
        <v>0</v>
      </c>
      <c r="Z182" s="113">
        <v>0</v>
      </c>
      <c r="AA182" s="113">
        <f t="shared" si="100"/>
        <v>0</v>
      </c>
      <c r="AB182" s="113">
        <f t="shared" si="101"/>
        <v>22011</v>
      </c>
      <c r="AC182" s="114">
        <f t="shared" si="102"/>
        <v>7440</v>
      </c>
      <c r="AD182" s="114">
        <f t="shared" si="103"/>
        <v>440</v>
      </c>
      <c r="AE182" s="113">
        <v>0</v>
      </c>
      <c r="AF182" s="113">
        <v>0</v>
      </c>
      <c r="AG182" s="113">
        <f t="shared" si="104"/>
        <v>0</v>
      </c>
      <c r="AH182" s="113">
        <f t="shared" si="105"/>
        <v>29891</v>
      </c>
      <c r="AI182" s="115">
        <v>0</v>
      </c>
      <c r="AJ182" s="115">
        <v>0</v>
      </c>
      <c r="AK182" s="115">
        <v>0</v>
      </c>
      <c r="AL182" s="115">
        <v>0</v>
      </c>
      <c r="AM182" s="115">
        <v>0.08</v>
      </c>
      <c r="AN182" s="115">
        <v>0</v>
      </c>
      <c r="AO182" s="115">
        <v>0</v>
      </c>
      <c r="AP182" s="115">
        <v>0</v>
      </c>
      <c r="AQ182" s="115">
        <f t="shared" si="106"/>
        <v>0</v>
      </c>
      <c r="AR182" s="115">
        <f t="shared" si="107"/>
        <v>0.08</v>
      </c>
      <c r="AS182" s="116">
        <f t="shared" si="108"/>
        <v>0.08</v>
      </c>
      <c r="AT182" s="351">
        <f t="shared" si="137"/>
        <v>3057123</v>
      </c>
      <c r="AU182" s="113">
        <f t="shared" si="138"/>
        <v>2233940</v>
      </c>
      <c r="AV182" s="113">
        <f t="shared" si="111"/>
        <v>0</v>
      </c>
      <c r="AW182" s="113">
        <f t="shared" si="139"/>
        <v>755072</v>
      </c>
      <c r="AX182" s="113">
        <f t="shared" si="139"/>
        <v>44679</v>
      </c>
      <c r="AY182" s="113">
        <f t="shared" si="140"/>
        <v>23432</v>
      </c>
      <c r="AZ182" s="115">
        <f t="shared" si="141"/>
        <v>7.61</v>
      </c>
      <c r="BA182" s="115">
        <f t="shared" si="142"/>
        <v>0</v>
      </c>
      <c r="BB182" s="116">
        <f t="shared" si="142"/>
        <v>7.61</v>
      </c>
      <c r="BC182" s="400"/>
      <c r="BD182" s="400"/>
    </row>
    <row r="183" spans="1:56" s="394" customFormat="1" ht="13.5" customHeight="1" x14ac:dyDescent="0.2">
      <c r="A183" s="396">
        <v>38</v>
      </c>
      <c r="B183" s="397">
        <v>3435</v>
      </c>
      <c r="C183" s="397">
        <v>650022131</v>
      </c>
      <c r="D183" s="397">
        <v>70981531</v>
      </c>
      <c r="E183" s="398" t="s">
        <v>84</v>
      </c>
      <c r="F183" s="397">
        <v>3143</v>
      </c>
      <c r="G183" s="398" t="s">
        <v>633</v>
      </c>
      <c r="H183" s="476" t="s">
        <v>281</v>
      </c>
      <c r="I183" s="110">
        <v>1554406</v>
      </c>
      <c r="J183" s="111">
        <v>1144629</v>
      </c>
      <c r="K183" s="111">
        <v>0</v>
      </c>
      <c r="L183" s="114">
        <v>386885</v>
      </c>
      <c r="M183" s="114">
        <v>22892</v>
      </c>
      <c r="N183" s="111">
        <v>0</v>
      </c>
      <c r="O183" s="275">
        <v>2.464</v>
      </c>
      <c r="P183" s="288">
        <v>2.464</v>
      </c>
      <c r="Q183" s="411">
        <v>0</v>
      </c>
      <c r="R183" s="112">
        <f t="shared" si="98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99"/>
        <v>0</v>
      </c>
      <c r="X183" s="113">
        <v>0</v>
      </c>
      <c r="Y183" s="113">
        <v>0</v>
      </c>
      <c r="Z183" s="113">
        <v>0</v>
      </c>
      <c r="AA183" s="113">
        <f t="shared" si="100"/>
        <v>0</v>
      </c>
      <c r="AB183" s="113">
        <f t="shared" si="101"/>
        <v>0</v>
      </c>
      <c r="AC183" s="114">
        <f t="shared" si="102"/>
        <v>0</v>
      </c>
      <c r="AD183" s="114">
        <f t="shared" si="103"/>
        <v>0</v>
      </c>
      <c r="AE183" s="113">
        <v>0</v>
      </c>
      <c r="AF183" s="113">
        <v>0</v>
      </c>
      <c r="AG183" s="113">
        <f t="shared" si="104"/>
        <v>0</v>
      </c>
      <c r="AH183" s="113">
        <f t="shared" si="105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si="106"/>
        <v>0</v>
      </c>
      <c r="AR183" s="115">
        <f t="shared" si="107"/>
        <v>0</v>
      </c>
      <c r="AS183" s="116">
        <f t="shared" si="108"/>
        <v>0</v>
      </c>
      <c r="AT183" s="351">
        <f t="shared" si="137"/>
        <v>1554406</v>
      </c>
      <c r="AU183" s="113">
        <f t="shared" si="138"/>
        <v>1144629</v>
      </c>
      <c r="AV183" s="113">
        <f t="shared" si="111"/>
        <v>0</v>
      </c>
      <c r="AW183" s="113">
        <f t="shared" si="139"/>
        <v>386885</v>
      </c>
      <c r="AX183" s="113">
        <f t="shared" si="139"/>
        <v>22892</v>
      </c>
      <c r="AY183" s="113">
        <f t="shared" si="140"/>
        <v>0</v>
      </c>
      <c r="AZ183" s="115">
        <f t="shared" si="141"/>
        <v>2.464</v>
      </c>
      <c r="BA183" s="115">
        <f t="shared" si="142"/>
        <v>2.464</v>
      </c>
      <c r="BB183" s="116">
        <f t="shared" si="142"/>
        <v>0</v>
      </c>
      <c r="BC183" s="400"/>
    </row>
    <row r="184" spans="1:56" s="394" customFormat="1" ht="12.75" customHeight="1" x14ac:dyDescent="0.2">
      <c r="A184" s="396">
        <v>38</v>
      </c>
      <c r="B184" s="397">
        <v>3435</v>
      </c>
      <c r="C184" s="397">
        <v>650022131</v>
      </c>
      <c r="D184" s="397">
        <v>70981531</v>
      </c>
      <c r="E184" s="398" t="s">
        <v>84</v>
      </c>
      <c r="F184" s="397">
        <v>3143</v>
      </c>
      <c r="G184" s="398" t="s">
        <v>634</v>
      </c>
      <c r="H184" s="476" t="s">
        <v>282</v>
      </c>
      <c r="I184" s="110">
        <v>46345</v>
      </c>
      <c r="J184" s="111">
        <v>32670</v>
      </c>
      <c r="K184" s="111">
        <v>0</v>
      </c>
      <c r="L184" s="114">
        <v>11042</v>
      </c>
      <c r="M184" s="114">
        <v>653</v>
      </c>
      <c r="N184" s="111">
        <v>1980</v>
      </c>
      <c r="O184" s="275">
        <v>0.14000000000000001</v>
      </c>
      <c r="P184" s="288">
        <v>0</v>
      </c>
      <c r="Q184" s="411">
        <v>0.14000000000000001</v>
      </c>
      <c r="R184" s="112">
        <f t="shared" si="98"/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f t="shared" si="99"/>
        <v>0</v>
      </c>
      <c r="X184" s="113">
        <v>0</v>
      </c>
      <c r="Y184" s="113">
        <v>0</v>
      </c>
      <c r="Z184" s="113">
        <v>0</v>
      </c>
      <c r="AA184" s="113">
        <f t="shared" si="100"/>
        <v>0</v>
      </c>
      <c r="AB184" s="113">
        <f t="shared" si="101"/>
        <v>0</v>
      </c>
      <c r="AC184" s="114">
        <f t="shared" si="102"/>
        <v>0</v>
      </c>
      <c r="AD184" s="114">
        <f t="shared" si="103"/>
        <v>0</v>
      </c>
      <c r="AE184" s="113">
        <v>0</v>
      </c>
      <c r="AF184" s="113">
        <v>0</v>
      </c>
      <c r="AG184" s="113">
        <f t="shared" si="104"/>
        <v>0</v>
      </c>
      <c r="AH184" s="113">
        <f t="shared" si="105"/>
        <v>0</v>
      </c>
      <c r="AI184" s="115">
        <v>0</v>
      </c>
      <c r="AJ184" s="115"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f t="shared" si="106"/>
        <v>0</v>
      </c>
      <c r="AR184" s="115">
        <f t="shared" si="107"/>
        <v>0</v>
      </c>
      <c r="AS184" s="116">
        <f t="shared" si="108"/>
        <v>0</v>
      </c>
      <c r="AT184" s="351">
        <f t="shared" si="137"/>
        <v>46345</v>
      </c>
      <c r="AU184" s="113">
        <f t="shared" si="138"/>
        <v>32670</v>
      </c>
      <c r="AV184" s="113">
        <f t="shared" si="111"/>
        <v>0</v>
      </c>
      <c r="AW184" s="113">
        <f t="shared" si="139"/>
        <v>11042</v>
      </c>
      <c r="AX184" s="113">
        <f t="shared" si="139"/>
        <v>653</v>
      </c>
      <c r="AY184" s="113">
        <f t="shared" si="140"/>
        <v>1980</v>
      </c>
      <c r="AZ184" s="115">
        <f t="shared" si="141"/>
        <v>0.14000000000000001</v>
      </c>
      <c r="BA184" s="115">
        <f t="shared" si="142"/>
        <v>0</v>
      </c>
      <c r="BB184" s="116">
        <f t="shared" si="142"/>
        <v>0.14000000000000001</v>
      </c>
      <c r="BC184" s="400"/>
    </row>
    <row r="185" spans="1:56" s="394" customFormat="1" ht="13.5" customHeight="1" thickBot="1" x14ac:dyDescent="0.25">
      <c r="A185" s="238">
        <v>38</v>
      </c>
      <c r="B185" s="239">
        <v>3435</v>
      </c>
      <c r="C185" s="240">
        <v>650022131</v>
      </c>
      <c r="D185" s="240">
        <v>70981531</v>
      </c>
      <c r="E185" s="401" t="s">
        <v>85</v>
      </c>
      <c r="F185" s="239"/>
      <c r="G185" s="401"/>
      <c r="H185" s="477"/>
      <c r="I185" s="74">
        <v>40103669</v>
      </c>
      <c r="J185" s="232">
        <v>29068974</v>
      </c>
      <c r="K185" s="232">
        <v>50000</v>
      </c>
      <c r="L185" s="232">
        <v>9842213</v>
      </c>
      <c r="M185" s="232">
        <v>581380</v>
      </c>
      <c r="N185" s="232">
        <v>561102</v>
      </c>
      <c r="O185" s="333">
        <v>65.414200000000008</v>
      </c>
      <c r="P185" s="333">
        <v>46.922399999999996</v>
      </c>
      <c r="Q185" s="817">
        <v>18.491800000000001</v>
      </c>
      <c r="R185" s="822">
        <f t="shared" ref="R185:BB185" si="143">SUM(R179:R184)</f>
        <v>0</v>
      </c>
      <c r="S185" s="823">
        <f t="shared" si="143"/>
        <v>5784</v>
      </c>
      <c r="T185" s="823">
        <f t="shared" si="143"/>
        <v>22011</v>
      </c>
      <c r="U185" s="823">
        <f t="shared" si="143"/>
        <v>0</v>
      </c>
      <c r="V185" s="823">
        <f t="shared" si="143"/>
        <v>0</v>
      </c>
      <c r="W185" s="823">
        <f t="shared" si="143"/>
        <v>27795</v>
      </c>
      <c r="X185" s="823">
        <f t="shared" si="143"/>
        <v>0</v>
      </c>
      <c r="Y185" s="823">
        <f t="shared" si="143"/>
        <v>0</v>
      </c>
      <c r="Z185" s="823">
        <f t="shared" si="143"/>
        <v>0</v>
      </c>
      <c r="AA185" s="823">
        <f t="shared" si="143"/>
        <v>0</v>
      </c>
      <c r="AB185" s="823">
        <f t="shared" si="143"/>
        <v>27795</v>
      </c>
      <c r="AC185" s="823">
        <f t="shared" si="143"/>
        <v>9395</v>
      </c>
      <c r="AD185" s="823">
        <f t="shared" si="143"/>
        <v>556</v>
      </c>
      <c r="AE185" s="823">
        <f t="shared" si="143"/>
        <v>4000</v>
      </c>
      <c r="AF185" s="823">
        <f t="shared" si="143"/>
        <v>0</v>
      </c>
      <c r="AG185" s="823">
        <f t="shared" si="143"/>
        <v>4000</v>
      </c>
      <c r="AH185" s="823">
        <f t="shared" si="143"/>
        <v>41746</v>
      </c>
      <c r="AI185" s="824">
        <f t="shared" si="143"/>
        <v>0</v>
      </c>
      <c r="AJ185" s="824">
        <f t="shared" si="143"/>
        <v>0</v>
      </c>
      <c r="AK185" s="824">
        <f t="shared" si="143"/>
        <v>0.01</v>
      </c>
      <c r="AL185" s="824">
        <f t="shared" si="143"/>
        <v>0</v>
      </c>
      <c r="AM185" s="824">
        <f t="shared" si="143"/>
        <v>0.08</v>
      </c>
      <c r="AN185" s="824">
        <f t="shared" si="143"/>
        <v>0</v>
      </c>
      <c r="AO185" s="824">
        <f t="shared" si="143"/>
        <v>0</v>
      </c>
      <c r="AP185" s="824">
        <f t="shared" si="143"/>
        <v>0</v>
      </c>
      <c r="AQ185" s="824">
        <f t="shared" si="143"/>
        <v>0.01</v>
      </c>
      <c r="AR185" s="824">
        <f t="shared" si="143"/>
        <v>0.08</v>
      </c>
      <c r="AS185" s="825">
        <f t="shared" si="143"/>
        <v>0.09</v>
      </c>
      <c r="AT185" s="875">
        <f t="shared" si="143"/>
        <v>40145415</v>
      </c>
      <c r="AU185" s="823">
        <f t="shared" si="143"/>
        <v>29096769</v>
      </c>
      <c r="AV185" s="823">
        <f t="shared" si="143"/>
        <v>50000</v>
      </c>
      <c r="AW185" s="823">
        <f t="shared" si="143"/>
        <v>9851608</v>
      </c>
      <c r="AX185" s="823">
        <f t="shared" si="143"/>
        <v>581936</v>
      </c>
      <c r="AY185" s="823">
        <f t="shared" si="143"/>
        <v>565102</v>
      </c>
      <c r="AZ185" s="824">
        <f t="shared" si="143"/>
        <v>65.504200000000012</v>
      </c>
      <c r="BA185" s="824">
        <f t="shared" si="143"/>
        <v>46.932399999999994</v>
      </c>
      <c r="BB185" s="825">
        <f t="shared" si="143"/>
        <v>18.5718</v>
      </c>
      <c r="BC185" s="400"/>
    </row>
    <row r="186" spans="1:56" s="394" customFormat="1" ht="13.5" customHeight="1" thickBot="1" x14ac:dyDescent="0.25">
      <c r="A186" s="402"/>
      <c r="B186" s="403"/>
      <c r="C186" s="403"/>
      <c r="D186" s="403"/>
      <c r="E186" s="136" t="s">
        <v>795</v>
      </c>
      <c r="F186" s="403"/>
      <c r="G186" s="403"/>
      <c r="H186" s="478"/>
      <c r="I186" s="35">
        <f t="shared" ref="I186:BB186" si="144">I13+I16+I19+I22+I25+I28+I31+I34+I38+I42+I46+I50+I53+I57+I61+I65+I69+I73+I78+I84+I90+I96+I102+I108+I114+I120+I126+I132+I134+I142+I149+I153+I158+I162+I169+I172+I178+I185</f>
        <v>621107596</v>
      </c>
      <c r="J186" s="25">
        <f t="shared" si="144"/>
        <v>448693453</v>
      </c>
      <c r="K186" s="25">
        <f t="shared" si="144"/>
        <v>1891920</v>
      </c>
      <c r="L186" s="25">
        <f t="shared" si="144"/>
        <v>152297856</v>
      </c>
      <c r="M186" s="25">
        <f t="shared" si="144"/>
        <v>8973868</v>
      </c>
      <c r="N186" s="25">
        <f t="shared" si="144"/>
        <v>9250499</v>
      </c>
      <c r="O186" s="290">
        <f t="shared" si="144"/>
        <v>989.73599999999999</v>
      </c>
      <c r="P186" s="26">
        <f t="shared" si="144"/>
        <v>690.678</v>
      </c>
      <c r="Q186" s="70">
        <f t="shared" si="144"/>
        <v>299.05799999999999</v>
      </c>
      <c r="R186" s="818">
        <f t="shared" si="144"/>
        <v>0</v>
      </c>
      <c r="S186" s="819">
        <f t="shared" si="144"/>
        <v>217654</v>
      </c>
      <c r="T186" s="819">
        <f t="shared" si="144"/>
        <v>250284</v>
      </c>
      <c r="U186" s="819">
        <f t="shared" si="144"/>
        <v>0</v>
      </c>
      <c r="V186" s="819">
        <f t="shared" si="144"/>
        <v>0</v>
      </c>
      <c r="W186" s="819">
        <f t="shared" si="144"/>
        <v>467938</v>
      </c>
      <c r="X186" s="819">
        <f t="shared" si="144"/>
        <v>0</v>
      </c>
      <c r="Y186" s="819">
        <f t="shared" si="144"/>
        <v>0</v>
      </c>
      <c r="Z186" s="819">
        <f t="shared" si="144"/>
        <v>0</v>
      </c>
      <c r="AA186" s="819">
        <f t="shared" si="144"/>
        <v>0</v>
      </c>
      <c r="AB186" s="819">
        <f t="shared" si="144"/>
        <v>467938</v>
      </c>
      <c r="AC186" s="819">
        <f t="shared" si="144"/>
        <v>158167</v>
      </c>
      <c r="AD186" s="819">
        <f t="shared" si="144"/>
        <v>9359</v>
      </c>
      <c r="AE186" s="819">
        <f t="shared" si="144"/>
        <v>6500</v>
      </c>
      <c r="AF186" s="819">
        <f t="shared" si="144"/>
        <v>0</v>
      </c>
      <c r="AG186" s="819">
        <f t="shared" si="144"/>
        <v>6500</v>
      </c>
      <c r="AH186" s="819">
        <f t="shared" si="144"/>
        <v>641964</v>
      </c>
      <c r="AI186" s="820">
        <f t="shared" si="144"/>
        <v>0</v>
      </c>
      <c r="AJ186" s="820">
        <f t="shared" si="144"/>
        <v>0</v>
      </c>
      <c r="AK186" s="820">
        <f t="shared" si="144"/>
        <v>0.62000000000000011</v>
      </c>
      <c r="AL186" s="820">
        <f t="shared" si="144"/>
        <v>0</v>
      </c>
      <c r="AM186" s="820">
        <f t="shared" si="144"/>
        <v>0.87</v>
      </c>
      <c r="AN186" s="820">
        <f t="shared" si="144"/>
        <v>0</v>
      </c>
      <c r="AO186" s="820">
        <f t="shared" si="144"/>
        <v>0</v>
      </c>
      <c r="AP186" s="820">
        <f t="shared" si="144"/>
        <v>0</v>
      </c>
      <c r="AQ186" s="820">
        <f t="shared" si="144"/>
        <v>0.62000000000000011</v>
      </c>
      <c r="AR186" s="820">
        <f t="shared" si="144"/>
        <v>0.87</v>
      </c>
      <c r="AS186" s="821">
        <f t="shared" si="144"/>
        <v>1.4900000000000002</v>
      </c>
      <c r="AT186" s="818">
        <f t="shared" si="144"/>
        <v>621749560</v>
      </c>
      <c r="AU186" s="819">
        <f t="shared" si="144"/>
        <v>449161391</v>
      </c>
      <c r="AV186" s="819">
        <f t="shared" si="144"/>
        <v>1891920</v>
      </c>
      <c r="AW186" s="819">
        <f t="shared" si="144"/>
        <v>152456023</v>
      </c>
      <c r="AX186" s="819">
        <f t="shared" si="144"/>
        <v>8983227</v>
      </c>
      <c r="AY186" s="819">
        <f t="shared" si="144"/>
        <v>9256999</v>
      </c>
      <c r="AZ186" s="820">
        <f t="shared" si="144"/>
        <v>991.226</v>
      </c>
      <c r="BA186" s="820">
        <f t="shared" si="144"/>
        <v>691.29800000000012</v>
      </c>
      <c r="BB186" s="853">
        <f t="shared" si="144"/>
        <v>299.92799999999994</v>
      </c>
      <c r="BC186" s="400"/>
    </row>
    <row r="187" spans="1:56" ht="12.75" customHeight="1" x14ac:dyDescent="0.2">
      <c r="D187" s="16"/>
      <c r="E187" s="12"/>
      <c r="F187" s="16"/>
      <c r="G187" s="12"/>
      <c r="H187" s="12"/>
      <c r="I187" s="94">
        <f>SUM(J186:N186)</f>
        <v>621107596</v>
      </c>
      <c r="J187" s="94"/>
      <c r="K187" s="94"/>
      <c r="L187" s="94"/>
      <c r="M187" s="94"/>
      <c r="N187" s="94"/>
      <c r="O187" s="95">
        <f>SUM(P186:Q186)</f>
        <v>989.73599999999999</v>
      </c>
      <c r="P187" s="95"/>
      <c r="Q187" s="95"/>
      <c r="R187" s="296"/>
      <c r="S187" s="296"/>
      <c r="T187" s="296"/>
      <c r="U187" s="296"/>
      <c r="V187" s="296"/>
      <c r="W187" s="297">
        <f>SUM(R186:V186)</f>
        <v>467938</v>
      </c>
      <c r="X187" s="298"/>
      <c r="Y187" s="298"/>
      <c r="Z187" s="298"/>
      <c r="AA187" s="297">
        <f>SUM(X186:Z186)</f>
        <v>0</v>
      </c>
      <c r="AB187" s="297">
        <f>W186+AA186</f>
        <v>467938</v>
      </c>
      <c r="AC187" s="299"/>
      <c r="AD187" s="299"/>
      <c r="AE187" s="298"/>
      <c r="AF187" s="298"/>
      <c r="AG187" s="297">
        <f>SUM(AE186:AF186)</f>
        <v>6500</v>
      </c>
      <c r="AH187" s="297">
        <f>AB186+AC186+AD186+AG186</f>
        <v>641964</v>
      </c>
      <c r="AI187" s="300"/>
      <c r="AJ187" s="300"/>
      <c r="AK187" s="300"/>
      <c r="AL187" s="300"/>
      <c r="AM187" s="300"/>
      <c r="AN187" s="300"/>
      <c r="AO187" s="300"/>
      <c r="AP187" s="300"/>
      <c r="AQ187" s="138">
        <f>AI186+AK186+AL186+AN186+AO186</f>
        <v>0.62000000000000011</v>
      </c>
      <c r="AR187" s="138">
        <f>AJ186+AM186+AP186</f>
        <v>0.87</v>
      </c>
      <c r="AS187" s="138">
        <f>SUM(AQ186:AR186)</f>
        <v>1.4900000000000002</v>
      </c>
      <c r="AT187" s="301">
        <f>SUM(AU186:AY186)</f>
        <v>621749560</v>
      </c>
      <c r="AU187" s="302"/>
      <c r="AV187" s="302"/>
      <c r="AW187" s="302"/>
      <c r="AX187" s="302"/>
      <c r="AY187" s="302"/>
      <c r="AZ187" s="296">
        <f>SUM(BA186:BB186)</f>
        <v>991.22600000000011</v>
      </c>
      <c r="BA187" s="808"/>
      <c r="BB187" s="808"/>
      <c r="BC187" s="400"/>
      <c r="BD187"/>
    </row>
    <row r="188" spans="1:56" ht="12.75" customHeight="1" thickBot="1" x14ac:dyDescent="0.25">
      <c r="D188" s="16"/>
      <c r="E188" s="12"/>
      <c r="F188" s="16"/>
      <c r="G188" s="12"/>
      <c r="H188" s="12"/>
      <c r="I188" s="139">
        <f ca="1">SUM(J189:N189)</f>
        <v>621107596</v>
      </c>
      <c r="J188" s="91"/>
      <c r="K188" s="91"/>
      <c r="L188" s="91"/>
      <c r="M188" s="91"/>
      <c r="N188" s="91"/>
      <c r="O188" s="140">
        <f ca="1">SUM(P189:Q189)</f>
        <v>989.73599999999999</v>
      </c>
      <c r="P188" s="266"/>
      <c r="Q188" s="266"/>
      <c r="R188" s="308"/>
      <c r="S188" s="308"/>
      <c r="T188" s="308"/>
      <c r="U188" s="308"/>
      <c r="V188" s="308"/>
      <c r="W188" s="303">
        <f ca="1">SUM(R189:V189)</f>
        <v>467938</v>
      </c>
      <c r="X188" s="304"/>
      <c r="Y188" s="304"/>
      <c r="Z188" s="304"/>
      <c r="AA188" s="303">
        <f ca="1">SUM(X189:Z189)</f>
        <v>0</v>
      </c>
      <c r="AB188" s="303">
        <f ca="1">W189+AA189</f>
        <v>467938</v>
      </c>
      <c r="AC188" s="305"/>
      <c r="AD188" s="305"/>
      <c r="AE188" s="304"/>
      <c r="AF188" s="304"/>
      <c r="AG188" s="303">
        <f ca="1">SUM(AE189:AF189)</f>
        <v>6500</v>
      </c>
      <c r="AH188" s="303">
        <f ca="1">AB189+AC189+AD189+AG189</f>
        <v>641964</v>
      </c>
      <c r="AI188" s="306"/>
      <c r="AJ188" s="306"/>
      <c r="AK188" s="306"/>
      <c r="AL188" s="306"/>
      <c r="AM188" s="306"/>
      <c r="AN188" s="306"/>
      <c r="AO188" s="306"/>
      <c r="AP188" s="306"/>
      <c r="AQ188" s="307">
        <f ca="1">AI189+AK189+AL189+AN189+AO189</f>
        <v>0.62000000000000011</v>
      </c>
      <c r="AR188" s="307">
        <f ca="1">AJ189+AM189+AP189</f>
        <v>0.87</v>
      </c>
      <c r="AS188" s="307">
        <f ca="1">SUM(AQ189:AR189)</f>
        <v>1.4900000000000002</v>
      </c>
      <c r="AT188" s="317">
        <f ca="1">SUM(AU189:AY189)</f>
        <v>621749560</v>
      </c>
      <c r="AU188" s="318"/>
      <c r="AV188" s="318"/>
      <c r="AW188" s="318"/>
      <c r="AX188" s="318"/>
      <c r="AY188" s="318"/>
      <c r="AZ188" s="308">
        <f ca="1">SUM(BA189:BB189)</f>
        <v>991.22599999999989</v>
      </c>
      <c r="BA188" s="426"/>
      <c r="BB188" s="426"/>
      <c r="BC188" s="400"/>
      <c r="BD188"/>
    </row>
    <row r="189" spans="1:56" ht="12.75" customHeight="1" thickBot="1" x14ac:dyDescent="0.25">
      <c r="D189" s="16"/>
      <c r="E189" s="12"/>
      <c r="F189" s="16"/>
      <c r="G189" s="12"/>
      <c r="H189" s="44" t="s">
        <v>0</v>
      </c>
      <c r="I189" s="211">
        <f t="shared" ref="I189:BB189" ca="1" si="145">SUM(I190:I199)</f>
        <v>621107596</v>
      </c>
      <c r="J189" s="60">
        <f t="shared" ca="1" si="145"/>
        <v>448693453</v>
      </c>
      <c r="K189" s="60">
        <f t="shared" ca="1" si="145"/>
        <v>1891920</v>
      </c>
      <c r="L189" s="60">
        <f t="shared" ca="1" si="145"/>
        <v>152297856</v>
      </c>
      <c r="M189" s="60">
        <f t="shared" ca="1" si="145"/>
        <v>8973868</v>
      </c>
      <c r="N189" s="60">
        <f t="shared" ca="1" si="145"/>
        <v>9250499</v>
      </c>
      <c r="O189" s="61">
        <f t="shared" ca="1" si="145"/>
        <v>989.73599999999976</v>
      </c>
      <c r="P189" s="61">
        <f t="shared" ca="1" si="145"/>
        <v>690.678</v>
      </c>
      <c r="Q189" s="62">
        <f t="shared" ca="1" si="145"/>
        <v>299.05799999999999</v>
      </c>
      <c r="R189" s="229">
        <f t="shared" ca="1" si="145"/>
        <v>0</v>
      </c>
      <c r="S189" s="229">
        <f t="shared" ca="1" si="145"/>
        <v>217654</v>
      </c>
      <c r="T189" s="229">
        <f t="shared" ca="1" si="145"/>
        <v>250284</v>
      </c>
      <c r="U189" s="229">
        <f t="shared" ca="1" si="145"/>
        <v>0</v>
      </c>
      <c r="V189" s="229">
        <f t="shared" ca="1" si="145"/>
        <v>0</v>
      </c>
      <c r="W189" s="229">
        <f t="shared" ca="1" si="145"/>
        <v>467938</v>
      </c>
      <c r="X189" s="229">
        <f t="shared" ca="1" si="145"/>
        <v>0</v>
      </c>
      <c r="Y189" s="229">
        <f t="shared" ca="1" si="145"/>
        <v>0</v>
      </c>
      <c r="Z189" s="229">
        <f t="shared" ca="1" si="145"/>
        <v>0</v>
      </c>
      <c r="AA189" s="229">
        <f t="shared" ca="1" si="145"/>
        <v>0</v>
      </c>
      <c r="AB189" s="229">
        <f t="shared" ca="1" si="145"/>
        <v>467938</v>
      </c>
      <c r="AC189" s="229">
        <f t="shared" ca="1" si="145"/>
        <v>158167</v>
      </c>
      <c r="AD189" s="229">
        <f t="shared" ca="1" si="145"/>
        <v>9359</v>
      </c>
      <c r="AE189" s="229">
        <f t="shared" ca="1" si="145"/>
        <v>6500</v>
      </c>
      <c r="AF189" s="229">
        <f t="shared" ca="1" si="145"/>
        <v>0</v>
      </c>
      <c r="AG189" s="229">
        <f t="shared" ca="1" si="145"/>
        <v>6500</v>
      </c>
      <c r="AH189" s="229">
        <f t="shared" ca="1" si="145"/>
        <v>641964</v>
      </c>
      <c r="AI189" s="334">
        <f t="shared" ca="1" si="145"/>
        <v>0</v>
      </c>
      <c r="AJ189" s="334">
        <f t="shared" ca="1" si="145"/>
        <v>0</v>
      </c>
      <c r="AK189" s="334">
        <f t="shared" ca="1" si="145"/>
        <v>0.62000000000000011</v>
      </c>
      <c r="AL189" s="334">
        <f t="shared" ca="1" si="145"/>
        <v>0</v>
      </c>
      <c r="AM189" s="334">
        <f t="shared" ca="1" si="145"/>
        <v>0.87</v>
      </c>
      <c r="AN189" s="334">
        <f t="shared" ca="1" si="145"/>
        <v>0</v>
      </c>
      <c r="AO189" s="334">
        <f t="shared" ca="1" si="145"/>
        <v>0</v>
      </c>
      <c r="AP189" s="334">
        <f t="shared" ca="1" si="145"/>
        <v>0</v>
      </c>
      <c r="AQ189" s="334">
        <f t="shared" ca="1" si="145"/>
        <v>0.62000000000000011</v>
      </c>
      <c r="AR189" s="334">
        <f t="shared" ca="1" si="145"/>
        <v>0.87</v>
      </c>
      <c r="AS189" s="320">
        <f t="shared" ca="1" si="145"/>
        <v>1.4900000000000002</v>
      </c>
      <c r="AT189" s="211">
        <f t="shared" ca="1" si="145"/>
        <v>621749560</v>
      </c>
      <c r="AU189" s="229">
        <f t="shared" ca="1" si="145"/>
        <v>449161391</v>
      </c>
      <c r="AV189" s="229">
        <f t="shared" ca="1" si="145"/>
        <v>1891920</v>
      </c>
      <c r="AW189" s="229">
        <f t="shared" ca="1" si="145"/>
        <v>152456023</v>
      </c>
      <c r="AX189" s="229">
        <f t="shared" ca="1" si="145"/>
        <v>8983227</v>
      </c>
      <c r="AY189" s="229">
        <f t="shared" ca="1" si="145"/>
        <v>9256999</v>
      </c>
      <c r="AZ189" s="334">
        <f t="shared" ca="1" si="145"/>
        <v>991.22599999999989</v>
      </c>
      <c r="BA189" s="334">
        <f t="shared" ca="1" si="145"/>
        <v>691.29799999999989</v>
      </c>
      <c r="BB189" s="319">
        <f t="shared" ca="1" si="145"/>
        <v>299.928</v>
      </c>
      <c r="BC189" s="400"/>
      <c r="BD189"/>
    </row>
    <row r="190" spans="1:56" ht="12.75" customHeight="1" x14ac:dyDescent="0.2">
      <c r="D190" s="16"/>
      <c r="E190" s="12"/>
      <c r="F190" s="16"/>
      <c r="G190" s="12"/>
      <c r="H190" s="1">
        <v>3111</v>
      </c>
      <c r="I190" s="251">
        <f t="shared" ref="I190:N190" ca="1" si="146">SUMIF($F$12:$F$424,"=3111",I$12:I$380)</f>
        <v>154815444</v>
      </c>
      <c r="J190" s="252">
        <f t="shared" ca="1" si="146"/>
        <v>112548706</v>
      </c>
      <c r="K190" s="252">
        <f t="shared" ca="1" si="146"/>
        <v>637520</v>
      </c>
      <c r="L190" s="252">
        <f t="shared" ca="1" si="146"/>
        <v>38256944</v>
      </c>
      <c r="M190" s="252">
        <f t="shared" ca="1" si="146"/>
        <v>2250974</v>
      </c>
      <c r="N190" s="252">
        <f t="shared" ca="1" si="146"/>
        <v>1121300</v>
      </c>
      <c r="O190" s="253">
        <f t="shared" ref="O190:BB190" ca="1" si="147">SUMIF($F$12:$F$428,"=3111",O$12:O$384)</f>
        <v>266.09019999999998</v>
      </c>
      <c r="P190" s="253">
        <f t="shared" ca="1" si="147"/>
        <v>202.05340000000001</v>
      </c>
      <c r="Q190" s="254">
        <f t="shared" ca="1" si="147"/>
        <v>64.036799999999999</v>
      </c>
      <c r="R190" s="255">
        <f t="shared" ca="1" si="147"/>
        <v>0</v>
      </c>
      <c r="S190" s="255">
        <f t="shared" ca="1" si="147"/>
        <v>0</v>
      </c>
      <c r="T190" s="255">
        <f t="shared" ca="1" si="147"/>
        <v>0</v>
      </c>
      <c r="U190" s="255">
        <f t="shared" ca="1" si="147"/>
        <v>0</v>
      </c>
      <c r="V190" s="255">
        <f t="shared" ca="1" si="147"/>
        <v>0</v>
      </c>
      <c r="W190" s="255">
        <f t="shared" ca="1" si="147"/>
        <v>0</v>
      </c>
      <c r="X190" s="255">
        <f t="shared" ca="1" si="147"/>
        <v>0</v>
      </c>
      <c r="Y190" s="255">
        <f t="shared" ca="1" si="147"/>
        <v>0</v>
      </c>
      <c r="Z190" s="255">
        <f t="shared" ca="1" si="147"/>
        <v>0</v>
      </c>
      <c r="AA190" s="255">
        <f t="shared" ca="1" si="147"/>
        <v>0</v>
      </c>
      <c r="AB190" s="255">
        <f t="shared" ca="1" si="147"/>
        <v>0</v>
      </c>
      <c r="AC190" s="255">
        <f t="shared" ca="1" si="147"/>
        <v>0</v>
      </c>
      <c r="AD190" s="255">
        <f t="shared" ca="1" si="147"/>
        <v>0</v>
      </c>
      <c r="AE190" s="255">
        <f t="shared" ca="1" si="147"/>
        <v>0</v>
      </c>
      <c r="AF190" s="255">
        <f t="shared" ca="1" si="147"/>
        <v>0</v>
      </c>
      <c r="AG190" s="255">
        <f t="shared" ca="1" si="147"/>
        <v>0</v>
      </c>
      <c r="AH190" s="255">
        <f t="shared" ca="1" si="147"/>
        <v>0</v>
      </c>
      <c r="AI190" s="324">
        <f t="shared" ca="1" si="147"/>
        <v>0</v>
      </c>
      <c r="AJ190" s="324">
        <f t="shared" ca="1" si="147"/>
        <v>0</v>
      </c>
      <c r="AK190" s="324">
        <f t="shared" ca="1" si="147"/>
        <v>0</v>
      </c>
      <c r="AL190" s="324">
        <f t="shared" ca="1" si="147"/>
        <v>0</v>
      </c>
      <c r="AM190" s="324">
        <f t="shared" ca="1" si="147"/>
        <v>0</v>
      </c>
      <c r="AN190" s="324">
        <f t="shared" ca="1" si="147"/>
        <v>0</v>
      </c>
      <c r="AO190" s="324">
        <f t="shared" ca="1" si="147"/>
        <v>0</v>
      </c>
      <c r="AP190" s="324">
        <f t="shared" ca="1" si="147"/>
        <v>0</v>
      </c>
      <c r="AQ190" s="324">
        <f t="shared" ca="1" si="147"/>
        <v>0</v>
      </c>
      <c r="AR190" s="324">
        <f t="shared" ca="1" si="147"/>
        <v>0</v>
      </c>
      <c r="AS190" s="321">
        <f t="shared" ca="1" si="147"/>
        <v>0</v>
      </c>
      <c r="AT190" s="251">
        <f t="shared" ca="1" si="147"/>
        <v>154815444</v>
      </c>
      <c r="AU190" s="255">
        <f t="shared" ca="1" si="147"/>
        <v>112548706</v>
      </c>
      <c r="AV190" s="255">
        <f t="shared" ca="1" si="147"/>
        <v>637520</v>
      </c>
      <c r="AW190" s="255">
        <f t="shared" ca="1" si="147"/>
        <v>38256944</v>
      </c>
      <c r="AX190" s="255">
        <f t="shared" ca="1" si="147"/>
        <v>2250974</v>
      </c>
      <c r="AY190" s="255">
        <f t="shared" ca="1" si="147"/>
        <v>1121300</v>
      </c>
      <c r="AZ190" s="324">
        <f t="shared" ca="1" si="147"/>
        <v>266.09019999999998</v>
      </c>
      <c r="BA190" s="324">
        <f t="shared" ca="1" si="147"/>
        <v>202.05340000000001</v>
      </c>
      <c r="BB190" s="335">
        <f t="shared" ca="1" si="147"/>
        <v>64.036799999999999</v>
      </c>
      <c r="BC190" s="400"/>
      <c r="BD190" s="7"/>
    </row>
    <row r="191" spans="1:56" ht="12.75" customHeight="1" x14ac:dyDescent="0.2">
      <c r="D191" s="16"/>
      <c r="E191" s="12"/>
      <c r="F191" s="16"/>
      <c r="G191" s="12"/>
      <c r="H191" s="2">
        <v>3113</v>
      </c>
      <c r="I191" s="257">
        <f t="shared" ref="I191:N191" si="148">SUMIF($F$12:$F$424,"=3113",I$12:I$424)</f>
        <v>339946565</v>
      </c>
      <c r="J191" s="28">
        <f t="shared" si="148"/>
        <v>244365698</v>
      </c>
      <c r="K191" s="28">
        <f t="shared" si="148"/>
        <v>540400</v>
      </c>
      <c r="L191" s="28">
        <f t="shared" si="148"/>
        <v>82778264</v>
      </c>
      <c r="M191" s="28">
        <f t="shared" si="148"/>
        <v>4887316</v>
      </c>
      <c r="N191" s="28">
        <f t="shared" si="148"/>
        <v>7374887</v>
      </c>
      <c r="O191" s="21">
        <f t="shared" ref="O191:BB191" si="149">SUMIF($F$12:$F$428,"=3113",O$12:O$428)</f>
        <v>482.63830000000002</v>
      </c>
      <c r="P191" s="21">
        <f t="shared" si="149"/>
        <v>388.35399999999998</v>
      </c>
      <c r="Q191" s="29">
        <f t="shared" si="149"/>
        <v>94.284300000000002</v>
      </c>
      <c r="R191" s="258">
        <f t="shared" si="149"/>
        <v>0</v>
      </c>
      <c r="S191" s="258">
        <f t="shared" si="149"/>
        <v>246524</v>
      </c>
      <c r="T191" s="258">
        <f t="shared" si="149"/>
        <v>0</v>
      </c>
      <c r="U191" s="258">
        <f t="shared" si="149"/>
        <v>0</v>
      </c>
      <c r="V191" s="258">
        <f t="shared" si="149"/>
        <v>0</v>
      </c>
      <c r="W191" s="258">
        <f t="shared" si="149"/>
        <v>246524</v>
      </c>
      <c r="X191" s="258">
        <f t="shared" si="149"/>
        <v>0</v>
      </c>
      <c r="Y191" s="258">
        <f t="shared" si="149"/>
        <v>0</v>
      </c>
      <c r="Z191" s="258">
        <f t="shared" si="149"/>
        <v>0</v>
      </c>
      <c r="AA191" s="258">
        <f t="shared" si="149"/>
        <v>0</v>
      </c>
      <c r="AB191" s="258">
        <f t="shared" si="149"/>
        <v>246524</v>
      </c>
      <c r="AC191" s="258">
        <f t="shared" si="149"/>
        <v>83326</v>
      </c>
      <c r="AD191" s="258">
        <f t="shared" si="149"/>
        <v>4931</v>
      </c>
      <c r="AE191" s="258">
        <f t="shared" si="149"/>
        <v>6500</v>
      </c>
      <c r="AF191" s="258">
        <f t="shared" si="149"/>
        <v>0</v>
      </c>
      <c r="AG191" s="258">
        <f t="shared" si="149"/>
        <v>6500</v>
      </c>
      <c r="AH191" s="258">
        <f t="shared" si="149"/>
        <v>341281</v>
      </c>
      <c r="AI191" s="325">
        <f t="shared" si="149"/>
        <v>0</v>
      </c>
      <c r="AJ191" s="325">
        <f t="shared" si="149"/>
        <v>0</v>
      </c>
      <c r="AK191" s="325">
        <f t="shared" si="149"/>
        <v>0.70000000000000007</v>
      </c>
      <c r="AL191" s="325">
        <f t="shared" si="149"/>
        <v>0</v>
      </c>
      <c r="AM191" s="325">
        <f t="shared" si="149"/>
        <v>0</v>
      </c>
      <c r="AN191" s="325">
        <f t="shared" si="149"/>
        <v>0</v>
      </c>
      <c r="AO191" s="325">
        <f t="shared" si="149"/>
        <v>0</v>
      </c>
      <c r="AP191" s="325">
        <f t="shared" si="149"/>
        <v>0</v>
      </c>
      <c r="AQ191" s="325">
        <f t="shared" si="149"/>
        <v>0.70000000000000007</v>
      </c>
      <c r="AR191" s="325">
        <f t="shared" si="149"/>
        <v>0</v>
      </c>
      <c r="AS191" s="322">
        <f t="shared" si="149"/>
        <v>0.70000000000000007</v>
      </c>
      <c r="AT191" s="257">
        <f t="shared" si="149"/>
        <v>340287846</v>
      </c>
      <c r="AU191" s="258">
        <f t="shared" si="149"/>
        <v>244612222</v>
      </c>
      <c r="AV191" s="258">
        <f t="shared" si="149"/>
        <v>540400</v>
      </c>
      <c r="AW191" s="258">
        <f t="shared" si="149"/>
        <v>82861590</v>
      </c>
      <c r="AX191" s="258">
        <f t="shared" si="149"/>
        <v>4892247</v>
      </c>
      <c r="AY191" s="258">
        <f t="shared" si="149"/>
        <v>7381387</v>
      </c>
      <c r="AZ191" s="325">
        <f t="shared" si="149"/>
        <v>483.3383</v>
      </c>
      <c r="BA191" s="325">
        <f t="shared" si="149"/>
        <v>389.05399999999992</v>
      </c>
      <c r="BB191" s="336">
        <f t="shared" si="149"/>
        <v>94.284300000000002</v>
      </c>
      <c r="BC191" s="400"/>
      <c r="BD191" s="7"/>
    </row>
    <row r="192" spans="1:56" ht="12.75" customHeight="1" x14ac:dyDescent="0.2">
      <c r="D192" s="16"/>
      <c r="E192" s="12"/>
      <c r="F192" s="16"/>
      <c r="G192" s="12"/>
      <c r="H192" s="2">
        <v>3114</v>
      </c>
      <c r="I192" s="257">
        <f t="shared" ref="I192:N192" si="150">SUMIF($F$12:$F$424,"=3114",I$12:I$424)</f>
        <v>0</v>
      </c>
      <c r="J192" s="28">
        <f t="shared" si="150"/>
        <v>0</v>
      </c>
      <c r="K192" s="28">
        <f t="shared" si="150"/>
        <v>0</v>
      </c>
      <c r="L192" s="28">
        <f t="shared" si="150"/>
        <v>0</v>
      </c>
      <c r="M192" s="28">
        <f t="shared" si="150"/>
        <v>0</v>
      </c>
      <c r="N192" s="28">
        <f t="shared" si="150"/>
        <v>0</v>
      </c>
      <c r="O192" s="21">
        <f t="shared" ref="O192:BB192" si="151">SUMIF($F$12:$F$428,"=3114",O$12:O$428)</f>
        <v>0</v>
      </c>
      <c r="P192" s="21">
        <f t="shared" si="151"/>
        <v>0</v>
      </c>
      <c r="Q192" s="29">
        <f t="shared" si="151"/>
        <v>0</v>
      </c>
      <c r="R192" s="258">
        <f t="shared" si="151"/>
        <v>0</v>
      </c>
      <c r="S192" s="258">
        <f t="shared" si="151"/>
        <v>0</v>
      </c>
      <c r="T192" s="258">
        <f t="shared" si="151"/>
        <v>0</v>
      </c>
      <c r="U192" s="258">
        <f t="shared" si="151"/>
        <v>0</v>
      </c>
      <c r="V192" s="258">
        <f t="shared" si="151"/>
        <v>0</v>
      </c>
      <c r="W192" s="258">
        <f t="shared" si="151"/>
        <v>0</v>
      </c>
      <c r="X192" s="258">
        <f t="shared" si="151"/>
        <v>0</v>
      </c>
      <c r="Y192" s="258">
        <f t="shared" si="151"/>
        <v>0</v>
      </c>
      <c r="Z192" s="258">
        <f t="shared" si="151"/>
        <v>0</v>
      </c>
      <c r="AA192" s="258">
        <f t="shared" si="151"/>
        <v>0</v>
      </c>
      <c r="AB192" s="258">
        <f t="shared" si="151"/>
        <v>0</v>
      </c>
      <c r="AC192" s="258">
        <f t="shared" si="151"/>
        <v>0</v>
      </c>
      <c r="AD192" s="258">
        <f t="shared" si="151"/>
        <v>0</v>
      </c>
      <c r="AE192" s="258">
        <f t="shared" si="151"/>
        <v>0</v>
      </c>
      <c r="AF192" s="258">
        <f t="shared" si="151"/>
        <v>0</v>
      </c>
      <c r="AG192" s="258">
        <f t="shared" si="151"/>
        <v>0</v>
      </c>
      <c r="AH192" s="258">
        <f t="shared" si="151"/>
        <v>0</v>
      </c>
      <c r="AI192" s="325">
        <f t="shared" si="151"/>
        <v>0</v>
      </c>
      <c r="AJ192" s="325">
        <f t="shared" si="151"/>
        <v>0</v>
      </c>
      <c r="AK192" s="325">
        <f t="shared" si="151"/>
        <v>0</v>
      </c>
      <c r="AL192" s="325">
        <f t="shared" si="151"/>
        <v>0</v>
      </c>
      <c r="AM192" s="325">
        <f t="shared" si="151"/>
        <v>0</v>
      </c>
      <c r="AN192" s="325">
        <f t="shared" si="151"/>
        <v>0</v>
      </c>
      <c r="AO192" s="325">
        <f t="shared" si="151"/>
        <v>0</v>
      </c>
      <c r="AP192" s="325">
        <f t="shared" si="151"/>
        <v>0</v>
      </c>
      <c r="AQ192" s="325">
        <f t="shared" si="151"/>
        <v>0</v>
      </c>
      <c r="AR192" s="325">
        <f t="shared" si="151"/>
        <v>0</v>
      </c>
      <c r="AS192" s="322">
        <f t="shared" si="151"/>
        <v>0</v>
      </c>
      <c r="AT192" s="257">
        <f t="shared" si="151"/>
        <v>0</v>
      </c>
      <c r="AU192" s="258">
        <f t="shared" si="151"/>
        <v>0</v>
      </c>
      <c r="AV192" s="258">
        <f t="shared" si="151"/>
        <v>0</v>
      </c>
      <c r="AW192" s="258">
        <f t="shared" si="151"/>
        <v>0</v>
      </c>
      <c r="AX192" s="258">
        <f t="shared" si="151"/>
        <v>0</v>
      </c>
      <c r="AY192" s="258">
        <f t="shared" si="151"/>
        <v>0</v>
      </c>
      <c r="AZ192" s="325">
        <f t="shared" si="151"/>
        <v>0</v>
      </c>
      <c r="BA192" s="325">
        <f t="shared" si="151"/>
        <v>0</v>
      </c>
      <c r="BB192" s="336">
        <f t="shared" si="151"/>
        <v>0</v>
      </c>
      <c r="BC192" s="400"/>
      <c r="BD192" s="7"/>
    </row>
    <row r="193" spans="4:56" ht="12.75" customHeight="1" x14ac:dyDescent="0.2">
      <c r="D193" s="16"/>
      <c r="E193" s="12"/>
      <c r="F193" s="16"/>
      <c r="G193" s="12"/>
      <c r="H193" s="2">
        <v>3117</v>
      </c>
      <c r="I193" s="257">
        <f t="shared" ref="I193:N193" si="152">SUMIF($F$12:$F$424,"=3117",I$12:I$424)</f>
        <v>10044783</v>
      </c>
      <c r="J193" s="28">
        <f t="shared" si="152"/>
        <v>7248603</v>
      </c>
      <c r="K193" s="28">
        <f t="shared" si="152"/>
        <v>20000</v>
      </c>
      <c r="L193" s="28">
        <f t="shared" si="152"/>
        <v>2456788</v>
      </c>
      <c r="M193" s="28">
        <f t="shared" si="152"/>
        <v>144972</v>
      </c>
      <c r="N193" s="28">
        <f t="shared" si="152"/>
        <v>174420</v>
      </c>
      <c r="O193" s="21">
        <f t="shared" ref="O193:BB193" si="153">SUMIF($F$12:$F$428,"=3117",O$12:O$428)</f>
        <v>15.6759</v>
      </c>
      <c r="P193" s="21">
        <f t="shared" si="153"/>
        <v>12.0305</v>
      </c>
      <c r="Q193" s="29">
        <f t="shared" si="153"/>
        <v>3.6454</v>
      </c>
      <c r="R193" s="258">
        <f t="shared" si="153"/>
        <v>0</v>
      </c>
      <c r="S193" s="258">
        <f t="shared" si="153"/>
        <v>-28870</v>
      </c>
      <c r="T193" s="258">
        <f t="shared" si="153"/>
        <v>0</v>
      </c>
      <c r="U193" s="258">
        <f t="shared" si="153"/>
        <v>0</v>
      </c>
      <c r="V193" s="258">
        <f t="shared" si="153"/>
        <v>0</v>
      </c>
      <c r="W193" s="258">
        <f t="shared" si="153"/>
        <v>-28870</v>
      </c>
      <c r="X193" s="258">
        <f t="shared" si="153"/>
        <v>0</v>
      </c>
      <c r="Y193" s="258">
        <f t="shared" si="153"/>
        <v>0</v>
      </c>
      <c r="Z193" s="258">
        <f t="shared" si="153"/>
        <v>0</v>
      </c>
      <c r="AA193" s="258">
        <f t="shared" si="153"/>
        <v>0</v>
      </c>
      <c r="AB193" s="258">
        <f t="shared" si="153"/>
        <v>-28870</v>
      </c>
      <c r="AC193" s="258">
        <f t="shared" si="153"/>
        <v>-9758</v>
      </c>
      <c r="AD193" s="258">
        <f t="shared" si="153"/>
        <v>-577</v>
      </c>
      <c r="AE193" s="258">
        <f t="shared" si="153"/>
        <v>0</v>
      </c>
      <c r="AF193" s="258">
        <f t="shared" si="153"/>
        <v>0</v>
      </c>
      <c r="AG193" s="258">
        <f t="shared" si="153"/>
        <v>0</v>
      </c>
      <c r="AH193" s="258">
        <f t="shared" si="153"/>
        <v>-39205</v>
      </c>
      <c r="AI193" s="325">
        <f t="shared" si="153"/>
        <v>0</v>
      </c>
      <c r="AJ193" s="325">
        <f t="shared" si="153"/>
        <v>0</v>
      </c>
      <c r="AK193" s="325">
        <f t="shared" si="153"/>
        <v>-0.08</v>
      </c>
      <c r="AL193" s="325">
        <f t="shared" si="153"/>
        <v>0</v>
      </c>
      <c r="AM193" s="325">
        <f t="shared" si="153"/>
        <v>0</v>
      </c>
      <c r="AN193" s="325">
        <f t="shared" si="153"/>
        <v>0</v>
      </c>
      <c r="AO193" s="325">
        <f t="shared" si="153"/>
        <v>0</v>
      </c>
      <c r="AP193" s="325">
        <f t="shared" si="153"/>
        <v>0</v>
      </c>
      <c r="AQ193" s="325">
        <f t="shared" si="153"/>
        <v>-0.08</v>
      </c>
      <c r="AR193" s="325">
        <f t="shared" si="153"/>
        <v>0</v>
      </c>
      <c r="AS193" s="322">
        <f t="shared" si="153"/>
        <v>-0.08</v>
      </c>
      <c r="AT193" s="257">
        <f t="shared" si="153"/>
        <v>10005578</v>
      </c>
      <c r="AU193" s="258">
        <f t="shared" si="153"/>
        <v>7219733</v>
      </c>
      <c r="AV193" s="258">
        <f t="shared" si="153"/>
        <v>20000</v>
      </c>
      <c r="AW193" s="258">
        <f t="shared" si="153"/>
        <v>2447030</v>
      </c>
      <c r="AX193" s="258">
        <f t="shared" si="153"/>
        <v>144395</v>
      </c>
      <c r="AY193" s="258">
        <f t="shared" si="153"/>
        <v>174420</v>
      </c>
      <c r="AZ193" s="325">
        <f t="shared" si="153"/>
        <v>15.5959</v>
      </c>
      <c r="BA193" s="325">
        <f t="shared" si="153"/>
        <v>11.9505</v>
      </c>
      <c r="BB193" s="336">
        <f t="shared" si="153"/>
        <v>3.6454</v>
      </c>
      <c r="BC193" s="400"/>
      <c r="BD193" s="7"/>
    </row>
    <row r="194" spans="4:56" ht="12.75" customHeight="1" x14ac:dyDescent="0.2">
      <c r="D194" s="16"/>
      <c r="E194" s="12"/>
      <c r="F194" s="16"/>
      <c r="G194" s="12"/>
      <c r="H194" s="2">
        <v>3122</v>
      </c>
      <c r="I194" s="257">
        <f t="shared" ref="I194:N194" si="154">SUMIF($F$12:$F$380,"=3122",I$12:I$380)</f>
        <v>0</v>
      </c>
      <c r="J194" s="28">
        <f t="shared" si="154"/>
        <v>0</v>
      </c>
      <c r="K194" s="28">
        <f t="shared" si="154"/>
        <v>0</v>
      </c>
      <c r="L194" s="28">
        <f t="shared" si="154"/>
        <v>0</v>
      </c>
      <c r="M194" s="28">
        <f t="shared" si="154"/>
        <v>0</v>
      </c>
      <c r="N194" s="28">
        <f t="shared" si="154"/>
        <v>0</v>
      </c>
      <c r="O194" s="21">
        <f t="shared" ref="O194:BB194" si="155">SUMIF($F$12:$F$384,"=3122",O$12:O$384)</f>
        <v>0</v>
      </c>
      <c r="P194" s="21">
        <f t="shared" si="155"/>
        <v>0</v>
      </c>
      <c r="Q194" s="29">
        <f t="shared" si="155"/>
        <v>0</v>
      </c>
      <c r="R194" s="258">
        <f t="shared" si="155"/>
        <v>0</v>
      </c>
      <c r="S194" s="258">
        <f t="shared" si="155"/>
        <v>0</v>
      </c>
      <c r="T194" s="258">
        <f t="shared" si="155"/>
        <v>0</v>
      </c>
      <c r="U194" s="258">
        <f t="shared" si="155"/>
        <v>0</v>
      </c>
      <c r="V194" s="258">
        <f t="shared" si="155"/>
        <v>0</v>
      </c>
      <c r="W194" s="258">
        <f t="shared" si="155"/>
        <v>0</v>
      </c>
      <c r="X194" s="258">
        <f t="shared" si="155"/>
        <v>0</v>
      </c>
      <c r="Y194" s="258">
        <f t="shared" si="155"/>
        <v>0</v>
      </c>
      <c r="Z194" s="258">
        <f t="shared" si="155"/>
        <v>0</v>
      </c>
      <c r="AA194" s="258">
        <f t="shared" si="155"/>
        <v>0</v>
      </c>
      <c r="AB194" s="258">
        <f t="shared" si="155"/>
        <v>0</v>
      </c>
      <c r="AC194" s="258">
        <f t="shared" si="155"/>
        <v>0</v>
      </c>
      <c r="AD194" s="258">
        <f t="shared" si="155"/>
        <v>0</v>
      </c>
      <c r="AE194" s="258">
        <f t="shared" si="155"/>
        <v>0</v>
      </c>
      <c r="AF194" s="258">
        <f t="shared" si="155"/>
        <v>0</v>
      </c>
      <c r="AG194" s="258">
        <f t="shared" si="155"/>
        <v>0</v>
      </c>
      <c r="AH194" s="258">
        <f t="shared" si="155"/>
        <v>0</v>
      </c>
      <c r="AI194" s="325">
        <f t="shared" si="155"/>
        <v>0</v>
      </c>
      <c r="AJ194" s="325">
        <f t="shared" si="155"/>
        <v>0</v>
      </c>
      <c r="AK194" s="325">
        <f t="shared" si="155"/>
        <v>0</v>
      </c>
      <c r="AL194" s="325">
        <f t="shared" si="155"/>
        <v>0</v>
      </c>
      <c r="AM194" s="325">
        <f t="shared" si="155"/>
        <v>0</v>
      </c>
      <c r="AN194" s="325">
        <f t="shared" si="155"/>
        <v>0</v>
      </c>
      <c r="AO194" s="325">
        <f t="shared" si="155"/>
        <v>0</v>
      </c>
      <c r="AP194" s="325">
        <f t="shared" si="155"/>
        <v>0</v>
      </c>
      <c r="AQ194" s="325">
        <f t="shared" si="155"/>
        <v>0</v>
      </c>
      <c r="AR194" s="325">
        <f t="shared" si="155"/>
        <v>0</v>
      </c>
      <c r="AS194" s="322">
        <f t="shared" si="155"/>
        <v>0</v>
      </c>
      <c r="AT194" s="257">
        <f t="shared" si="155"/>
        <v>0</v>
      </c>
      <c r="AU194" s="258">
        <f t="shared" si="155"/>
        <v>0</v>
      </c>
      <c r="AV194" s="258">
        <f t="shared" si="155"/>
        <v>0</v>
      </c>
      <c r="AW194" s="258">
        <f t="shared" si="155"/>
        <v>0</v>
      </c>
      <c r="AX194" s="258">
        <f t="shared" si="155"/>
        <v>0</v>
      </c>
      <c r="AY194" s="258">
        <f t="shared" si="155"/>
        <v>0</v>
      </c>
      <c r="AZ194" s="325">
        <f t="shared" si="155"/>
        <v>0</v>
      </c>
      <c r="BA194" s="325">
        <f t="shared" si="155"/>
        <v>0</v>
      </c>
      <c r="BB194" s="336">
        <f t="shared" si="155"/>
        <v>0</v>
      </c>
      <c r="BC194" s="400"/>
      <c r="BD194" s="7"/>
    </row>
    <row r="195" spans="4:56" ht="12.75" customHeight="1" x14ac:dyDescent="0.2">
      <c r="D195" s="16"/>
      <c r="E195" s="12"/>
      <c r="F195" s="16"/>
      <c r="G195" s="12"/>
      <c r="H195" s="2">
        <v>3124</v>
      </c>
      <c r="I195" s="257">
        <f t="shared" ref="I195:N195" si="156">SUMIF($F$12:$F$380,"=3124",I$12:I$380)</f>
        <v>0</v>
      </c>
      <c r="J195" s="28">
        <f t="shared" si="156"/>
        <v>0</v>
      </c>
      <c r="K195" s="28">
        <f t="shared" si="156"/>
        <v>0</v>
      </c>
      <c r="L195" s="28">
        <f t="shared" si="156"/>
        <v>0</v>
      </c>
      <c r="M195" s="28">
        <f t="shared" si="156"/>
        <v>0</v>
      </c>
      <c r="N195" s="28">
        <f t="shared" si="156"/>
        <v>0</v>
      </c>
      <c r="O195" s="21">
        <f t="shared" ref="O195:BB195" si="157">SUMIF($F$12:$F$384,"=3124",O$12:O$384)</f>
        <v>0</v>
      </c>
      <c r="P195" s="21">
        <f t="shared" si="157"/>
        <v>0</v>
      </c>
      <c r="Q195" s="29">
        <f t="shared" si="157"/>
        <v>0</v>
      </c>
      <c r="R195" s="258">
        <f t="shared" si="157"/>
        <v>0</v>
      </c>
      <c r="S195" s="258">
        <f t="shared" si="157"/>
        <v>0</v>
      </c>
      <c r="T195" s="258">
        <f t="shared" si="157"/>
        <v>0</v>
      </c>
      <c r="U195" s="258">
        <f t="shared" si="157"/>
        <v>0</v>
      </c>
      <c r="V195" s="258">
        <f t="shared" si="157"/>
        <v>0</v>
      </c>
      <c r="W195" s="258">
        <f t="shared" si="157"/>
        <v>0</v>
      </c>
      <c r="X195" s="258">
        <f t="shared" si="157"/>
        <v>0</v>
      </c>
      <c r="Y195" s="258">
        <f t="shared" si="157"/>
        <v>0</v>
      </c>
      <c r="Z195" s="258">
        <f t="shared" si="157"/>
        <v>0</v>
      </c>
      <c r="AA195" s="258">
        <f t="shared" si="157"/>
        <v>0</v>
      </c>
      <c r="AB195" s="258">
        <f t="shared" si="157"/>
        <v>0</v>
      </c>
      <c r="AC195" s="258">
        <f t="shared" si="157"/>
        <v>0</v>
      </c>
      <c r="AD195" s="258">
        <f t="shared" si="157"/>
        <v>0</v>
      </c>
      <c r="AE195" s="258">
        <f t="shared" si="157"/>
        <v>0</v>
      </c>
      <c r="AF195" s="258">
        <f t="shared" si="157"/>
        <v>0</v>
      </c>
      <c r="AG195" s="258">
        <f t="shared" si="157"/>
        <v>0</v>
      </c>
      <c r="AH195" s="258">
        <f t="shared" si="157"/>
        <v>0</v>
      </c>
      <c r="AI195" s="325">
        <f t="shared" si="157"/>
        <v>0</v>
      </c>
      <c r="AJ195" s="325">
        <f t="shared" si="157"/>
        <v>0</v>
      </c>
      <c r="AK195" s="325">
        <f t="shared" si="157"/>
        <v>0</v>
      </c>
      <c r="AL195" s="325">
        <f t="shared" si="157"/>
        <v>0</v>
      </c>
      <c r="AM195" s="325">
        <f t="shared" si="157"/>
        <v>0</v>
      </c>
      <c r="AN195" s="325">
        <f t="shared" si="157"/>
        <v>0</v>
      </c>
      <c r="AO195" s="325">
        <f t="shared" si="157"/>
        <v>0</v>
      </c>
      <c r="AP195" s="325">
        <f t="shared" si="157"/>
        <v>0</v>
      </c>
      <c r="AQ195" s="325">
        <f t="shared" si="157"/>
        <v>0</v>
      </c>
      <c r="AR195" s="325">
        <f t="shared" si="157"/>
        <v>0</v>
      </c>
      <c r="AS195" s="322">
        <f t="shared" si="157"/>
        <v>0</v>
      </c>
      <c r="AT195" s="257">
        <f t="shared" si="157"/>
        <v>0</v>
      </c>
      <c r="AU195" s="258">
        <f t="shared" si="157"/>
        <v>0</v>
      </c>
      <c r="AV195" s="258">
        <f t="shared" si="157"/>
        <v>0</v>
      </c>
      <c r="AW195" s="258">
        <f t="shared" si="157"/>
        <v>0</v>
      </c>
      <c r="AX195" s="258">
        <f t="shared" si="157"/>
        <v>0</v>
      </c>
      <c r="AY195" s="258">
        <f t="shared" si="157"/>
        <v>0</v>
      </c>
      <c r="AZ195" s="325">
        <f t="shared" si="157"/>
        <v>0</v>
      </c>
      <c r="BA195" s="325">
        <f t="shared" si="157"/>
        <v>0</v>
      </c>
      <c r="BB195" s="336">
        <f t="shared" si="157"/>
        <v>0</v>
      </c>
      <c r="BC195" s="400"/>
      <c r="BD195" s="7"/>
    </row>
    <row r="196" spans="4:56" ht="13.5" customHeight="1" x14ac:dyDescent="0.2">
      <c r="D196" s="16"/>
      <c r="E196" s="12"/>
      <c r="F196" s="16"/>
      <c r="G196" s="12"/>
      <c r="H196" s="2">
        <v>3141</v>
      </c>
      <c r="I196" s="257">
        <f t="shared" ref="I196:N196" si="158">SUMIF($F$12:$F$424,"=3141",I$12:I$424)</f>
        <v>50494304</v>
      </c>
      <c r="J196" s="28">
        <f t="shared" si="158"/>
        <v>36696499</v>
      </c>
      <c r="K196" s="28">
        <f t="shared" si="158"/>
        <v>219000</v>
      </c>
      <c r="L196" s="28">
        <f t="shared" si="158"/>
        <v>12477439</v>
      </c>
      <c r="M196" s="28">
        <f t="shared" si="158"/>
        <v>733930</v>
      </c>
      <c r="N196" s="28">
        <f t="shared" si="158"/>
        <v>367436</v>
      </c>
      <c r="O196" s="21">
        <f t="shared" ref="O196:BB196" si="159">SUMIF($F$12:$F$428,"=3141",O$12:O$428)</f>
        <v>125.25000000000001</v>
      </c>
      <c r="P196" s="21">
        <f t="shared" si="159"/>
        <v>0</v>
      </c>
      <c r="Q196" s="29">
        <f t="shared" si="159"/>
        <v>125.25000000000001</v>
      </c>
      <c r="R196" s="258">
        <f t="shared" si="159"/>
        <v>0</v>
      </c>
      <c r="S196" s="258">
        <f t="shared" si="159"/>
        <v>0</v>
      </c>
      <c r="T196" s="258">
        <f t="shared" si="159"/>
        <v>250284</v>
      </c>
      <c r="U196" s="258">
        <f t="shared" si="159"/>
        <v>0</v>
      </c>
      <c r="V196" s="258">
        <f t="shared" si="159"/>
        <v>0</v>
      </c>
      <c r="W196" s="258">
        <f t="shared" si="159"/>
        <v>250284</v>
      </c>
      <c r="X196" s="258">
        <f t="shared" si="159"/>
        <v>0</v>
      </c>
      <c r="Y196" s="258">
        <f t="shared" si="159"/>
        <v>0</v>
      </c>
      <c r="Z196" s="258">
        <f t="shared" si="159"/>
        <v>0</v>
      </c>
      <c r="AA196" s="258">
        <f t="shared" si="159"/>
        <v>0</v>
      </c>
      <c r="AB196" s="258">
        <f t="shared" si="159"/>
        <v>250284</v>
      </c>
      <c r="AC196" s="258">
        <f t="shared" si="159"/>
        <v>84599</v>
      </c>
      <c r="AD196" s="258">
        <f t="shared" si="159"/>
        <v>5005</v>
      </c>
      <c r="AE196" s="258">
        <f t="shared" si="159"/>
        <v>0</v>
      </c>
      <c r="AF196" s="258">
        <f t="shared" si="159"/>
        <v>0</v>
      </c>
      <c r="AG196" s="258">
        <f t="shared" si="159"/>
        <v>0</v>
      </c>
      <c r="AH196" s="258">
        <f t="shared" si="159"/>
        <v>339888</v>
      </c>
      <c r="AI196" s="325">
        <f t="shared" si="159"/>
        <v>0</v>
      </c>
      <c r="AJ196" s="325">
        <f t="shared" si="159"/>
        <v>0</v>
      </c>
      <c r="AK196" s="325">
        <f t="shared" si="159"/>
        <v>0</v>
      </c>
      <c r="AL196" s="325">
        <f t="shared" si="159"/>
        <v>0</v>
      </c>
      <c r="AM196" s="325">
        <f t="shared" si="159"/>
        <v>0.87</v>
      </c>
      <c r="AN196" s="325">
        <f t="shared" si="159"/>
        <v>0</v>
      </c>
      <c r="AO196" s="325">
        <f t="shared" si="159"/>
        <v>0</v>
      </c>
      <c r="AP196" s="325">
        <f t="shared" si="159"/>
        <v>0</v>
      </c>
      <c r="AQ196" s="325">
        <f t="shared" si="159"/>
        <v>0</v>
      </c>
      <c r="AR196" s="325">
        <f t="shared" si="159"/>
        <v>0.87</v>
      </c>
      <c r="AS196" s="322">
        <f t="shared" si="159"/>
        <v>0.87</v>
      </c>
      <c r="AT196" s="257">
        <f t="shared" si="159"/>
        <v>50834192</v>
      </c>
      <c r="AU196" s="258">
        <f t="shared" si="159"/>
        <v>36946783</v>
      </c>
      <c r="AV196" s="258">
        <f t="shared" si="159"/>
        <v>219000</v>
      </c>
      <c r="AW196" s="258">
        <f t="shared" si="159"/>
        <v>12562038</v>
      </c>
      <c r="AX196" s="258">
        <f t="shared" si="159"/>
        <v>738935</v>
      </c>
      <c r="AY196" s="258">
        <f t="shared" si="159"/>
        <v>367436</v>
      </c>
      <c r="AZ196" s="325">
        <f t="shared" si="159"/>
        <v>126.11999999999999</v>
      </c>
      <c r="BA196" s="325">
        <f t="shared" si="159"/>
        <v>0</v>
      </c>
      <c r="BB196" s="336">
        <f t="shared" si="159"/>
        <v>126.11999999999999</v>
      </c>
      <c r="BD196" s="7"/>
    </row>
    <row r="197" spans="4:56" ht="12.75" customHeight="1" x14ac:dyDescent="0.2">
      <c r="D197" s="16"/>
      <c r="E197" s="12"/>
      <c r="F197" s="16"/>
      <c r="G197" s="12"/>
      <c r="H197" s="2">
        <v>3143</v>
      </c>
      <c r="I197" s="257">
        <f t="shared" ref="I197:N197" si="160">SUMIF($F$12:$F$424,"=3143",I$12:I$424)</f>
        <v>30697949</v>
      </c>
      <c r="J197" s="28">
        <f t="shared" si="160"/>
        <v>22515313</v>
      </c>
      <c r="K197" s="28">
        <f t="shared" si="160"/>
        <v>60000</v>
      </c>
      <c r="L197" s="28">
        <f t="shared" si="160"/>
        <v>7630453</v>
      </c>
      <c r="M197" s="28">
        <f t="shared" si="160"/>
        <v>450303</v>
      </c>
      <c r="N197" s="28">
        <f t="shared" si="160"/>
        <v>41880</v>
      </c>
      <c r="O197" s="21">
        <f t="shared" ref="O197:BB197" si="161">SUMIF($F$12:$F$428,"=3143",O$12:O$428)</f>
        <v>48.63519999999999</v>
      </c>
      <c r="P197" s="21">
        <f t="shared" si="161"/>
        <v>45.715199999999996</v>
      </c>
      <c r="Q197" s="29">
        <f t="shared" si="161"/>
        <v>2.92</v>
      </c>
      <c r="R197" s="258">
        <f t="shared" si="161"/>
        <v>0</v>
      </c>
      <c r="S197" s="258">
        <f t="shared" si="161"/>
        <v>0</v>
      </c>
      <c r="T197" s="258">
        <f t="shared" si="161"/>
        <v>0</v>
      </c>
      <c r="U197" s="258">
        <f t="shared" si="161"/>
        <v>0</v>
      </c>
      <c r="V197" s="258">
        <f t="shared" si="161"/>
        <v>0</v>
      </c>
      <c r="W197" s="258">
        <f t="shared" si="161"/>
        <v>0</v>
      </c>
      <c r="X197" s="258">
        <f t="shared" si="161"/>
        <v>0</v>
      </c>
      <c r="Y197" s="258">
        <f t="shared" si="161"/>
        <v>0</v>
      </c>
      <c r="Z197" s="258">
        <f t="shared" si="161"/>
        <v>0</v>
      </c>
      <c r="AA197" s="258">
        <f t="shared" si="161"/>
        <v>0</v>
      </c>
      <c r="AB197" s="258">
        <f t="shared" si="161"/>
        <v>0</v>
      </c>
      <c r="AC197" s="258">
        <f t="shared" si="161"/>
        <v>0</v>
      </c>
      <c r="AD197" s="258">
        <f t="shared" si="161"/>
        <v>0</v>
      </c>
      <c r="AE197" s="258">
        <f t="shared" si="161"/>
        <v>0</v>
      </c>
      <c r="AF197" s="258">
        <f t="shared" si="161"/>
        <v>0</v>
      </c>
      <c r="AG197" s="258">
        <f t="shared" si="161"/>
        <v>0</v>
      </c>
      <c r="AH197" s="258">
        <f t="shared" si="161"/>
        <v>0</v>
      </c>
      <c r="AI197" s="325">
        <f t="shared" si="161"/>
        <v>0</v>
      </c>
      <c r="AJ197" s="325">
        <f t="shared" si="161"/>
        <v>0</v>
      </c>
      <c r="AK197" s="325">
        <f t="shared" si="161"/>
        <v>0</v>
      </c>
      <c r="AL197" s="325">
        <f t="shared" si="161"/>
        <v>0</v>
      </c>
      <c r="AM197" s="325">
        <f t="shared" si="161"/>
        <v>0</v>
      </c>
      <c r="AN197" s="325">
        <f t="shared" si="161"/>
        <v>0</v>
      </c>
      <c r="AO197" s="325">
        <f t="shared" si="161"/>
        <v>0</v>
      </c>
      <c r="AP197" s="325">
        <f t="shared" si="161"/>
        <v>0</v>
      </c>
      <c r="AQ197" s="325">
        <f t="shared" si="161"/>
        <v>0</v>
      </c>
      <c r="AR197" s="325">
        <f t="shared" si="161"/>
        <v>0</v>
      </c>
      <c r="AS197" s="322">
        <f t="shared" si="161"/>
        <v>0</v>
      </c>
      <c r="AT197" s="257">
        <f t="shared" si="161"/>
        <v>30697949</v>
      </c>
      <c r="AU197" s="258">
        <f t="shared" si="161"/>
        <v>22515313</v>
      </c>
      <c r="AV197" s="258">
        <f t="shared" si="161"/>
        <v>60000</v>
      </c>
      <c r="AW197" s="258">
        <f t="shared" si="161"/>
        <v>7630453</v>
      </c>
      <c r="AX197" s="258">
        <f t="shared" si="161"/>
        <v>450303</v>
      </c>
      <c r="AY197" s="258">
        <f t="shared" si="161"/>
        <v>41880</v>
      </c>
      <c r="AZ197" s="325">
        <f t="shared" si="161"/>
        <v>48.63519999999999</v>
      </c>
      <c r="BA197" s="325">
        <f t="shared" si="161"/>
        <v>45.715199999999996</v>
      </c>
      <c r="BB197" s="336">
        <f t="shared" si="161"/>
        <v>2.92</v>
      </c>
      <c r="BD197" s="7"/>
    </row>
    <row r="198" spans="4:56" ht="12.75" customHeight="1" x14ac:dyDescent="0.2">
      <c r="D198" s="16"/>
      <c r="E198" s="12"/>
      <c r="F198" s="16"/>
      <c r="G198" s="12"/>
      <c r="H198" s="2">
        <v>3231</v>
      </c>
      <c r="I198" s="257">
        <f t="shared" ref="I198:N198" si="162">SUMIF($F$12:$F$424,"=3231",I$12:I$424)</f>
        <v>28851440</v>
      </c>
      <c r="J198" s="28">
        <f t="shared" si="162"/>
        <v>20878380</v>
      </c>
      <c r="K198" s="28">
        <f t="shared" si="162"/>
        <v>300000</v>
      </c>
      <c r="L198" s="28">
        <f t="shared" si="162"/>
        <v>7158292</v>
      </c>
      <c r="M198" s="28">
        <f t="shared" si="162"/>
        <v>417568</v>
      </c>
      <c r="N198" s="28">
        <f t="shared" si="162"/>
        <v>97200</v>
      </c>
      <c r="O198" s="21">
        <f t="shared" ref="O198:BB198" si="163">SUMIF($F$12:$F$428,"=3231",O$12:O$428)</f>
        <v>40.796399999999998</v>
      </c>
      <c r="P198" s="21">
        <f t="shared" si="163"/>
        <v>36.33489999999999</v>
      </c>
      <c r="Q198" s="29">
        <f t="shared" si="163"/>
        <v>4.4615000000000009</v>
      </c>
      <c r="R198" s="258">
        <f t="shared" si="163"/>
        <v>0</v>
      </c>
      <c r="S198" s="258">
        <f t="shared" si="163"/>
        <v>0</v>
      </c>
      <c r="T198" s="258">
        <f t="shared" si="163"/>
        <v>0</v>
      </c>
      <c r="U198" s="258">
        <f t="shared" si="163"/>
        <v>0</v>
      </c>
      <c r="V198" s="258">
        <f t="shared" si="163"/>
        <v>0</v>
      </c>
      <c r="W198" s="258">
        <f t="shared" si="163"/>
        <v>0</v>
      </c>
      <c r="X198" s="258">
        <f t="shared" si="163"/>
        <v>0</v>
      </c>
      <c r="Y198" s="258">
        <f t="shared" si="163"/>
        <v>0</v>
      </c>
      <c r="Z198" s="258">
        <f t="shared" si="163"/>
        <v>0</v>
      </c>
      <c r="AA198" s="258">
        <f t="shared" si="163"/>
        <v>0</v>
      </c>
      <c r="AB198" s="258">
        <f t="shared" si="163"/>
        <v>0</v>
      </c>
      <c r="AC198" s="258">
        <f t="shared" si="163"/>
        <v>0</v>
      </c>
      <c r="AD198" s="258">
        <f t="shared" si="163"/>
        <v>0</v>
      </c>
      <c r="AE198" s="258">
        <f t="shared" si="163"/>
        <v>0</v>
      </c>
      <c r="AF198" s="258">
        <f t="shared" si="163"/>
        <v>0</v>
      </c>
      <c r="AG198" s="258">
        <f t="shared" si="163"/>
        <v>0</v>
      </c>
      <c r="AH198" s="258">
        <f t="shared" si="163"/>
        <v>0</v>
      </c>
      <c r="AI198" s="325">
        <f t="shared" si="163"/>
        <v>0</v>
      </c>
      <c r="AJ198" s="325">
        <f t="shared" si="163"/>
        <v>0</v>
      </c>
      <c r="AK198" s="325">
        <f t="shared" si="163"/>
        <v>0</v>
      </c>
      <c r="AL198" s="325">
        <f t="shared" si="163"/>
        <v>0</v>
      </c>
      <c r="AM198" s="325">
        <f t="shared" si="163"/>
        <v>0</v>
      </c>
      <c r="AN198" s="325">
        <f t="shared" si="163"/>
        <v>0</v>
      </c>
      <c r="AO198" s="325">
        <f t="shared" si="163"/>
        <v>0</v>
      </c>
      <c r="AP198" s="325">
        <f t="shared" si="163"/>
        <v>0</v>
      </c>
      <c r="AQ198" s="325">
        <f t="shared" si="163"/>
        <v>0</v>
      </c>
      <c r="AR198" s="325">
        <f t="shared" si="163"/>
        <v>0</v>
      </c>
      <c r="AS198" s="322">
        <f t="shared" si="163"/>
        <v>0</v>
      </c>
      <c r="AT198" s="257">
        <f t="shared" si="163"/>
        <v>28851440</v>
      </c>
      <c r="AU198" s="258">
        <f t="shared" si="163"/>
        <v>20878380</v>
      </c>
      <c r="AV198" s="258">
        <f t="shared" si="163"/>
        <v>300000</v>
      </c>
      <c r="AW198" s="258">
        <f t="shared" si="163"/>
        <v>7158292</v>
      </c>
      <c r="AX198" s="258">
        <f t="shared" si="163"/>
        <v>417568</v>
      </c>
      <c r="AY198" s="258">
        <f t="shared" si="163"/>
        <v>97200</v>
      </c>
      <c r="AZ198" s="325">
        <f t="shared" si="163"/>
        <v>40.796399999999998</v>
      </c>
      <c r="BA198" s="325">
        <f t="shared" si="163"/>
        <v>36.33489999999999</v>
      </c>
      <c r="BB198" s="336">
        <f t="shared" si="163"/>
        <v>4.4615000000000009</v>
      </c>
      <c r="BD198" s="7"/>
    </row>
    <row r="199" spans="4:56" ht="12.75" customHeight="1" thickBot="1" x14ac:dyDescent="0.25">
      <c r="D199" s="16"/>
      <c r="E199" s="12"/>
      <c r="F199" s="16"/>
      <c r="G199" s="12"/>
      <c r="H199" s="231">
        <v>3233</v>
      </c>
      <c r="I199" s="260">
        <f t="shared" ref="I199:N199" si="164">SUMIF($F$12:$F$424,"=3233",I$12:I$424)</f>
        <v>6257111</v>
      </c>
      <c r="J199" s="261">
        <f t="shared" si="164"/>
        <v>4440254</v>
      </c>
      <c r="K199" s="261">
        <f t="shared" si="164"/>
        <v>115000</v>
      </c>
      <c r="L199" s="261">
        <f t="shared" si="164"/>
        <v>1539676</v>
      </c>
      <c r="M199" s="261">
        <f t="shared" si="164"/>
        <v>88805</v>
      </c>
      <c r="N199" s="261">
        <f t="shared" si="164"/>
        <v>73376</v>
      </c>
      <c r="O199" s="262">
        <f t="shared" ref="O199:BB199" si="165">SUMIF($F$12:$F$428,"=3233",O$12:O$428)</f>
        <v>10.649999999999999</v>
      </c>
      <c r="P199" s="262">
        <f t="shared" si="165"/>
        <v>6.19</v>
      </c>
      <c r="Q199" s="263">
        <f t="shared" si="165"/>
        <v>4.46</v>
      </c>
      <c r="R199" s="264">
        <f t="shared" si="165"/>
        <v>0</v>
      </c>
      <c r="S199" s="264">
        <f t="shared" si="165"/>
        <v>0</v>
      </c>
      <c r="T199" s="264">
        <f t="shared" si="165"/>
        <v>0</v>
      </c>
      <c r="U199" s="264">
        <f t="shared" si="165"/>
        <v>0</v>
      </c>
      <c r="V199" s="264">
        <f t="shared" si="165"/>
        <v>0</v>
      </c>
      <c r="W199" s="264">
        <f t="shared" si="165"/>
        <v>0</v>
      </c>
      <c r="X199" s="264">
        <f t="shared" si="165"/>
        <v>0</v>
      </c>
      <c r="Y199" s="264">
        <f t="shared" si="165"/>
        <v>0</v>
      </c>
      <c r="Z199" s="264">
        <f t="shared" si="165"/>
        <v>0</v>
      </c>
      <c r="AA199" s="264">
        <f t="shared" si="165"/>
        <v>0</v>
      </c>
      <c r="AB199" s="264">
        <f t="shared" si="165"/>
        <v>0</v>
      </c>
      <c r="AC199" s="264">
        <f t="shared" si="165"/>
        <v>0</v>
      </c>
      <c r="AD199" s="264">
        <f t="shared" si="165"/>
        <v>0</v>
      </c>
      <c r="AE199" s="264">
        <f t="shared" si="165"/>
        <v>0</v>
      </c>
      <c r="AF199" s="264">
        <f t="shared" si="165"/>
        <v>0</v>
      </c>
      <c r="AG199" s="264">
        <f t="shared" si="165"/>
        <v>0</v>
      </c>
      <c r="AH199" s="264">
        <f t="shared" si="165"/>
        <v>0</v>
      </c>
      <c r="AI199" s="326">
        <f t="shared" si="165"/>
        <v>0</v>
      </c>
      <c r="AJ199" s="326">
        <f t="shared" si="165"/>
        <v>0</v>
      </c>
      <c r="AK199" s="326">
        <f t="shared" si="165"/>
        <v>0</v>
      </c>
      <c r="AL199" s="326">
        <f t="shared" si="165"/>
        <v>0</v>
      </c>
      <c r="AM199" s="326">
        <f t="shared" si="165"/>
        <v>0</v>
      </c>
      <c r="AN199" s="326">
        <f t="shared" si="165"/>
        <v>0</v>
      </c>
      <c r="AO199" s="326">
        <f t="shared" si="165"/>
        <v>0</v>
      </c>
      <c r="AP199" s="326">
        <f t="shared" si="165"/>
        <v>0</v>
      </c>
      <c r="AQ199" s="326">
        <f t="shared" si="165"/>
        <v>0</v>
      </c>
      <c r="AR199" s="326">
        <f t="shared" si="165"/>
        <v>0</v>
      </c>
      <c r="AS199" s="323">
        <f t="shared" si="165"/>
        <v>0</v>
      </c>
      <c r="AT199" s="260">
        <f t="shared" si="165"/>
        <v>6257111</v>
      </c>
      <c r="AU199" s="264">
        <f t="shared" si="165"/>
        <v>4440254</v>
      </c>
      <c r="AV199" s="264">
        <f t="shared" si="165"/>
        <v>115000</v>
      </c>
      <c r="AW199" s="264">
        <f t="shared" si="165"/>
        <v>1539676</v>
      </c>
      <c r="AX199" s="264">
        <f t="shared" si="165"/>
        <v>88805</v>
      </c>
      <c r="AY199" s="264">
        <f t="shared" si="165"/>
        <v>73376</v>
      </c>
      <c r="AZ199" s="326">
        <f t="shared" si="165"/>
        <v>10.649999999999999</v>
      </c>
      <c r="BA199" s="326">
        <f t="shared" si="165"/>
        <v>6.19</v>
      </c>
      <c r="BB199" s="337">
        <f t="shared" si="165"/>
        <v>4.46</v>
      </c>
      <c r="BD199" s="7"/>
    </row>
    <row r="200" spans="4:56" ht="12.75" customHeight="1" x14ac:dyDescent="0.2">
      <c r="D200" s="12"/>
      <c r="E200" s="12"/>
      <c r="F200" s="12"/>
      <c r="G200" s="12"/>
      <c r="H200" s="12"/>
      <c r="I200" s="27"/>
      <c r="J200" s="27"/>
      <c r="K200" s="27"/>
      <c r="L200" s="27"/>
      <c r="M200" s="27"/>
      <c r="N200" s="27"/>
      <c r="O200" s="7"/>
      <c r="P200" s="7"/>
      <c r="Q200" s="7"/>
      <c r="BD200"/>
    </row>
    <row r="201" spans="4:56" x14ac:dyDescent="0.2">
      <c r="BD201"/>
    </row>
    <row r="203" spans="4:56" x14ac:dyDescent="0.2">
      <c r="O203" s="15"/>
      <c r="P203" s="15"/>
      <c r="Q203" s="15"/>
    </row>
    <row r="204" spans="4:56" x14ac:dyDescent="0.2">
      <c r="O204" s="15"/>
      <c r="P204" s="15"/>
      <c r="Q204" s="15"/>
    </row>
  </sheetData>
  <mergeCells count="51">
    <mergeCell ref="BA8:BB8"/>
    <mergeCell ref="AA9:AA10"/>
    <mergeCell ref="AG9:AG10"/>
    <mergeCell ref="AU9:AV9"/>
    <mergeCell ref="AX9:AX10"/>
    <mergeCell ref="BA9:BA10"/>
    <mergeCell ref="BB9:BB10"/>
    <mergeCell ref="AZ8:AZ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W9:W10"/>
    <mergeCell ref="X9:X10"/>
    <mergeCell ref="AY9:AY10"/>
    <mergeCell ref="Y9:Y10"/>
    <mergeCell ref="Z9:Z10"/>
    <mergeCell ref="AE9:AE10"/>
    <mergeCell ref="AF9:AF10"/>
    <mergeCell ref="AW9:AW10"/>
    <mergeCell ref="AC7:AC10"/>
    <mergeCell ref="AB7:AB10"/>
    <mergeCell ref="R9:R10"/>
    <mergeCell ref="S9:S10"/>
    <mergeCell ref="T9:T10"/>
    <mergeCell ref="U9:U10"/>
    <mergeCell ref="V9:V10"/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17"/>
  <sheetViews>
    <sheetView workbookViewId="0">
      <pane xSplit="8" ySplit="11" topLeftCell="I84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226" max="226" width="7" customWidth="1"/>
    <col min="227" max="227" width="30.140625" customWidth="1"/>
    <col min="228" max="228" width="6.28515625" customWidth="1"/>
    <col min="229" max="229" width="31.42578125" customWidth="1"/>
    <col min="230" max="230" width="10.5703125" customWidth="1"/>
    <col min="231" max="231" width="10.42578125" customWidth="1"/>
    <col min="232" max="232" width="9.5703125" customWidth="1"/>
    <col min="233" max="233" width="8.42578125" customWidth="1"/>
    <col min="234" max="234" width="9" customWidth="1"/>
    <col min="235" max="235" width="10.42578125" customWidth="1"/>
    <col min="238" max="238" width="10.28515625" customWidth="1"/>
    <col min="482" max="482" width="7" customWidth="1"/>
    <col min="483" max="483" width="30.140625" customWidth="1"/>
    <col min="484" max="484" width="6.28515625" customWidth="1"/>
    <col min="485" max="485" width="31.42578125" customWidth="1"/>
    <col min="486" max="486" width="10.5703125" customWidth="1"/>
    <col min="487" max="487" width="10.42578125" customWidth="1"/>
    <col min="488" max="488" width="9.5703125" customWidth="1"/>
    <col min="489" max="489" width="8.42578125" customWidth="1"/>
    <col min="490" max="490" width="9" customWidth="1"/>
    <col min="491" max="491" width="10.42578125" customWidth="1"/>
    <col min="494" max="494" width="10.28515625" customWidth="1"/>
    <col min="738" max="738" width="7" customWidth="1"/>
    <col min="739" max="739" width="30.140625" customWidth="1"/>
    <col min="740" max="740" width="6.28515625" customWidth="1"/>
    <col min="741" max="741" width="31.42578125" customWidth="1"/>
    <col min="742" max="742" width="10.5703125" customWidth="1"/>
    <col min="743" max="743" width="10.42578125" customWidth="1"/>
    <col min="744" max="744" width="9.5703125" customWidth="1"/>
    <col min="745" max="745" width="8.42578125" customWidth="1"/>
    <col min="746" max="746" width="9" customWidth="1"/>
    <col min="747" max="747" width="10.42578125" customWidth="1"/>
    <col min="750" max="750" width="10.28515625" customWidth="1"/>
    <col min="994" max="994" width="7" customWidth="1"/>
    <col min="995" max="995" width="30.140625" customWidth="1"/>
    <col min="996" max="996" width="6.28515625" customWidth="1"/>
    <col min="997" max="997" width="31.42578125" customWidth="1"/>
    <col min="998" max="998" width="10.5703125" customWidth="1"/>
    <col min="999" max="999" width="10.42578125" customWidth="1"/>
    <col min="1000" max="1000" width="9.5703125" customWidth="1"/>
    <col min="1001" max="1001" width="8.42578125" customWidth="1"/>
    <col min="1002" max="1002" width="9" customWidth="1"/>
    <col min="1003" max="1003" width="10.42578125" customWidth="1"/>
    <col min="1006" max="1006" width="10.28515625" customWidth="1"/>
    <col min="1250" max="1250" width="7" customWidth="1"/>
    <col min="1251" max="1251" width="30.140625" customWidth="1"/>
    <col min="1252" max="1252" width="6.28515625" customWidth="1"/>
    <col min="1253" max="1253" width="31.42578125" customWidth="1"/>
    <col min="1254" max="1254" width="10.5703125" customWidth="1"/>
    <col min="1255" max="1255" width="10.42578125" customWidth="1"/>
    <col min="1256" max="1256" width="9.5703125" customWidth="1"/>
    <col min="1257" max="1257" width="8.42578125" customWidth="1"/>
    <col min="1258" max="1258" width="9" customWidth="1"/>
    <col min="1259" max="1259" width="10.42578125" customWidth="1"/>
    <col min="1262" max="1262" width="10.28515625" customWidth="1"/>
    <col min="1506" max="1506" width="7" customWidth="1"/>
    <col min="1507" max="1507" width="30.140625" customWidth="1"/>
    <col min="1508" max="1508" width="6.28515625" customWidth="1"/>
    <col min="1509" max="1509" width="31.42578125" customWidth="1"/>
    <col min="1510" max="1510" width="10.5703125" customWidth="1"/>
    <col min="1511" max="1511" width="10.42578125" customWidth="1"/>
    <col min="1512" max="1512" width="9.5703125" customWidth="1"/>
    <col min="1513" max="1513" width="8.42578125" customWidth="1"/>
    <col min="1514" max="1514" width="9" customWidth="1"/>
    <col min="1515" max="1515" width="10.42578125" customWidth="1"/>
    <col min="1518" max="1518" width="10.28515625" customWidth="1"/>
    <col min="1762" max="1762" width="7" customWidth="1"/>
    <col min="1763" max="1763" width="30.140625" customWidth="1"/>
    <col min="1764" max="1764" width="6.28515625" customWidth="1"/>
    <col min="1765" max="1765" width="31.42578125" customWidth="1"/>
    <col min="1766" max="1766" width="10.5703125" customWidth="1"/>
    <col min="1767" max="1767" width="10.42578125" customWidth="1"/>
    <col min="1768" max="1768" width="9.5703125" customWidth="1"/>
    <col min="1769" max="1769" width="8.42578125" customWidth="1"/>
    <col min="1770" max="1770" width="9" customWidth="1"/>
    <col min="1771" max="1771" width="10.42578125" customWidth="1"/>
    <col min="1774" max="1774" width="10.28515625" customWidth="1"/>
    <col min="2018" max="2018" width="7" customWidth="1"/>
    <col min="2019" max="2019" width="30.140625" customWidth="1"/>
    <col min="2020" max="2020" width="6.28515625" customWidth="1"/>
    <col min="2021" max="2021" width="31.42578125" customWidth="1"/>
    <col min="2022" max="2022" width="10.5703125" customWidth="1"/>
    <col min="2023" max="2023" width="10.42578125" customWidth="1"/>
    <col min="2024" max="2024" width="9.5703125" customWidth="1"/>
    <col min="2025" max="2025" width="8.42578125" customWidth="1"/>
    <col min="2026" max="2026" width="9" customWidth="1"/>
    <col min="2027" max="2027" width="10.42578125" customWidth="1"/>
    <col min="2030" max="2030" width="10.28515625" customWidth="1"/>
    <col min="2274" max="2274" width="7" customWidth="1"/>
    <col min="2275" max="2275" width="30.140625" customWidth="1"/>
    <col min="2276" max="2276" width="6.28515625" customWidth="1"/>
    <col min="2277" max="2277" width="31.42578125" customWidth="1"/>
    <col min="2278" max="2278" width="10.5703125" customWidth="1"/>
    <col min="2279" max="2279" width="10.42578125" customWidth="1"/>
    <col min="2280" max="2280" width="9.5703125" customWidth="1"/>
    <col min="2281" max="2281" width="8.42578125" customWidth="1"/>
    <col min="2282" max="2282" width="9" customWidth="1"/>
    <col min="2283" max="2283" width="10.42578125" customWidth="1"/>
    <col min="2286" max="2286" width="10.28515625" customWidth="1"/>
    <col min="2530" max="2530" width="7" customWidth="1"/>
    <col min="2531" max="2531" width="30.140625" customWidth="1"/>
    <col min="2532" max="2532" width="6.28515625" customWidth="1"/>
    <col min="2533" max="2533" width="31.42578125" customWidth="1"/>
    <col min="2534" max="2534" width="10.5703125" customWidth="1"/>
    <col min="2535" max="2535" width="10.42578125" customWidth="1"/>
    <col min="2536" max="2536" width="9.5703125" customWidth="1"/>
    <col min="2537" max="2537" width="8.42578125" customWidth="1"/>
    <col min="2538" max="2538" width="9" customWidth="1"/>
    <col min="2539" max="2539" width="10.42578125" customWidth="1"/>
    <col min="2542" max="2542" width="10.28515625" customWidth="1"/>
    <col min="2786" max="2786" width="7" customWidth="1"/>
    <col min="2787" max="2787" width="30.140625" customWidth="1"/>
    <col min="2788" max="2788" width="6.28515625" customWidth="1"/>
    <col min="2789" max="2789" width="31.42578125" customWidth="1"/>
    <col min="2790" max="2790" width="10.5703125" customWidth="1"/>
    <col min="2791" max="2791" width="10.42578125" customWidth="1"/>
    <col min="2792" max="2792" width="9.5703125" customWidth="1"/>
    <col min="2793" max="2793" width="8.42578125" customWidth="1"/>
    <col min="2794" max="2794" width="9" customWidth="1"/>
    <col min="2795" max="2795" width="10.42578125" customWidth="1"/>
    <col min="2798" max="2798" width="10.28515625" customWidth="1"/>
    <col min="3042" max="3042" width="7" customWidth="1"/>
    <col min="3043" max="3043" width="30.140625" customWidth="1"/>
    <col min="3044" max="3044" width="6.28515625" customWidth="1"/>
    <col min="3045" max="3045" width="31.42578125" customWidth="1"/>
    <col min="3046" max="3046" width="10.5703125" customWidth="1"/>
    <col min="3047" max="3047" width="10.42578125" customWidth="1"/>
    <col min="3048" max="3048" width="9.5703125" customWidth="1"/>
    <col min="3049" max="3049" width="8.42578125" customWidth="1"/>
    <col min="3050" max="3050" width="9" customWidth="1"/>
    <col min="3051" max="3051" width="10.42578125" customWidth="1"/>
    <col min="3054" max="3054" width="10.28515625" customWidth="1"/>
    <col min="3298" max="3298" width="7" customWidth="1"/>
    <col min="3299" max="3299" width="30.140625" customWidth="1"/>
    <col min="3300" max="3300" width="6.28515625" customWidth="1"/>
    <col min="3301" max="3301" width="31.42578125" customWidth="1"/>
    <col min="3302" max="3302" width="10.5703125" customWidth="1"/>
    <col min="3303" max="3303" width="10.42578125" customWidth="1"/>
    <col min="3304" max="3304" width="9.5703125" customWidth="1"/>
    <col min="3305" max="3305" width="8.42578125" customWidth="1"/>
    <col min="3306" max="3306" width="9" customWidth="1"/>
    <col min="3307" max="3307" width="10.42578125" customWidth="1"/>
    <col min="3310" max="3310" width="10.28515625" customWidth="1"/>
    <col min="3554" max="3554" width="7" customWidth="1"/>
    <col min="3555" max="3555" width="30.140625" customWidth="1"/>
    <col min="3556" max="3556" width="6.28515625" customWidth="1"/>
    <col min="3557" max="3557" width="31.42578125" customWidth="1"/>
    <col min="3558" max="3558" width="10.5703125" customWidth="1"/>
    <col min="3559" max="3559" width="10.42578125" customWidth="1"/>
    <col min="3560" max="3560" width="9.5703125" customWidth="1"/>
    <col min="3561" max="3561" width="8.42578125" customWidth="1"/>
    <col min="3562" max="3562" width="9" customWidth="1"/>
    <col min="3563" max="3563" width="10.42578125" customWidth="1"/>
    <col min="3566" max="3566" width="10.28515625" customWidth="1"/>
    <col min="3810" max="3810" width="7" customWidth="1"/>
    <col min="3811" max="3811" width="30.140625" customWidth="1"/>
    <col min="3812" max="3812" width="6.28515625" customWidth="1"/>
    <col min="3813" max="3813" width="31.42578125" customWidth="1"/>
    <col min="3814" max="3814" width="10.5703125" customWidth="1"/>
    <col min="3815" max="3815" width="10.42578125" customWidth="1"/>
    <col min="3816" max="3816" width="9.5703125" customWidth="1"/>
    <col min="3817" max="3817" width="8.42578125" customWidth="1"/>
    <col min="3818" max="3818" width="9" customWidth="1"/>
    <col min="3819" max="3819" width="10.42578125" customWidth="1"/>
    <col min="3822" max="3822" width="10.28515625" customWidth="1"/>
    <col min="4066" max="4066" width="7" customWidth="1"/>
    <col min="4067" max="4067" width="30.140625" customWidth="1"/>
    <col min="4068" max="4068" width="6.28515625" customWidth="1"/>
    <col min="4069" max="4069" width="31.42578125" customWidth="1"/>
    <col min="4070" max="4070" width="10.5703125" customWidth="1"/>
    <col min="4071" max="4071" width="10.42578125" customWidth="1"/>
    <col min="4072" max="4072" width="9.5703125" customWidth="1"/>
    <col min="4073" max="4073" width="8.42578125" customWidth="1"/>
    <col min="4074" max="4074" width="9" customWidth="1"/>
    <col min="4075" max="4075" width="10.42578125" customWidth="1"/>
    <col min="4078" max="4078" width="10.28515625" customWidth="1"/>
    <col min="4322" max="4322" width="7" customWidth="1"/>
    <col min="4323" max="4323" width="30.140625" customWidth="1"/>
    <col min="4324" max="4324" width="6.28515625" customWidth="1"/>
    <col min="4325" max="4325" width="31.42578125" customWidth="1"/>
    <col min="4326" max="4326" width="10.5703125" customWidth="1"/>
    <col min="4327" max="4327" width="10.42578125" customWidth="1"/>
    <col min="4328" max="4328" width="9.5703125" customWidth="1"/>
    <col min="4329" max="4329" width="8.42578125" customWidth="1"/>
    <col min="4330" max="4330" width="9" customWidth="1"/>
    <col min="4331" max="4331" width="10.42578125" customWidth="1"/>
    <col min="4334" max="4334" width="10.28515625" customWidth="1"/>
    <col min="4578" max="4578" width="7" customWidth="1"/>
    <col min="4579" max="4579" width="30.140625" customWidth="1"/>
    <col min="4580" max="4580" width="6.28515625" customWidth="1"/>
    <col min="4581" max="4581" width="31.42578125" customWidth="1"/>
    <col min="4582" max="4582" width="10.5703125" customWidth="1"/>
    <col min="4583" max="4583" width="10.42578125" customWidth="1"/>
    <col min="4584" max="4584" width="9.5703125" customWidth="1"/>
    <col min="4585" max="4585" width="8.42578125" customWidth="1"/>
    <col min="4586" max="4586" width="9" customWidth="1"/>
    <col min="4587" max="4587" width="10.42578125" customWidth="1"/>
    <col min="4590" max="4590" width="10.28515625" customWidth="1"/>
    <col min="4834" max="4834" width="7" customWidth="1"/>
    <col min="4835" max="4835" width="30.140625" customWidth="1"/>
    <col min="4836" max="4836" width="6.28515625" customWidth="1"/>
    <col min="4837" max="4837" width="31.42578125" customWidth="1"/>
    <col min="4838" max="4838" width="10.5703125" customWidth="1"/>
    <col min="4839" max="4839" width="10.42578125" customWidth="1"/>
    <col min="4840" max="4840" width="9.5703125" customWidth="1"/>
    <col min="4841" max="4841" width="8.42578125" customWidth="1"/>
    <col min="4842" max="4842" width="9" customWidth="1"/>
    <col min="4843" max="4843" width="10.42578125" customWidth="1"/>
    <col min="4846" max="4846" width="10.28515625" customWidth="1"/>
    <col min="5090" max="5090" width="7" customWidth="1"/>
    <col min="5091" max="5091" width="30.140625" customWidth="1"/>
    <col min="5092" max="5092" width="6.28515625" customWidth="1"/>
    <col min="5093" max="5093" width="31.42578125" customWidth="1"/>
    <col min="5094" max="5094" width="10.5703125" customWidth="1"/>
    <col min="5095" max="5095" width="10.42578125" customWidth="1"/>
    <col min="5096" max="5096" width="9.5703125" customWidth="1"/>
    <col min="5097" max="5097" width="8.42578125" customWidth="1"/>
    <col min="5098" max="5098" width="9" customWidth="1"/>
    <col min="5099" max="5099" width="10.42578125" customWidth="1"/>
    <col min="5102" max="5102" width="10.28515625" customWidth="1"/>
    <col min="5346" max="5346" width="7" customWidth="1"/>
    <col min="5347" max="5347" width="30.140625" customWidth="1"/>
    <col min="5348" max="5348" width="6.28515625" customWidth="1"/>
    <col min="5349" max="5349" width="31.42578125" customWidth="1"/>
    <col min="5350" max="5350" width="10.5703125" customWidth="1"/>
    <col min="5351" max="5351" width="10.42578125" customWidth="1"/>
    <col min="5352" max="5352" width="9.5703125" customWidth="1"/>
    <col min="5353" max="5353" width="8.42578125" customWidth="1"/>
    <col min="5354" max="5354" width="9" customWidth="1"/>
    <col min="5355" max="5355" width="10.42578125" customWidth="1"/>
    <col min="5358" max="5358" width="10.28515625" customWidth="1"/>
    <col min="5602" max="5602" width="7" customWidth="1"/>
    <col min="5603" max="5603" width="30.140625" customWidth="1"/>
    <col min="5604" max="5604" width="6.28515625" customWidth="1"/>
    <col min="5605" max="5605" width="31.42578125" customWidth="1"/>
    <col min="5606" max="5606" width="10.5703125" customWidth="1"/>
    <col min="5607" max="5607" width="10.42578125" customWidth="1"/>
    <col min="5608" max="5608" width="9.5703125" customWidth="1"/>
    <col min="5609" max="5609" width="8.42578125" customWidth="1"/>
    <col min="5610" max="5610" width="9" customWidth="1"/>
    <col min="5611" max="5611" width="10.42578125" customWidth="1"/>
    <col min="5614" max="5614" width="10.28515625" customWidth="1"/>
    <col min="5858" max="5858" width="7" customWidth="1"/>
    <col min="5859" max="5859" width="30.140625" customWidth="1"/>
    <col min="5860" max="5860" width="6.28515625" customWidth="1"/>
    <col min="5861" max="5861" width="31.42578125" customWidth="1"/>
    <col min="5862" max="5862" width="10.5703125" customWidth="1"/>
    <col min="5863" max="5863" width="10.42578125" customWidth="1"/>
    <col min="5864" max="5864" width="9.5703125" customWidth="1"/>
    <col min="5865" max="5865" width="8.42578125" customWidth="1"/>
    <col min="5866" max="5866" width="9" customWidth="1"/>
    <col min="5867" max="5867" width="10.42578125" customWidth="1"/>
    <col min="5870" max="5870" width="10.28515625" customWidth="1"/>
    <col min="6114" max="6114" width="7" customWidth="1"/>
    <col min="6115" max="6115" width="30.140625" customWidth="1"/>
    <col min="6116" max="6116" width="6.28515625" customWidth="1"/>
    <col min="6117" max="6117" width="31.42578125" customWidth="1"/>
    <col min="6118" max="6118" width="10.5703125" customWidth="1"/>
    <col min="6119" max="6119" width="10.42578125" customWidth="1"/>
    <col min="6120" max="6120" width="9.5703125" customWidth="1"/>
    <col min="6121" max="6121" width="8.42578125" customWidth="1"/>
    <col min="6122" max="6122" width="9" customWidth="1"/>
    <col min="6123" max="6123" width="10.42578125" customWidth="1"/>
    <col min="6126" max="6126" width="10.28515625" customWidth="1"/>
    <col min="6370" max="6370" width="7" customWidth="1"/>
    <col min="6371" max="6371" width="30.140625" customWidth="1"/>
    <col min="6372" max="6372" width="6.28515625" customWidth="1"/>
    <col min="6373" max="6373" width="31.42578125" customWidth="1"/>
    <col min="6374" max="6374" width="10.5703125" customWidth="1"/>
    <col min="6375" max="6375" width="10.42578125" customWidth="1"/>
    <col min="6376" max="6376" width="9.5703125" customWidth="1"/>
    <col min="6377" max="6377" width="8.42578125" customWidth="1"/>
    <col min="6378" max="6378" width="9" customWidth="1"/>
    <col min="6379" max="6379" width="10.42578125" customWidth="1"/>
    <col min="6382" max="6382" width="10.28515625" customWidth="1"/>
    <col min="6626" max="6626" width="7" customWidth="1"/>
    <col min="6627" max="6627" width="30.140625" customWidth="1"/>
    <col min="6628" max="6628" width="6.28515625" customWidth="1"/>
    <col min="6629" max="6629" width="31.42578125" customWidth="1"/>
    <col min="6630" max="6630" width="10.5703125" customWidth="1"/>
    <col min="6631" max="6631" width="10.42578125" customWidth="1"/>
    <col min="6632" max="6632" width="9.5703125" customWidth="1"/>
    <col min="6633" max="6633" width="8.42578125" customWidth="1"/>
    <col min="6634" max="6634" width="9" customWidth="1"/>
    <col min="6635" max="6635" width="10.42578125" customWidth="1"/>
    <col min="6638" max="6638" width="10.28515625" customWidth="1"/>
    <col min="6882" max="6882" width="7" customWidth="1"/>
    <col min="6883" max="6883" width="30.140625" customWidth="1"/>
    <col min="6884" max="6884" width="6.28515625" customWidth="1"/>
    <col min="6885" max="6885" width="31.42578125" customWidth="1"/>
    <col min="6886" max="6886" width="10.5703125" customWidth="1"/>
    <col min="6887" max="6887" width="10.42578125" customWidth="1"/>
    <col min="6888" max="6888" width="9.5703125" customWidth="1"/>
    <col min="6889" max="6889" width="8.42578125" customWidth="1"/>
    <col min="6890" max="6890" width="9" customWidth="1"/>
    <col min="6891" max="6891" width="10.42578125" customWidth="1"/>
    <col min="6894" max="6894" width="10.28515625" customWidth="1"/>
    <col min="7138" max="7138" width="7" customWidth="1"/>
    <col min="7139" max="7139" width="30.140625" customWidth="1"/>
    <col min="7140" max="7140" width="6.28515625" customWidth="1"/>
    <col min="7141" max="7141" width="31.42578125" customWidth="1"/>
    <col min="7142" max="7142" width="10.5703125" customWidth="1"/>
    <col min="7143" max="7143" width="10.42578125" customWidth="1"/>
    <col min="7144" max="7144" width="9.5703125" customWidth="1"/>
    <col min="7145" max="7145" width="8.42578125" customWidth="1"/>
    <col min="7146" max="7146" width="9" customWidth="1"/>
    <col min="7147" max="7147" width="10.42578125" customWidth="1"/>
    <col min="7150" max="7150" width="10.28515625" customWidth="1"/>
    <col min="7394" max="7394" width="7" customWidth="1"/>
    <col min="7395" max="7395" width="30.140625" customWidth="1"/>
    <col min="7396" max="7396" width="6.28515625" customWidth="1"/>
    <col min="7397" max="7397" width="31.42578125" customWidth="1"/>
    <col min="7398" max="7398" width="10.5703125" customWidth="1"/>
    <col min="7399" max="7399" width="10.42578125" customWidth="1"/>
    <col min="7400" max="7400" width="9.5703125" customWidth="1"/>
    <col min="7401" max="7401" width="8.42578125" customWidth="1"/>
    <col min="7402" max="7402" width="9" customWidth="1"/>
    <col min="7403" max="7403" width="10.42578125" customWidth="1"/>
    <col min="7406" max="7406" width="10.28515625" customWidth="1"/>
    <col min="7650" max="7650" width="7" customWidth="1"/>
    <col min="7651" max="7651" width="30.140625" customWidth="1"/>
    <col min="7652" max="7652" width="6.28515625" customWidth="1"/>
    <col min="7653" max="7653" width="31.42578125" customWidth="1"/>
    <col min="7654" max="7654" width="10.5703125" customWidth="1"/>
    <col min="7655" max="7655" width="10.42578125" customWidth="1"/>
    <col min="7656" max="7656" width="9.5703125" customWidth="1"/>
    <col min="7657" max="7657" width="8.42578125" customWidth="1"/>
    <col min="7658" max="7658" width="9" customWidth="1"/>
    <col min="7659" max="7659" width="10.42578125" customWidth="1"/>
    <col min="7662" max="7662" width="10.28515625" customWidth="1"/>
    <col min="7906" max="7906" width="7" customWidth="1"/>
    <col min="7907" max="7907" width="30.140625" customWidth="1"/>
    <col min="7908" max="7908" width="6.28515625" customWidth="1"/>
    <col min="7909" max="7909" width="31.42578125" customWidth="1"/>
    <col min="7910" max="7910" width="10.5703125" customWidth="1"/>
    <col min="7911" max="7911" width="10.42578125" customWidth="1"/>
    <col min="7912" max="7912" width="9.5703125" customWidth="1"/>
    <col min="7913" max="7913" width="8.42578125" customWidth="1"/>
    <col min="7914" max="7914" width="9" customWidth="1"/>
    <col min="7915" max="7915" width="10.42578125" customWidth="1"/>
    <col min="7918" max="7918" width="10.28515625" customWidth="1"/>
    <col min="8162" max="8162" width="7" customWidth="1"/>
    <col min="8163" max="8163" width="30.140625" customWidth="1"/>
    <col min="8164" max="8164" width="6.28515625" customWidth="1"/>
    <col min="8165" max="8165" width="31.42578125" customWidth="1"/>
    <col min="8166" max="8166" width="10.5703125" customWidth="1"/>
    <col min="8167" max="8167" width="10.42578125" customWidth="1"/>
    <col min="8168" max="8168" width="9.5703125" customWidth="1"/>
    <col min="8169" max="8169" width="8.42578125" customWidth="1"/>
    <col min="8170" max="8170" width="9" customWidth="1"/>
    <col min="8171" max="8171" width="10.42578125" customWidth="1"/>
    <col min="8174" max="8174" width="10.28515625" customWidth="1"/>
    <col min="8418" max="8418" width="7" customWidth="1"/>
    <col min="8419" max="8419" width="30.140625" customWidth="1"/>
    <col min="8420" max="8420" width="6.28515625" customWidth="1"/>
    <col min="8421" max="8421" width="31.42578125" customWidth="1"/>
    <col min="8422" max="8422" width="10.5703125" customWidth="1"/>
    <col min="8423" max="8423" width="10.42578125" customWidth="1"/>
    <col min="8424" max="8424" width="9.5703125" customWidth="1"/>
    <col min="8425" max="8425" width="8.42578125" customWidth="1"/>
    <col min="8426" max="8426" width="9" customWidth="1"/>
    <col min="8427" max="8427" width="10.42578125" customWidth="1"/>
    <col min="8430" max="8430" width="10.28515625" customWidth="1"/>
    <col min="8674" max="8674" width="7" customWidth="1"/>
    <col min="8675" max="8675" width="30.140625" customWidth="1"/>
    <col min="8676" max="8676" width="6.28515625" customWidth="1"/>
    <col min="8677" max="8677" width="31.42578125" customWidth="1"/>
    <col min="8678" max="8678" width="10.5703125" customWidth="1"/>
    <col min="8679" max="8679" width="10.42578125" customWidth="1"/>
    <col min="8680" max="8680" width="9.5703125" customWidth="1"/>
    <col min="8681" max="8681" width="8.42578125" customWidth="1"/>
    <col min="8682" max="8682" width="9" customWidth="1"/>
    <col min="8683" max="8683" width="10.42578125" customWidth="1"/>
    <col min="8686" max="8686" width="10.28515625" customWidth="1"/>
    <col min="8930" max="8930" width="7" customWidth="1"/>
    <col min="8931" max="8931" width="30.140625" customWidth="1"/>
    <col min="8932" max="8932" width="6.28515625" customWidth="1"/>
    <col min="8933" max="8933" width="31.42578125" customWidth="1"/>
    <col min="8934" max="8934" width="10.5703125" customWidth="1"/>
    <col min="8935" max="8935" width="10.42578125" customWidth="1"/>
    <col min="8936" max="8936" width="9.5703125" customWidth="1"/>
    <col min="8937" max="8937" width="8.42578125" customWidth="1"/>
    <col min="8938" max="8938" width="9" customWidth="1"/>
    <col min="8939" max="8939" width="10.42578125" customWidth="1"/>
    <col min="8942" max="8942" width="10.28515625" customWidth="1"/>
    <col min="9186" max="9186" width="7" customWidth="1"/>
    <col min="9187" max="9187" width="30.140625" customWidth="1"/>
    <col min="9188" max="9188" width="6.28515625" customWidth="1"/>
    <col min="9189" max="9189" width="31.42578125" customWidth="1"/>
    <col min="9190" max="9190" width="10.5703125" customWidth="1"/>
    <col min="9191" max="9191" width="10.42578125" customWidth="1"/>
    <col min="9192" max="9192" width="9.5703125" customWidth="1"/>
    <col min="9193" max="9193" width="8.42578125" customWidth="1"/>
    <col min="9194" max="9194" width="9" customWidth="1"/>
    <col min="9195" max="9195" width="10.42578125" customWidth="1"/>
    <col min="9198" max="9198" width="10.28515625" customWidth="1"/>
    <col min="9442" max="9442" width="7" customWidth="1"/>
    <col min="9443" max="9443" width="30.140625" customWidth="1"/>
    <col min="9444" max="9444" width="6.28515625" customWidth="1"/>
    <col min="9445" max="9445" width="31.42578125" customWidth="1"/>
    <col min="9446" max="9446" width="10.5703125" customWidth="1"/>
    <col min="9447" max="9447" width="10.42578125" customWidth="1"/>
    <col min="9448" max="9448" width="9.5703125" customWidth="1"/>
    <col min="9449" max="9449" width="8.42578125" customWidth="1"/>
    <col min="9450" max="9450" width="9" customWidth="1"/>
    <col min="9451" max="9451" width="10.42578125" customWidth="1"/>
    <col min="9454" max="9454" width="10.28515625" customWidth="1"/>
    <col min="9698" max="9698" width="7" customWidth="1"/>
    <col min="9699" max="9699" width="30.140625" customWidth="1"/>
    <col min="9700" max="9700" width="6.28515625" customWidth="1"/>
    <col min="9701" max="9701" width="31.42578125" customWidth="1"/>
    <col min="9702" max="9702" width="10.5703125" customWidth="1"/>
    <col min="9703" max="9703" width="10.42578125" customWidth="1"/>
    <col min="9704" max="9704" width="9.5703125" customWidth="1"/>
    <col min="9705" max="9705" width="8.42578125" customWidth="1"/>
    <col min="9706" max="9706" width="9" customWidth="1"/>
    <col min="9707" max="9707" width="10.42578125" customWidth="1"/>
    <col min="9710" max="9710" width="10.28515625" customWidth="1"/>
    <col min="9954" max="9954" width="7" customWidth="1"/>
    <col min="9955" max="9955" width="30.140625" customWidth="1"/>
    <col min="9956" max="9956" width="6.28515625" customWidth="1"/>
    <col min="9957" max="9957" width="31.42578125" customWidth="1"/>
    <col min="9958" max="9958" width="10.5703125" customWidth="1"/>
    <col min="9959" max="9959" width="10.42578125" customWidth="1"/>
    <col min="9960" max="9960" width="9.5703125" customWidth="1"/>
    <col min="9961" max="9961" width="8.42578125" customWidth="1"/>
    <col min="9962" max="9962" width="9" customWidth="1"/>
    <col min="9963" max="9963" width="10.42578125" customWidth="1"/>
    <col min="9966" max="9966" width="10.28515625" customWidth="1"/>
    <col min="10210" max="10210" width="7" customWidth="1"/>
    <col min="10211" max="10211" width="30.140625" customWidth="1"/>
    <col min="10212" max="10212" width="6.28515625" customWidth="1"/>
    <col min="10213" max="10213" width="31.42578125" customWidth="1"/>
    <col min="10214" max="10214" width="10.5703125" customWidth="1"/>
    <col min="10215" max="10215" width="10.42578125" customWidth="1"/>
    <col min="10216" max="10216" width="9.5703125" customWidth="1"/>
    <col min="10217" max="10217" width="8.42578125" customWidth="1"/>
    <col min="10218" max="10218" width="9" customWidth="1"/>
    <col min="10219" max="10219" width="10.42578125" customWidth="1"/>
    <col min="10222" max="10222" width="10.28515625" customWidth="1"/>
    <col min="10466" max="10466" width="7" customWidth="1"/>
    <col min="10467" max="10467" width="30.140625" customWidth="1"/>
    <col min="10468" max="10468" width="6.28515625" customWidth="1"/>
    <col min="10469" max="10469" width="31.42578125" customWidth="1"/>
    <col min="10470" max="10470" width="10.5703125" customWidth="1"/>
    <col min="10471" max="10471" width="10.42578125" customWidth="1"/>
    <col min="10472" max="10472" width="9.5703125" customWidth="1"/>
    <col min="10473" max="10473" width="8.42578125" customWidth="1"/>
    <col min="10474" max="10474" width="9" customWidth="1"/>
    <col min="10475" max="10475" width="10.42578125" customWidth="1"/>
    <col min="10478" max="10478" width="10.28515625" customWidth="1"/>
    <col min="10722" max="10722" width="7" customWidth="1"/>
    <col min="10723" max="10723" width="30.140625" customWidth="1"/>
    <col min="10724" max="10724" width="6.28515625" customWidth="1"/>
    <col min="10725" max="10725" width="31.42578125" customWidth="1"/>
    <col min="10726" max="10726" width="10.5703125" customWidth="1"/>
    <col min="10727" max="10727" width="10.42578125" customWidth="1"/>
    <col min="10728" max="10728" width="9.5703125" customWidth="1"/>
    <col min="10729" max="10729" width="8.42578125" customWidth="1"/>
    <col min="10730" max="10730" width="9" customWidth="1"/>
    <col min="10731" max="10731" width="10.42578125" customWidth="1"/>
    <col min="10734" max="10734" width="10.28515625" customWidth="1"/>
    <col min="10978" max="10978" width="7" customWidth="1"/>
    <col min="10979" max="10979" width="30.140625" customWidth="1"/>
    <col min="10980" max="10980" width="6.28515625" customWidth="1"/>
    <col min="10981" max="10981" width="31.42578125" customWidth="1"/>
    <col min="10982" max="10982" width="10.5703125" customWidth="1"/>
    <col min="10983" max="10983" width="10.42578125" customWidth="1"/>
    <col min="10984" max="10984" width="9.5703125" customWidth="1"/>
    <col min="10985" max="10985" width="8.42578125" customWidth="1"/>
    <col min="10986" max="10986" width="9" customWidth="1"/>
    <col min="10987" max="10987" width="10.42578125" customWidth="1"/>
    <col min="10990" max="10990" width="10.28515625" customWidth="1"/>
    <col min="11234" max="11234" width="7" customWidth="1"/>
    <col min="11235" max="11235" width="30.140625" customWidth="1"/>
    <col min="11236" max="11236" width="6.28515625" customWidth="1"/>
    <col min="11237" max="11237" width="31.42578125" customWidth="1"/>
    <col min="11238" max="11238" width="10.5703125" customWidth="1"/>
    <col min="11239" max="11239" width="10.42578125" customWidth="1"/>
    <col min="11240" max="11240" width="9.5703125" customWidth="1"/>
    <col min="11241" max="11241" width="8.42578125" customWidth="1"/>
    <col min="11242" max="11242" width="9" customWidth="1"/>
    <col min="11243" max="11243" width="10.42578125" customWidth="1"/>
    <col min="11246" max="11246" width="10.28515625" customWidth="1"/>
    <col min="11490" max="11490" width="7" customWidth="1"/>
    <col min="11491" max="11491" width="30.140625" customWidth="1"/>
    <col min="11492" max="11492" width="6.28515625" customWidth="1"/>
    <col min="11493" max="11493" width="31.42578125" customWidth="1"/>
    <col min="11494" max="11494" width="10.5703125" customWidth="1"/>
    <col min="11495" max="11495" width="10.42578125" customWidth="1"/>
    <col min="11496" max="11496" width="9.5703125" customWidth="1"/>
    <col min="11497" max="11497" width="8.42578125" customWidth="1"/>
    <col min="11498" max="11498" width="9" customWidth="1"/>
    <col min="11499" max="11499" width="10.42578125" customWidth="1"/>
    <col min="11502" max="11502" width="10.28515625" customWidth="1"/>
    <col min="11746" max="11746" width="7" customWidth="1"/>
    <col min="11747" max="11747" width="30.140625" customWidth="1"/>
    <col min="11748" max="11748" width="6.28515625" customWidth="1"/>
    <col min="11749" max="11749" width="31.42578125" customWidth="1"/>
    <col min="11750" max="11750" width="10.5703125" customWidth="1"/>
    <col min="11751" max="11751" width="10.42578125" customWidth="1"/>
    <col min="11752" max="11752" width="9.5703125" customWidth="1"/>
    <col min="11753" max="11753" width="8.42578125" customWidth="1"/>
    <col min="11754" max="11754" width="9" customWidth="1"/>
    <col min="11755" max="11755" width="10.42578125" customWidth="1"/>
    <col min="11758" max="11758" width="10.28515625" customWidth="1"/>
    <col min="12002" max="12002" width="7" customWidth="1"/>
    <col min="12003" max="12003" width="30.140625" customWidth="1"/>
    <col min="12004" max="12004" width="6.28515625" customWidth="1"/>
    <col min="12005" max="12005" width="31.42578125" customWidth="1"/>
    <col min="12006" max="12006" width="10.5703125" customWidth="1"/>
    <col min="12007" max="12007" width="10.42578125" customWidth="1"/>
    <col min="12008" max="12008" width="9.5703125" customWidth="1"/>
    <col min="12009" max="12009" width="8.42578125" customWidth="1"/>
    <col min="12010" max="12010" width="9" customWidth="1"/>
    <col min="12011" max="12011" width="10.42578125" customWidth="1"/>
    <col min="12014" max="12014" width="10.28515625" customWidth="1"/>
    <col min="12258" max="12258" width="7" customWidth="1"/>
    <col min="12259" max="12259" width="30.140625" customWidth="1"/>
    <col min="12260" max="12260" width="6.28515625" customWidth="1"/>
    <col min="12261" max="12261" width="31.42578125" customWidth="1"/>
    <col min="12262" max="12262" width="10.5703125" customWidth="1"/>
    <col min="12263" max="12263" width="10.42578125" customWidth="1"/>
    <col min="12264" max="12264" width="9.5703125" customWidth="1"/>
    <col min="12265" max="12265" width="8.42578125" customWidth="1"/>
    <col min="12266" max="12266" width="9" customWidth="1"/>
    <col min="12267" max="12267" width="10.42578125" customWidth="1"/>
    <col min="12270" max="12270" width="10.28515625" customWidth="1"/>
    <col min="12514" max="12514" width="7" customWidth="1"/>
    <col min="12515" max="12515" width="30.140625" customWidth="1"/>
    <col min="12516" max="12516" width="6.28515625" customWidth="1"/>
    <col min="12517" max="12517" width="31.42578125" customWidth="1"/>
    <col min="12518" max="12518" width="10.5703125" customWidth="1"/>
    <col min="12519" max="12519" width="10.42578125" customWidth="1"/>
    <col min="12520" max="12520" width="9.5703125" customWidth="1"/>
    <col min="12521" max="12521" width="8.42578125" customWidth="1"/>
    <col min="12522" max="12522" width="9" customWidth="1"/>
    <col min="12523" max="12523" width="10.42578125" customWidth="1"/>
    <col min="12526" max="12526" width="10.28515625" customWidth="1"/>
    <col min="12770" max="12770" width="7" customWidth="1"/>
    <col min="12771" max="12771" width="30.140625" customWidth="1"/>
    <col min="12772" max="12772" width="6.28515625" customWidth="1"/>
    <col min="12773" max="12773" width="31.42578125" customWidth="1"/>
    <col min="12774" max="12774" width="10.5703125" customWidth="1"/>
    <col min="12775" max="12775" width="10.42578125" customWidth="1"/>
    <col min="12776" max="12776" width="9.5703125" customWidth="1"/>
    <col min="12777" max="12777" width="8.42578125" customWidth="1"/>
    <col min="12778" max="12778" width="9" customWidth="1"/>
    <col min="12779" max="12779" width="10.42578125" customWidth="1"/>
    <col min="12782" max="12782" width="10.28515625" customWidth="1"/>
    <col min="13026" max="13026" width="7" customWidth="1"/>
    <col min="13027" max="13027" width="30.140625" customWidth="1"/>
    <col min="13028" max="13028" width="6.28515625" customWidth="1"/>
    <col min="13029" max="13029" width="31.42578125" customWidth="1"/>
    <col min="13030" max="13030" width="10.5703125" customWidth="1"/>
    <col min="13031" max="13031" width="10.42578125" customWidth="1"/>
    <col min="13032" max="13032" width="9.5703125" customWidth="1"/>
    <col min="13033" max="13033" width="8.42578125" customWidth="1"/>
    <col min="13034" max="13034" width="9" customWidth="1"/>
    <col min="13035" max="13035" width="10.42578125" customWidth="1"/>
    <col min="13038" max="13038" width="10.28515625" customWidth="1"/>
    <col min="13282" max="13282" width="7" customWidth="1"/>
    <col min="13283" max="13283" width="30.140625" customWidth="1"/>
    <col min="13284" max="13284" width="6.28515625" customWidth="1"/>
    <col min="13285" max="13285" width="31.42578125" customWidth="1"/>
    <col min="13286" max="13286" width="10.5703125" customWidth="1"/>
    <col min="13287" max="13287" width="10.42578125" customWidth="1"/>
    <col min="13288" max="13288" width="9.5703125" customWidth="1"/>
    <col min="13289" max="13289" width="8.42578125" customWidth="1"/>
    <col min="13290" max="13290" width="9" customWidth="1"/>
    <col min="13291" max="13291" width="10.42578125" customWidth="1"/>
    <col min="13294" max="13294" width="10.28515625" customWidth="1"/>
    <col min="13538" max="13538" width="7" customWidth="1"/>
    <col min="13539" max="13539" width="30.140625" customWidth="1"/>
    <col min="13540" max="13540" width="6.28515625" customWidth="1"/>
    <col min="13541" max="13541" width="31.42578125" customWidth="1"/>
    <col min="13542" max="13542" width="10.5703125" customWidth="1"/>
    <col min="13543" max="13543" width="10.42578125" customWidth="1"/>
    <col min="13544" max="13544" width="9.5703125" customWidth="1"/>
    <col min="13545" max="13545" width="8.42578125" customWidth="1"/>
    <col min="13546" max="13546" width="9" customWidth="1"/>
    <col min="13547" max="13547" width="10.42578125" customWidth="1"/>
    <col min="13550" max="13550" width="10.28515625" customWidth="1"/>
    <col min="13794" max="13794" width="7" customWidth="1"/>
    <col min="13795" max="13795" width="30.140625" customWidth="1"/>
    <col min="13796" max="13796" width="6.28515625" customWidth="1"/>
    <col min="13797" max="13797" width="31.42578125" customWidth="1"/>
    <col min="13798" max="13798" width="10.5703125" customWidth="1"/>
    <col min="13799" max="13799" width="10.42578125" customWidth="1"/>
    <col min="13800" max="13800" width="9.5703125" customWidth="1"/>
    <col min="13801" max="13801" width="8.42578125" customWidth="1"/>
    <col min="13802" max="13802" width="9" customWidth="1"/>
    <col min="13803" max="13803" width="10.42578125" customWidth="1"/>
    <col min="13806" max="13806" width="10.28515625" customWidth="1"/>
    <col min="14050" max="14050" width="7" customWidth="1"/>
    <col min="14051" max="14051" width="30.140625" customWidth="1"/>
    <col min="14052" max="14052" width="6.28515625" customWidth="1"/>
    <col min="14053" max="14053" width="31.42578125" customWidth="1"/>
    <col min="14054" max="14054" width="10.5703125" customWidth="1"/>
    <col min="14055" max="14055" width="10.42578125" customWidth="1"/>
    <col min="14056" max="14056" width="9.5703125" customWidth="1"/>
    <col min="14057" max="14057" width="8.42578125" customWidth="1"/>
    <col min="14058" max="14058" width="9" customWidth="1"/>
    <col min="14059" max="14059" width="10.42578125" customWidth="1"/>
    <col min="14062" max="14062" width="10.28515625" customWidth="1"/>
    <col min="14306" max="14306" width="7" customWidth="1"/>
    <col min="14307" max="14307" width="30.140625" customWidth="1"/>
    <col min="14308" max="14308" width="6.28515625" customWidth="1"/>
    <col min="14309" max="14309" width="31.42578125" customWidth="1"/>
    <col min="14310" max="14310" width="10.5703125" customWidth="1"/>
    <col min="14311" max="14311" width="10.42578125" customWidth="1"/>
    <col min="14312" max="14312" width="9.5703125" customWidth="1"/>
    <col min="14313" max="14313" width="8.42578125" customWidth="1"/>
    <col min="14314" max="14314" width="9" customWidth="1"/>
    <col min="14315" max="14315" width="10.42578125" customWidth="1"/>
    <col min="14318" max="14318" width="10.28515625" customWidth="1"/>
    <col min="14562" max="14562" width="7" customWidth="1"/>
    <col min="14563" max="14563" width="30.140625" customWidth="1"/>
    <col min="14564" max="14564" width="6.28515625" customWidth="1"/>
    <col min="14565" max="14565" width="31.42578125" customWidth="1"/>
    <col min="14566" max="14566" width="10.5703125" customWidth="1"/>
    <col min="14567" max="14567" width="10.42578125" customWidth="1"/>
    <col min="14568" max="14568" width="9.5703125" customWidth="1"/>
    <col min="14569" max="14569" width="8.42578125" customWidth="1"/>
    <col min="14570" max="14570" width="9" customWidth="1"/>
    <col min="14571" max="14571" width="10.42578125" customWidth="1"/>
    <col min="14574" max="14574" width="10.28515625" customWidth="1"/>
    <col min="14818" max="14818" width="7" customWidth="1"/>
    <col min="14819" max="14819" width="30.140625" customWidth="1"/>
    <col min="14820" max="14820" width="6.28515625" customWidth="1"/>
    <col min="14821" max="14821" width="31.42578125" customWidth="1"/>
    <col min="14822" max="14822" width="10.5703125" customWidth="1"/>
    <col min="14823" max="14823" width="10.42578125" customWidth="1"/>
    <col min="14824" max="14824" width="9.5703125" customWidth="1"/>
    <col min="14825" max="14825" width="8.42578125" customWidth="1"/>
    <col min="14826" max="14826" width="9" customWidth="1"/>
    <col min="14827" max="14827" width="10.42578125" customWidth="1"/>
    <col min="14830" max="14830" width="10.28515625" customWidth="1"/>
    <col min="15074" max="15074" width="7" customWidth="1"/>
    <col min="15075" max="15075" width="30.140625" customWidth="1"/>
    <col min="15076" max="15076" width="6.28515625" customWidth="1"/>
    <col min="15077" max="15077" width="31.42578125" customWidth="1"/>
    <col min="15078" max="15078" width="10.5703125" customWidth="1"/>
    <col min="15079" max="15079" width="10.42578125" customWidth="1"/>
    <col min="15080" max="15080" width="9.5703125" customWidth="1"/>
    <col min="15081" max="15081" width="8.42578125" customWidth="1"/>
    <col min="15082" max="15082" width="9" customWidth="1"/>
    <col min="15083" max="15083" width="10.42578125" customWidth="1"/>
    <col min="15086" max="15086" width="10.28515625" customWidth="1"/>
    <col min="15330" max="15330" width="7" customWidth="1"/>
    <col min="15331" max="15331" width="30.140625" customWidth="1"/>
    <col min="15332" max="15332" width="6.28515625" customWidth="1"/>
    <col min="15333" max="15333" width="31.42578125" customWidth="1"/>
    <col min="15334" max="15334" width="10.5703125" customWidth="1"/>
    <col min="15335" max="15335" width="10.42578125" customWidth="1"/>
    <col min="15336" max="15336" width="9.5703125" customWidth="1"/>
    <col min="15337" max="15337" width="8.42578125" customWidth="1"/>
    <col min="15338" max="15338" width="9" customWidth="1"/>
    <col min="15339" max="15339" width="10.42578125" customWidth="1"/>
    <col min="15342" max="15342" width="10.28515625" customWidth="1"/>
    <col min="15586" max="15586" width="7" customWidth="1"/>
    <col min="15587" max="15587" width="30.140625" customWidth="1"/>
    <col min="15588" max="15588" width="6.28515625" customWidth="1"/>
    <col min="15589" max="15589" width="31.42578125" customWidth="1"/>
    <col min="15590" max="15590" width="10.5703125" customWidth="1"/>
    <col min="15591" max="15591" width="10.42578125" customWidth="1"/>
    <col min="15592" max="15592" width="9.5703125" customWidth="1"/>
    <col min="15593" max="15593" width="8.42578125" customWidth="1"/>
    <col min="15594" max="15594" width="9" customWidth="1"/>
    <col min="15595" max="15595" width="10.42578125" customWidth="1"/>
    <col min="15598" max="15598" width="10.28515625" customWidth="1"/>
    <col min="15842" max="15842" width="7" customWidth="1"/>
    <col min="15843" max="15843" width="30.140625" customWidth="1"/>
    <col min="15844" max="15844" width="6.28515625" customWidth="1"/>
    <col min="15845" max="15845" width="31.42578125" customWidth="1"/>
    <col min="15846" max="15846" width="10.5703125" customWidth="1"/>
    <col min="15847" max="15847" width="10.42578125" customWidth="1"/>
    <col min="15848" max="15848" width="9.5703125" customWidth="1"/>
    <col min="15849" max="15849" width="8.42578125" customWidth="1"/>
    <col min="15850" max="15850" width="9" customWidth="1"/>
    <col min="15851" max="15851" width="10.42578125" customWidth="1"/>
    <col min="15854" max="15854" width="10.28515625" customWidth="1"/>
    <col min="16098" max="16098" width="7" customWidth="1"/>
    <col min="16099" max="16099" width="30.140625" customWidth="1"/>
    <col min="16100" max="16100" width="6.28515625" customWidth="1"/>
    <col min="16101" max="16101" width="31.42578125" customWidth="1"/>
    <col min="16102" max="16102" width="10.5703125" customWidth="1"/>
    <col min="16103" max="16103" width="10.42578125" customWidth="1"/>
    <col min="16104" max="16104" width="9.5703125" customWidth="1"/>
    <col min="16105" max="16105" width="8.42578125" customWidth="1"/>
    <col min="16106" max="16106" width="9" customWidth="1"/>
    <col min="16107" max="16107" width="10.42578125" customWidth="1"/>
    <col min="16110" max="16110" width="10.28515625" customWidth="1"/>
  </cols>
  <sheetData>
    <row r="1" spans="1:54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50"/>
      <c r="J1" s="145"/>
      <c r="K1" s="145"/>
      <c r="L1" s="145"/>
      <c r="M1" s="145"/>
      <c r="N1" s="145"/>
      <c r="O1" s="951"/>
      <c r="P1" s="146"/>
      <c r="Q1" s="146"/>
      <c r="R1" s="146"/>
      <c r="S1" s="96"/>
      <c r="T1" s="96"/>
      <c r="U1" s="96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8"/>
      <c r="AJ1" s="388"/>
      <c r="AK1" s="388"/>
      <c r="AL1" s="388"/>
      <c r="AM1" s="388"/>
      <c r="AN1" s="388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4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</row>
    <row r="3" spans="1:54" ht="12.75" customHeight="1" x14ac:dyDescent="0.25">
      <c r="A3" s="978" t="s">
        <v>4</v>
      </c>
      <c r="B3" s="978"/>
      <c r="C3" s="978"/>
      <c r="D3" s="978"/>
      <c r="E3" s="978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</row>
    <row r="4" spans="1:54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</row>
    <row r="5" spans="1:54" ht="16.5" thickBot="1" x14ac:dyDescent="0.3">
      <c r="A5" s="291" t="s">
        <v>853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</row>
    <row r="6" spans="1:54" ht="15" customHeight="1" x14ac:dyDescent="0.25">
      <c r="A6" s="144"/>
      <c r="B6" s="143"/>
      <c r="C6" s="143"/>
      <c r="D6" s="143"/>
      <c r="E6" s="144"/>
      <c r="F6" s="144"/>
      <c r="G6" s="144"/>
      <c r="H6" s="144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4" ht="15" customHeight="1" thickBot="1" x14ac:dyDescent="0.3">
      <c r="A7" s="143"/>
      <c r="B7" s="13"/>
      <c r="D7" s="17"/>
      <c r="E7" s="13"/>
      <c r="F7" s="144"/>
      <c r="G7" s="144"/>
      <c r="H7" s="144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4" ht="15" customHeight="1" x14ac:dyDescent="0.25">
      <c r="A8" s="187"/>
      <c r="B8" s="147"/>
      <c r="C8" s="147"/>
      <c r="D8" s="147"/>
      <c r="E8" s="147"/>
      <c r="F8" s="147"/>
      <c r="G8" s="147"/>
      <c r="H8" s="147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4" ht="15" customHeight="1" thickBot="1" x14ac:dyDescent="0.25">
      <c r="A9" s="20" t="s">
        <v>816</v>
      </c>
      <c r="D9" s="20"/>
      <c r="F9" s="101"/>
      <c r="G9" s="102"/>
      <c r="H9" s="102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4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273" t="s">
        <v>277</v>
      </c>
      <c r="P11" s="214" t="s">
        <v>570</v>
      </c>
      <c r="Q11" s="274" t="s">
        <v>571</v>
      </c>
      <c r="R11" s="212" t="s">
        <v>301</v>
      </c>
      <c r="S11" s="347" t="s">
        <v>301</v>
      </c>
      <c r="T11" s="213" t="s">
        <v>301</v>
      </c>
      <c r="U11" s="213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214" t="s">
        <v>310</v>
      </c>
      <c r="AM11" s="214" t="s">
        <v>311</v>
      </c>
      <c r="AN11" s="214" t="s">
        <v>310</v>
      </c>
      <c r="AO11" s="214" t="s">
        <v>310</v>
      </c>
      <c r="AP11" s="214" t="s">
        <v>311</v>
      </c>
      <c r="AQ11" s="214" t="s">
        <v>310</v>
      </c>
      <c r="AR11" s="214" t="s">
        <v>311</v>
      </c>
      <c r="AS11" s="215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4" x14ac:dyDescent="0.2">
      <c r="A12" s="404">
        <v>1</v>
      </c>
      <c r="B12" s="405">
        <v>3440</v>
      </c>
      <c r="C12" s="405">
        <v>600078078</v>
      </c>
      <c r="D12" s="405">
        <v>72743441</v>
      </c>
      <c r="E12" s="406" t="s">
        <v>86</v>
      </c>
      <c r="F12" s="405">
        <v>3111</v>
      </c>
      <c r="G12" s="407" t="s">
        <v>315</v>
      </c>
      <c r="H12" s="408" t="s">
        <v>281</v>
      </c>
      <c r="I12" s="110">
        <v>10396622</v>
      </c>
      <c r="J12" s="111">
        <v>7469516</v>
      </c>
      <c r="K12" s="111">
        <v>140000</v>
      </c>
      <c r="L12" s="114">
        <v>2572016</v>
      </c>
      <c r="M12" s="114">
        <v>149390</v>
      </c>
      <c r="N12" s="249">
        <v>65700</v>
      </c>
      <c r="O12" s="278">
        <v>17.034499999999998</v>
      </c>
      <c r="P12" s="287">
        <v>12.4</v>
      </c>
      <c r="Q12" s="811">
        <v>4.6345000000000001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AI12+AK12+AL12+AO12+AN12</f>
        <v>0</v>
      </c>
      <c r="AR12" s="221">
        <f>AJ12+AM12+AP12</f>
        <v>0</v>
      </c>
      <c r="AS12" s="222">
        <f>SUM(AQ12:AR12)</f>
        <v>0</v>
      </c>
      <c r="AT12" s="855">
        <f>I12+AH12</f>
        <v>10396622</v>
      </c>
      <c r="AU12" s="219">
        <f>J12+W12</f>
        <v>7469516</v>
      </c>
      <c r="AV12" s="219">
        <f>K12+AA12</f>
        <v>140000</v>
      </c>
      <c r="AW12" s="219">
        <f t="shared" ref="AW12:AX14" si="0">L12+AC12</f>
        <v>2572016</v>
      </c>
      <c r="AX12" s="219">
        <f t="shared" si="0"/>
        <v>149390</v>
      </c>
      <c r="AY12" s="219">
        <f>N12+AG12</f>
        <v>65700</v>
      </c>
      <c r="AZ12" s="221">
        <f>O12+AS12</f>
        <v>17.034499999999998</v>
      </c>
      <c r="BA12" s="221">
        <f t="shared" ref="BA12:BB14" si="1">P12+AQ12</f>
        <v>12.4</v>
      </c>
      <c r="BB12" s="222">
        <f t="shared" si="1"/>
        <v>4.6345000000000001</v>
      </c>
    </row>
    <row r="13" spans="1:54" x14ac:dyDescent="0.2">
      <c r="A13" s="373">
        <v>1</v>
      </c>
      <c r="B13" s="374">
        <v>3440</v>
      </c>
      <c r="C13" s="374">
        <v>600078078</v>
      </c>
      <c r="D13" s="374">
        <v>72743441</v>
      </c>
      <c r="E13" s="372" t="s">
        <v>86</v>
      </c>
      <c r="F13" s="374">
        <v>3111</v>
      </c>
      <c r="G13" s="375" t="s">
        <v>316</v>
      </c>
      <c r="H13" s="376" t="s">
        <v>282</v>
      </c>
      <c r="I13" s="110">
        <v>869245</v>
      </c>
      <c r="J13" s="111">
        <v>638987</v>
      </c>
      <c r="K13" s="111">
        <v>0</v>
      </c>
      <c r="L13" s="114">
        <v>215978</v>
      </c>
      <c r="M13" s="114">
        <v>12780</v>
      </c>
      <c r="N13" s="249">
        <v>1500</v>
      </c>
      <c r="O13" s="275">
        <v>1.99</v>
      </c>
      <c r="P13" s="288">
        <v>1.99</v>
      </c>
      <c r="Q13" s="411">
        <v>0</v>
      </c>
      <c r="R13" s="112">
        <f t="shared" ref="R13:R76" si="2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6" si="3">SUM(R13:V13)</f>
        <v>0</v>
      </c>
      <c r="X13" s="113">
        <v>0</v>
      </c>
      <c r="Y13" s="113">
        <v>0</v>
      </c>
      <c r="Z13" s="113">
        <v>0</v>
      </c>
      <c r="AA13" s="113">
        <f t="shared" ref="AA13:AA76" si="4">SUM(X13:Z13)</f>
        <v>0</v>
      </c>
      <c r="AB13" s="113">
        <f t="shared" ref="AB13:AB76" si="5">W13+AA13</f>
        <v>0</v>
      </c>
      <c r="AC13" s="114">
        <f t="shared" ref="AC13:AC76" si="6">ROUND((W13+X13+Y13)*33.8%,0)</f>
        <v>0</v>
      </c>
      <c r="AD13" s="114">
        <f t="shared" ref="AD13:AD76" si="7">ROUND(W13*2%,0)</f>
        <v>0</v>
      </c>
      <c r="AE13" s="113">
        <v>0</v>
      </c>
      <c r="AF13" s="113">
        <v>0</v>
      </c>
      <c r="AG13" s="113">
        <f t="shared" ref="AG13:AG76" si="8">SUM(AE13:AF13)</f>
        <v>0</v>
      </c>
      <c r="AH13" s="113">
        <f t="shared" ref="AH13:AH76" si="9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ref="AQ13:AQ76" si="10">AI13+AK13+AL13+AO13+AN13</f>
        <v>0</v>
      </c>
      <c r="AR13" s="115">
        <f t="shared" ref="AR13:AR76" si="11">AJ13+AM13+AP13</f>
        <v>0</v>
      </c>
      <c r="AS13" s="116">
        <f t="shared" ref="AS13:AS76" si="12">SUM(AQ13:AR13)</f>
        <v>0</v>
      </c>
      <c r="AT13" s="351">
        <f>I13+AH13</f>
        <v>869245</v>
      </c>
      <c r="AU13" s="113">
        <f>J13+W13</f>
        <v>638987</v>
      </c>
      <c r="AV13" s="113">
        <f t="shared" ref="AV13:AV77" si="13">K13+AA13</f>
        <v>0</v>
      </c>
      <c r="AW13" s="113">
        <f t="shared" si="0"/>
        <v>215978</v>
      </c>
      <c r="AX13" s="113">
        <f t="shared" si="0"/>
        <v>12780</v>
      </c>
      <c r="AY13" s="113">
        <f>N13+AG13</f>
        <v>1500</v>
      </c>
      <c r="AZ13" s="115">
        <f>O13+AS13</f>
        <v>1.99</v>
      </c>
      <c r="BA13" s="115">
        <f t="shared" si="1"/>
        <v>1.99</v>
      </c>
      <c r="BB13" s="116">
        <f t="shared" si="1"/>
        <v>0</v>
      </c>
    </row>
    <row r="14" spans="1:54" x14ac:dyDescent="0.2">
      <c r="A14" s="373">
        <v>1</v>
      </c>
      <c r="B14" s="374">
        <v>3440</v>
      </c>
      <c r="C14" s="374">
        <v>600078078</v>
      </c>
      <c r="D14" s="374">
        <v>72743441</v>
      </c>
      <c r="E14" s="372" t="s">
        <v>86</v>
      </c>
      <c r="F14" s="374">
        <v>3141</v>
      </c>
      <c r="G14" s="375" t="s">
        <v>319</v>
      </c>
      <c r="H14" s="376" t="s">
        <v>282</v>
      </c>
      <c r="I14" s="110">
        <v>1829512</v>
      </c>
      <c r="J14" s="111">
        <v>1281527</v>
      </c>
      <c r="K14" s="111">
        <v>60000</v>
      </c>
      <c r="L14" s="114">
        <v>453436</v>
      </c>
      <c r="M14" s="114">
        <v>25631</v>
      </c>
      <c r="N14" s="249">
        <v>8918</v>
      </c>
      <c r="O14" s="275">
        <v>4.41</v>
      </c>
      <c r="P14" s="288">
        <v>0</v>
      </c>
      <c r="Q14" s="411">
        <v>4.41</v>
      </c>
      <c r="R14" s="112">
        <f t="shared" si="2"/>
        <v>0</v>
      </c>
      <c r="S14" s="113">
        <v>0</v>
      </c>
      <c r="T14" s="113">
        <v>-287</v>
      </c>
      <c r="U14" s="113">
        <v>0</v>
      </c>
      <c r="V14" s="113">
        <v>0</v>
      </c>
      <c r="W14" s="113">
        <f t="shared" si="3"/>
        <v>-287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-287</v>
      </c>
      <c r="AC14" s="114">
        <f t="shared" si="6"/>
        <v>-97</v>
      </c>
      <c r="AD14" s="114">
        <f t="shared" si="7"/>
        <v>-6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-390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si="10"/>
        <v>0</v>
      </c>
      <c r="AR14" s="115">
        <f t="shared" si="11"/>
        <v>0</v>
      </c>
      <c r="AS14" s="116">
        <f t="shared" si="12"/>
        <v>0</v>
      </c>
      <c r="AT14" s="351">
        <f>I14+AH14</f>
        <v>1829122</v>
      </c>
      <c r="AU14" s="113">
        <f>J14+W14</f>
        <v>1281240</v>
      </c>
      <c r="AV14" s="113">
        <f t="shared" si="13"/>
        <v>60000</v>
      </c>
      <c r="AW14" s="113">
        <f t="shared" si="0"/>
        <v>453339</v>
      </c>
      <c r="AX14" s="113">
        <f t="shared" si="0"/>
        <v>25625</v>
      </c>
      <c r="AY14" s="113">
        <f>N14+AG14</f>
        <v>8918</v>
      </c>
      <c r="AZ14" s="115">
        <f>O14+AS14</f>
        <v>4.41</v>
      </c>
      <c r="BA14" s="115">
        <f t="shared" si="1"/>
        <v>0</v>
      </c>
      <c r="BB14" s="116">
        <f t="shared" si="1"/>
        <v>4.41</v>
      </c>
    </row>
    <row r="15" spans="1:54" x14ac:dyDescent="0.2">
      <c r="A15" s="237">
        <v>1</v>
      </c>
      <c r="B15" s="31">
        <v>3440</v>
      </c>
      <c r="C15" s="31">
        <v>600078078</v>
      </c>
      <c r="D15" s="31">
        <v>72743441</v>
      </c>
      <c r="E15" s="246" t="s">
        <v>87</v>
      </c>
      <c r="F15" s="31"/>
      <c r="G15" s="236"/>
      <c r="H15" s="332"/>
      <c r="I15" s="6">
        <v>13095379</v>
      </c>
      <c r="J15" s="10">
        <v>9390030</v>
      </c>
      <c r="K15" s="10">
        <v>200000</v>
      </c>
      <c r="L15" s="10">
        <v>3241430</v>
      </c>
      <c r="M15" s="10">
        <v>187801</v>
      </c>
      <c r="N15" s="10">
        <v>76118</v>
      </c>
      <c r="O15" s="11">
        <v>23.434499999999996</v>
      </c>
      <c r="P15" s="11">
        <v>14.39</v>
      </c>
      <c r="Q15" s="37">
        <v>9.0444999999999993</v>
      </c>
      <c r="R15" s="6">
        <f t="shared" ref="R15:BB15" si="14">SUM(R12:R14)</f>
        <v>0</v>
      </c>
      <c r="S15" s="10">
        <f t="shared" si="14"/>
        <v>0</v>
      </c>
      <c r="T15" s="10">
        <f t="shared" si="14"/>
        <v>-287</v>
      </c>
      <c r="U15" s="10">
        <f t="shared" si="14"/>
        <v>0</v>
      </c>
      <c r="V15" s="10">
        <f t="shared" si="14"/>
        <v>0</v>
      </c>
      <c r="W15" s="10">
        <f t="shared" si="14"/>
        <v>-287</v>
      </c>
      <c r="X15" s="10">
        <f t="shared" si="14"/>
        <v>0</v>
      </c>
      <c r="Y15" s="10">
        <f t="shared" si="14"/>
        <v>0</v>
      </c>
      <c r="Z15" s="10">
        <f t="shared" si="14"/>
        <v>0</v>
      </c>
      <c r="AA15" s="10">
        <f t="shared" si="14"/>
        <v>0</v>
      </c>
      <c r="AB15" s="10">
        <f t="shared" si="14"/>
        <v>-287</v>
      </c>
      <c r="AC15" s="10">
        <f t="shared" si="14"/>
        <v>-97</v>
      </c>
      <c r="AD15" s="10">
        <f t="shared" si="14"/>
        <v>-6</v>
      </c>
      <c r="AE15" s="10">
        <f t="shared" si="14"/>
        <v>0</v>
      </c>
      <c r="AF15" s="10">
        <f t="shared" si="14"/>
        <v>0</v>
      </c>
      <c r="AG15" s="10">
        <f t="shared" si="14"/>
        <v>0</v>
      </c>
      <c r="AH15" s="10">
        <f t="shared" si="14"/>
        <v>-390</v>
      </c>
      <c r="AI15" s="11">
        <f t="shared" si="14"/>
        <v>0</v>
      </c>
      <c r="AJ15" s="11">
        <f t="shared" si="14"/>
        <v>0</v>
      </c>
      <c r="AK15" s="11">
        <f t="shared" si="14"/>
        <v>0</v>
      </c>
      <c r="AL15" s="11">
        <f t="shared" si="14"/>
        <v>0</v>
      </c>
      <c r="AM15" s="11">
        <f t="shared" si="14"/>
        <v>0</v>
      </c>
      <c r="AN15" s="11">
        <f t="shared" si="14"/>
        <v>0</v>
      </c>
      <c r="AO15" s="11">
        <f t="shared" si="14"/>
        <v>0</v>
      </c>
      <c r="AP15" s="11">
        <f t="shared" si="14"/>
        <v>0</v>
      </c>
      <c r="AQ15" s="11">
        <f t="shared" si="14"/>
        <v>0</v>
      </c>
      <c r="AR15" s="11">
        <f t="shared" si="14"/>
        <v>0</v>
      </c>
      <c r="AS15" s="79">
        <f t="shared" si="14"/>
        <v>0</v>
      </c>
      <c r="AT15" s="876">
        <f t="shared" si="14"/>
        <v>13094989</v>
      </c>
      <c r="AU15" s="10">
        <f t="shared" si="14"/>
        <v>9389743</v>
      </c>
      <c r="AV15" s="10">
        <f t="shared" si="14"/>
        <v>200000</v>
      </c>
      <c r="AW15" s="10">
        <f t="shared" si="14"/>
        <v>3241333</v>
      </c>
      <c r="AX15" s="10">
        <f t="shared" si="14"/>
        <v>187795</v>
      </c>
      <c r="AY15" s="10">
        <f t="shared" si="14"/>
        <v>76118</v>
      </c>
      <c r="AZ15" s="11">
        <f t="shared" si="14"/>
        <v>23.434499999999996</v>
      </c>
      <c r="BA15" s="11">
        <f t="shared" si="14"/>
        <v>14.39</v>
      </c>
      <c r="BB15" s="79">
        <f t="shared" si="14"/>
        <v>9.0444999999999993</v>
      </c>
    </row>
    <row r="16" spans="1:54" x14ac:dyDescent="0.2">
      <c r="A16" s="373">
        <v>2</v>
      </c>
      <c r="B16" s="374">
        <v>3458</v>
      </c>
      <c r="C16" s="374">
        <v>600029069</v>
      </c>
      <c r="D16" s="374">
        <v>75121557</v>
      </c>
      <c r="E16" s="372" t="s">
        <v>88</v>
      </c>
      <c r="F16" s="374">
        <v>3233</v>
      </c>
      <c r="G16" s="375" t="s">
        <v>322</v>
      </c>
      <c r="H16" s="376" t="s">
        <v>282</v>
      </c>
      <c r="I16" s="110">
        <v>3286605</v>
      </c>
      <c r="J16" s="111">
        <v>2299303</v>
      </c>
      <c r="K16" s="111">
        <v>100000</v>
      </c>
      <c r="L16" s="114">
        <v>810964</v>
      </c>
      <c r="M16" s="114">
        <v>45986</v>
      </c>
      <c r="N16" s="249">
        <v>30352</v>
      </c>
      <c r="O16" s="275">
        <v>5.31</v>
      </c>
      <c r="P16" s="288">
        <v>3.4299999999999997</v>
      </c>
      <c r="Q16" s="411">
        <v>1.88</v>
      </c>
      <c r="R16" s="112">
        <f t="shared" si="2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3"/>
        <v>0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0</v>
      </c>
      <c r="AC16" s="114">
        <f t="shared" si="6"/>
        <v>0</v>
      </c>
      <c r="AD16" s="114">
        <f t="shared" si="7"/>
        <v>0</v>
      </c>
      <c r="AE16" s="113">
        <v>0</v>
      </c>
      <c r="AF16" s="113">
        <v>0</v>
      </c>
      <c r="AG16" s="113">
        <f t="shared" si="8"/>
        <v>0</v>
      </c>
      <c r="AH16" s="113">
        <f t="shared" si="9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0"/>
        <v>0</v>
      </c>
      <c r="AR16" s="115">
        <f t="shared" si="11"/>
        <v>0</v>
      </c>
      <c r="AS16" s="116">
        <f t="shared" si="12"/>
        <v>0</v>
      </c>
      <c r="AT16" s="351">
        <f>I16+AH16</f>
        <v>3286605</v>
      </c>
      <c r="AU16" s="113">
        <f>J16+W16</f>
        <v>2299303</v>
      </c>
      <c r="AV16" s="113">
        <f t="shared" si="13"/>
        <v>100000</v>
      </c>
      <c r="AW16" s="113">
        <f>L16+AC16</f>
        <v>810964</v>
      </c>
      <c r="AX16" s="113">
        <f>M16+AD16</f>
        <v>45986</v>
      </c>
      <c r="AY16" s="113">
        <f>N16+AG16</f>
        <v>30352</v>
      </c>
      <c r="AZ16" s="115">
        <f>O16+AS16</f>
        <v>5.31</v>
      </c>
      <c r="BA16" s="115">
        <f>P16+AQ16</f>
        <v>3.4299999999999997</v>
      </c>
      <c r="BB16" s="116">
        <f>Q16+AR16</f>
        <v>1.88</v>
      </c>
    </row>
    <row r="17" spans="1:54" x14ac:dyDescent="0.2">
      <c r="A17" s="237">
        <v>2</v>
      </c>
      <c r="B17" s="31">
        <v>3458</v>
      </c>
      <c r="C17" s="31">
        <v>600029069</v>
      </c>
      <c r="D17" s="31">
        <v>75121557</v>
      </c>
      <c r="E17" s="246" t="s">
        <v>89</v>
      </c>
      <c r="F17" s="31"/>
      <c r="G17" s="236"/>
      <c r="H17" s="332"/>
      <c r="I17" s="6">
        <v>3286605</v>
      </c>
      <c r="J17" s="10">
        <v>2299303</v>
      </c>
      <c r="K17" s="10">
        <v>100000</v>
      </c>
      <c r="L17" s="10">
        <v>810964</v>
      </c>
      <c r="M17" s="10">
        <v>45986</v>
      </c>
      <c r="N17" s="10">
        <v>30352</v>
      </c>
      <c r="O17" s="11">
        <v>5.31</v>
      </c>
      <c r="P17" s="11">
        <v>3.4299999999999997</v>
      </c>
      <c r="Q17" s="37">
        <v>1.88</v>
      </c>
      <c r="R17" s="6">
        <f t="shared" ref="R17:BB17" si="15">SUM(R16)</f>
        <v>0</v>
      </c>
      <c r="S17" s="10">
        <f t="shared" si="15"/>
        <v>0</v>
      </c>
      <c r="T17" s="10">
        <f t="shared" si="15"/>
        <v>0</v>
      </c>
      <c r="U17" s="10">
        <f t="shared" si="15"/>
        <v>0</v>
      </c>
      <c r="V17" s="10">
        <f t="shared" si="15"/>
        <v>0</v>
      </c>
      <c r="W17" s="10">
        <f t="shared" si="15"/>
        <v>0</v>
      </c>
      <c r="X17" s="10">
        <f t="shared" si="15"/>
        <v>0</v>
      </c>
      <c r="Y17" s="10">
        <f t="shared" si="15"/>
        <v>0</v>
      </c>
      <c r="Z17" s="10">
        <f t="shared" si="15"/>
        <v>0</v>
      </c>
      <c r="AA17" s="10">
        <f t="shared" si="15"/>
        <v>0</v>
      </c>
      <c r="AB17" s="10">
        <f t="shared" si="15"/>
        <v>0</v>
      </c>
      <c r="AC17" s="10">
        <f t="shared" si="15"/>
        <v>0</v>
      </c>
      <c r="AD17" s="10">
        <f t="shared" si="15"/>
        <v>0</v>
      </c>
      <c r="AE17" s="10">
        <f t="shared" si="15"/>
        <v>0</v>
      </c>
      <c r="AF17" s="10">
        <f t="shared" si="15"/>
        <v>0</v>
      </c>
      <c r="AG17" s="10">
        <f t="shared" si="15"/>
        <v>0</v>
      </c>
      <c r="AH17" s="10">
        <f t="shared" si="15"/>
        <v>0</v>
      </c>
      <c r="AI17" s="11">
        <f t="shared" si="15"/>
        <v>0</v>
      </c>
      <c r="AJ17" s="11">
        <f t="shared" si="15"/>
        <v>0</v>
      </c>
      <c r="AK17" s="11">
        <f t="shared" si="15"/>
        <v>0</v>
      </c>
      <c r="AL17" s="11">
        <f t="shared" si="15"/>
        <v>0</v>
      </c>
      <c r="AM17" s="11">
        <f t="shared" si="15"/>
        <v>0</v>
      </c>
      <c r="AN17" s="11">
        <f t="shared" si="15"/>
        <v>0</v>
      </c>
      <c r="AO17" s="11">
        <f t="shared" si="15"/>
        <v>0</v>
      </c>
      <c r="AP17" s="11">
        <f t="shared" si="15"/>
        <v>0</v>
      </c>
      <c r="AQ17" s="11">
        <f t="shared" si="15"/>
        <v>0</v>
      </c>
      <c r="AR17" s="11">
        <f t="shared" si="15"/>
        <v>0</v>
      </c>
      <c r="AS17" s="79">
        <f t="shared" si="15"/>
        <v>0</v>
      </c>
      <c r="AT17" s="876">
        <f t="shared" si="15"/>
        <v>3286605</v>
      </c>
      <c r="AU17" s="10">
        <f t="shared" si="15"/>
        <v>2299303</v>
      </c>
      <c r="AV17" s="10">
        <f t="shared" si="15"/>
        <v>100000</v>
      </c>
      <c r="AW17" s="10">
        <f t="shared" si="15"/>
        <v>810964</v>
      </c>
      <c r="AX17" s="10">
        <f t="shared" si="15"/>
        <v>45986</v>
      </c>
      <c r="AY17" s="10">
        <f t="shared" si="15"/>
        <v>30352</v>
      </c>
      <c r="AZ17" s="11">
        <f t="shared" si="15"/>
        <v>5.31</v>
      </c>
      <c r="BA17" s="11">
        <f t="shared" si="15"/>
        <v>3.4299999999999997</v>
      </c>
      <c r="BB17" s="79">
        <f t="shared" si="15"/>
        <v>1.88</v>
      </c>
    </row>
    <row r="18" spans="1:54" x14ac:dyDescent="0.2">
      <c r="A18" s="373">
        <v>3</v>
      </c>
      <c r="B18" s="374">
        <v>3439</v>
      </c>
      <c r="C18" s="374">
        <v>600010473</v>
      </c>
      <c r="D18" s="374">
        <v>43256791</v>
      </c>
      <c r="E18" s="372" t="s">
        <v>810</v>
      </c>
      <c r="F18" s="374">
        <v>3113</v>
      </c>
      <c r="G18" s="375" t="s">
        <v>318</v>
      </c>
      <c r="H18" s="376" t="s">
        <v>281</v>
      </c>
      <c r="I18" s="110">
        <v>18639596</v>
      </c>
      <c r="J18" s="111">
        <v>13157214</v>
      </c>
      <c r="K18" s="111">
        <v>85000</v>
      </c>
      <c r="L18" s="114">
        <v>4475868</v>
      </c>
      <c r="M18" s="114">
        <v>263144</v>
      </c>
      <c r="N18" s="249">
        <v>658370</v>
      </c>
      <c r="O18" s="275">
        <v>26.296899999999997</v>
      </c>
      <c r="P18" s="288">
        <v>21.089999999999996</v>
      </c>
      <c r="Q18" s="411">
        <v>5.2069000000000001</v>
      </c>
      <c r="R18" s="112">
        <f t="shared" si="2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3"/>
        <v>0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0</v>
      </c>
      <c r="AC18" s="114">
        <f t="shared" si="6"/>
        <v>0</v>
      </c>
      <c r="AD18" s="114">
        <f t="shared" si="7"/>
        <v>0</v>
      </c>
      <c r="AE18" s="113">
        <v>0</v>
      </c>
      <c r="AF18" s="113">
        <v>0</v>
      </c>
      <c r="AG18" s="113">
        <f t="shared" si="8"/>
        <v>0</v>
      </c>
      <c r="AH18" s="113">
        <f t="shared" si="9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10"/>
        <v>0</v>
      </c>
      <c r="AR18" s="115">
        <f t="shared" si="11"/>
        <v>0</v>
      </c>
      <c r="AS18" s="116">
        <f t="shared" si="12"/>
        <v>0</v>
      </c>
      <c r="AT18" s="351">
        <f>I18+AH18</f>
        <v>18639596</v>
      </c>
      <c r="AU18" s="113">
        <f>J18+W18</f>
        <v>13157214</v>
      </c>
      <c r="AV18" s="113">
        <f t="shared" si="13"/>
        <v>85000</v>
      </c>
      <c r="AW18" s="113">
        <f t="shared" ref="AW18:AX22" si="16">L18+AC18</f>
        <v>4475868</v>
      </c>
      <c r="AX18" s="113">
        <f t="shared" si="16"/>
        <v>263144</v>
      </c>
      <c r="AY18" s="113">
        <f>N18+AG18</f>
        <v>658370</v>
      </c>
      <c r="AZ18" s="115">
        <f>O18+AS18</f>
        <v>26.296899999999997</v>
      </c>
      <c r="BA18" s="115">
        <f t="shared" ref="BA18:BB22" si="17">P18+AQ18</f>
        <v>21.089999999999996</v>
      </c>
      <c r="BB18" s="116">
        <f t="shared" si="17"/>
        <v>5.2069000000000001</v>
      </c>
    </row>
    <row r="19" spans="1:54" x14ac:dyDescent="0.2">
      <c r="A19" s="373">
        <v>3</v>
      </c>
      <c r="B19" s="374">
        <v>3439</v>
      </c>
      <c r="C19" s="374">
        <v>600010473</v>
      </c>
      <c r="D19" s="374">
        <v>43256791</v>
      </c>
      <c r="E19" s="372" t="s">
        <v>810</v>
      </c>
      <c r="F19" s="374">
        <v>3113</v>
      </c>
      <c r="G19" s="375" t="s">
        <v>316</v>
      </c>
      <c r="H19" s="376" t="s">
        <v>282</v>
      </c>
      <c r="I19" s="110">
        <v>5854216</v>
      </c>
      <c r="J19" s="111">
        <v>4295262</v>
      </c>
      <c r="K19" s="111">
        <v>0</v>
      </c>
      <c r="L19" s="114">
        <v>1451798</v>
      </c>
      <c r="M19" s="114">
        <v>85906</v>
      </c>
      <c r="N19" s="249">
        <v>21250</v>
      </c>
      <c r="O19" s="275">
        <v>11.47</v>
      </c>
      <c r="P19" s="288">
        <v>11.47</v>
      </c>
      <c r="Q19" s="411">
        <v>0</v>
      </c>
      <c r="R19" s="112">
        <f t="shared" si="2"/>
        <v>0</v>
      </c>
      <c r="S19" s="113">
        <v>-76989</v>
      </c>
      <c r="T19" s="113">
        <v>0</v>
      </c>
      <c r="U19" s="113">
        <v>0</v>
      </c>
      <c r="V19" s="113">
        <v>0</v>
      </c>
      <c r="W19" s="113">
        <f t="shared" si="3"/>
        <v>-76989</v>
      </c>
      <c r="X19" s="113">
        <v>0</v>
      </c>
      <c r="Y19" s="113">
        <v>0</v>
      </c>
      <c r="Z19" s="113">
        <v>0</v>
      </c>
      <c r="AA19" s="113">
        <f t="shared" si="4"/>
        <v>0</v>
      </c>
      <c r="AB19" s="113">
        <f t="shared" si="5"/>
        <v>-76989</v>
      </c>
      <c r="AC19" s="114">
        <f t="shared" si="6"/>
        <v>-26022</v>
      </c>
      <c r="AD19" s="114">
        <f t="shared" si="7"/>
        <v>-1540</v>
      </c>
      <c r="AE19" s="113">
        <v>2000</v>
      </c>
      <c r="AF19" s="113">
        <v>0</v>
      </c>
      <c r="AG19" s="113">
        <f t="shared" si="8"/>
        <v>2000</v>
      </c>
      <c r="AH19" s="113">
        <f t="shared" si="9"/>
        <v>-102551</v>
      </c>
      <c r="AI19" s="115">
        <v>0</v>
      </c>
      <c r="AJ19" s="115">
        <v>0</v>
      </c>
      <c r="AK19" s="115">
        <v>-0.22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0"/>
        <v>-0.22</v>
      </c>
      <c r="AR19" s="115">
        <f t="shared" si="11"/>
        <v>0</v>
      </c>
      <c r="AS19" s="116">
        <f t="shared" si="12"/>
        <v>-0.22</v>
      </c>
      <c r="AT19" s="351">
        <f>I19+AH19</f>
        <v>5751665</v>
      </c>
      <c r="AU19" s="113">
        <f>J19+W19</f>
        <v>4218273</v>
      </c>
      <c r="AV19" s="113">
        <f t="shared" si="13"/>
        <v>0</v>
      </c>
      <c r="AW19" s="113">
        <f t="shared" si="16"/>
        <v>1425776</v>
      </c>
      <c r="AX19" s="113">
        <f t="shared" si="16"/>
        <v>84366</v>
      </c>
      <c r="AY19" s="113">
        <f>N19+AG19</f>
        <v>23250</v>
      </c>
      <c r="AZ19" s="115">
        <f>O19+AS19</f>
        <v>11.25</v>
      </c>
      <c r="BA19" s="115">
        <f t="shared" si="17"/>
        <v>11.25</v>
      </c>
      <c r="BB19" s="116">
        <f t="shared" si="17"/>
        <v>0</v>
      </c>
    </row>
    <row r="20" spans="1:54" x14ac:dyDescent="0.2">
      <c r="A20" s="373">
        <v>3</v>
      </c>
      <c r="B20" s="374">
        <v>3439</v>
      </c>
      <c r="C20" s="374">
        <v>600010473</v>
      </c>
      <c r="D20" s="374">
        <v>43256791</v>
      </c>
      <c r="E20" s="372" t="s">
        <v>810</v>
      </c>
      <c r="F20" s="374">
        <v>3143</v>
      </c>
      <c r="G20" s="375" t="s">
        <v>633</v>
      </c>
      <c r="H20" s="399" t="s">
        <v>281</v>
      </c>
      <c r="I20" s="110">
        <v>1592191</v>
      </c>
      <c r="J20" s="111">
        <v>1167526</v>
      </c>
      <c r="K20" s="111">
        <v>5000</v>
      </c>
      <c r="L20" s="114">
        <v>396314</v>
      </c>
      <c r="M20" s="114">
        <v>23351</v>
      </c>
      <c r="N20" s="249">
        <v>0</v>
      </c>
      <c r="O20" s="275">
        <v>2.4700000000000002</v>
      </c>
      <c r="P20" s="288">
        <v>2.4700000000000002</v>
      </c>
      <c r="Q20" s="411">
        <v>0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0"/>
        <v>0</v>
      </c>
      <c r="AR20" s="115">
        <f t="shared" si="11"/>
        <v>0</v>
      </c>
      <c r="AS20" s="116">
        <f t="shared" si="12"/>
        <v>0</v>
      </c>
      <c r="AT20" s="351">
        <f>I20+AH20</f>
        <v>1592191</v>
      </c>
      <c r="AU20" s="113">
        <f>J20+W20</f>
        <v>1167526</v>
      </c>
      <c r="AV20" s="113">
        <f t="shared" si="13"/>
        <v>5000</v>
      </c>
      <c r="AW20" s="113">
        <f t="shared" si="16"/>
        <v>396314</v>
      </c>
      <c r="AX20" s="113">
        <f t="shared" si="16"/>
        <v>23351</v>
      </c>
      <c r="AY20" s="113">
        <f>N20+AG20</f>
        <v>0</v>
      </c>
      <c r="AZ20" s="115">
        <f>O20+AS20</f>
        <v>2.4700000000000002</v>
      </c>
      <c r="BA20" s="115">
        <f t="shared" si="17"/>
        <v>2.4700000000000002</v>
      </c>
      <c r="BB20" s="116">
        <f t="shared" si="17"/>
        <v>0</v>
      </c>
    </row>
    <row r="21" spans="1:54" x14ac:dyDescent="0.2">
      <c r="A21" s="373">
        <v>3</v>
      </c>
      <c r="B21" s="374">
        <v>3439</v>
      </c>
      <c r="C21" s="374">
        <v>600010473</v>
      </c>
      <c r="D21" s="374">
        <v>43256791</v>
      </c>
      <c r="E21" s="372" t="s">
        <v>810</v>
      </c>
      <c r="F21" s="374">
        <v>3143</v>
      </c>
      <c r="G21" s="375" t="s">
        <v>634</v>
      </c>
      <c r="H21" s="399" t="s">
        <v>282</v>
      </c>
      <c r="I21" s="110">
        <v>58986</v>
      </c>
      <c r="J21" s="111">
        <v>41580</v>
      </c>
      <c r="K21" s="111">
        <v>0</v>
      </c>
      <c r="L21" s="114">
        <v>14054</v>
      </c>
      <c r="M21" s="114">
        <v>832</v>
      </c>
      <c r="N21" s="249">
        <v>2520</v>
      </c>
      <c r="O21" s="275">
        <v>0.17</v>
      </c>
      <c r="P21" s="288">
        <v>0</v>
      </c>
      <c r="Q21" s="411">
        <v>0.17</v>
      </c>
      <c r="R21" s="112">
        <f t="shared" si="2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3"/>
        <v>0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0</v>
      </c>
      <c r="AC21" s="114">
        <f t="shared" si="6"/>
        <v>0</v>
      </c>
      <c r="AD21" s="114">
        <f t="shared" si="7"/>
        <v>0</v>
      </c>
      <c r="AE21" s="113">
        <v>0</v>
      </c>
      <c r="AF21" s="113">
        <v>0</v>
      </c>
      <c r="AG21" s="113">
        <f t="shared" si="8"/>
        <v>0</v>
      </c>
      <c r="AH21" s="113">
        <f t="shared" si="9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0"/>
        <v>0</v>
      </c>
      <c r="AR21" s="115">
        <f t="shared" si="11"/>
        <v>0</v>
      </c>
      <c r="AS21" s="116">
        <f t="shared" si="12"/>
        <v>0</v>
      </c>
      <c r="AT21" s="351">
        <f>I21+AH21</f>
        <v>58986</v>
      </c>
      <c r="AU21" s="113">
        <f>J21+W21</f>
        <v>41580</v>
      </c>
      <c r="AV21" s="113">
        <f t="shared" si="13"/>
        <v>0</v>
      </c>
      <c r="AW21" s="113">
        <f t="shared" si="16"/>
        <v>14054</v>
      </c>
      <c r="AX21" s="113">
        <f t="shared" si="16"/>
        <v>832</v>
      </c>
      <c r="AY21" s="113">
        <f>N21+AG21</f>
        <v>2520</v>
      </c>
      <c r="AZ21" s="115">
        <f>O21+AS21</f>
        <v>0.17</v>
      </c>
      <c r="BA21" s="115">
        <f t="shared" si="17"/>
        <v>0</v>
      </c>
      <c r="BB21" s="116">
        <f t="shared" si="17"/>
        <v>0.17</v>
      </c>
    </row>
    <row r="22" spans="1:54" x14ac:dyDescent="0.2">
      <c r="A22" s="373">
        <v>3</v>
      </c>
      <c r="B22" s="374">
        <v>3439</v>
      </c>
      <c r="C22" s="374">
        <v>600010473</v>
      </c>
      <c r="D22" s="374">
        <v>43256791</v>
      </c>
      <c r="E22" s="372" t="s">
        <v>810</v>
      </c>
      <c r="F22" s="374">
        <v>3143</v>
      </c>
      <c r="G22" s="375" t="s">
        <v>321</v>
      </c>
      <c r="H22" s="376" t="s">
        <v>282</v>
      </c>
      <c r="I22" s="110">
        <v>278699</v>
      </c>
      <c r="J22" s="111">
        <v>165043</v>
      </c>
      <c r="K22" s="111">
        <v>40000</v>
      </c>
      <c r="L22" s="114">
        <v>69305</v>
      </c>
      <c r="M22" s="114">
        <v>3301</v>
      </c>
      <c r="N22" s="249">
        <v>1050</v>
      </c>
      <c r="O22" s="275">
        <v>0.37</v>
      </c>
      <c r="P22" s="288">
        <v>0.3</v>
      </c>
      <c r="Q22" s="411">
        <v>7.0000000000000007E-2</v>
      </c>
      <c r="R22" s="112">
        <f t="shared" si="2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3"/>
        <v>0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0</v>
      </c>
      <c r="AC22" s="114">
        <f t="shared" si="6"/>
        <v>0</v>
      </c>
      <c r="AD22" s="114">
        <f t="shared" si="7"/>
        <v>0</v>
      </c>
      <c r="AE22" s="113">
        <v>0</v>
      </c>
      <c r="AF22" s="113">
        <v>0</v>
      </c>
      <c r="AG22" s="113">
        <f t="shared" si="8"/>
        <v>0</v>
      </c>
      <c r="AH22" s="113">
        <f t="shared" si="9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0"/>
        <v>0</v>
      </c>
      <c r="AR22" s="115">
        <f t="shared" si="11"/>
        <v>0</v>
      </c>
      <c r="AS22" s="116">
        <f t="shared" si="12"/>
        <v>0</v>
      </c>
      <c r="AT22" s="351">
        <f>I22+AH22</f>
        <v>278699</v>
      </c>
      <c r="AU22" s="113">
        <f>J22+W22</f>
        <v>165043</v>
      </c>
      <c r="AV22" s="113">
        <f t="shared" si="13"/>
        <v>40000</v>
      </c>
      <c r="AW22" s="113">
        <f t="shared" si="16"/>
        <v>69305</v>
      </c>
      <c r="AX22" s="113">
        <f t="shared" si="16"/>
        <v>3301</v>
      </c>
      <c r="AY22" s="113">
        <f>N22+AG22</f>
        <v>1050</v>
      </c>
      <c r="AZ22" s="115">
        <f>O22+AS22</f>
        <v>0.37</v>
      </c>
      <c r="BA22" s="115">
        <f t="shared" si="17"/>
        <v>0.3</v>
      </c>
      <c r="BB22" s="116">
        <f t="shared" si="17"/>
        <v>7.0000000000000007E-2</v>
      </c>
    </row>
    <row r="23" spans="1:54" x14ac:dyDescent="0.2">
      <c r="A23" s="237">
        <v>3</v>
      </c>
      <c r="B23" s="31">
        <v>3439</v>
      </c>
      <c r="C23" s="31">
        <v>600010473</v>
      </c>
      <c r="D23" s="31">
        <v>43256791</v>
      </c>
      <c r="E23" s="246" t="s">
        <v>90</v>
      </c>
      <c r="F23" s="31"/>
      <c r="G23" s="236"/>
      <c r="H23" s="332"/>
      <c r="I23" s="5">
        <v>26423688</v>
      </c>
      <c r="J23" s="8">
        <v>18826625</v>
      </c>
      <c r="K23" s="8">
        <v>130000</v>
      </c>
      <c r="L23" s="8">
        <v>6407339</v>
      </c>
      <c r="M23" s="8">
        <v>376534</v>
      </c>
      <c r="N23" s="8">
        <v>683190</v>
      </c>
      <c r="O23" s="9">
        <v>40.776899999999998</v>
      </c>
      <c r="P23" s="9">
        <v>35.329999999999991</v>
      </c>
      <c r="Q23" s="38">
        <v>5.4469000000000003</v>
      </c>
      <c r="R23" s="5">
        <f t="shared" ref="R23:BB23" si="18">SUM(R18:R22)</f>
        <v>0</v>
      </c>
      <c r="S23" s="8">
        <f t="shared" si="18"/>
        <v>-76989</v>
      </c>
      <c r="T23" s="8">
        <f t="shared" si="18"/>
        <v>0</v>
      </c>
      <c r="U23" s="8">
        <f t="shared" si="18"/>
        <v>0</v>
      </c>
      <c r="V23" s="8">
        <f t="shared" si="18"/>
        <v>0</v>
      </c>
      <c r="W23" s="8">
        <f t="shared" si="18"/>
        <v>-76989</v>
      </c>
      <c r="X23" s="8">
        <f t="shared" si="18"/>
        <v>0</v>
      </c>
      <c r="Y23" s="8">
        <f t="shared" si="18"/>
        <v>0</v>
      </c>
      <c r="Z23" s="8">
        <f t="shared" si="18"/>
        <v>0</v>
      </c>
      <c r="AA23" s="8">
        <f t="shared" si="18"/>
        <v>0</v>
      </c>
      <c r="AB23" s="8">
        <f t="shared" si="18"/>
        <v>-76989</v>
      </c>
      <c r="AC23" s="8">
        <f t="shared" si="18"/>
        <v>-26022</v>
      </c>
      <c r="AD23" s="8">
        <f t="shared" si="18"/>
        <v>-1540</v>
      </c>
      <c r="AE23" s="8">
        <f t="shared" si="18"/>
        <v>2000</v>
      </c>
      <c r="AF23" s="8">
        <f t="shared" si="18"/>
        <v>0</v>
      </c>
      <c r="AG23" s="8">
        <f t="shared" si="18"/>
        <v>2000</v>
      </c>
      <c r="AH23" s="8">
        <f t="shared" si="18"/>
        <v>-102551</v>
      </c>
      <c r="AI23" s="9">
        <f t="shared" si="18"/>
        <v>0</v>
      </c>
      <c r="AJ23" s="9">
        <f t="shared" si="18"/>
        <v>0</v>
      </c>
      <c r="AK23" s="9">
        <f t="shared" si="18"/>
        <v>-0.22</v>
      </c>
      <c r="AL23" s="9">
        <f t="shared" si="18"/>
        <v>0</v>
      </c>
      <c r="AM23" s="9">
        <f t="shared" si="18"/>
        <v>0</v>
      </c>
      <c r="AN23" s="9">
        <f t="shared" si="18"/>
        <v>0</v>
      </c>
      <c r="AO23" s="9">
        <f t="shared" si="18"/>
        <v>0</v>
      </c>
      <c r="AP23" s="9">
        <f t="shared" si="18"/>
        <v>0</v>
      </c>
      <c r="AQ23" s="9">
        <f t="shared" si="18"/>
        <v>-0.22</v>
      </c>
      <c r="AR23" s="9">
        <f t="shared" si="18"/>
        <v>0</v>
      </c>
      <c r="AS23" s="78">
        <f t="shared" si="18"/>
        <v>-0.22</v>
      </c>
      <c r="AT23" s="877">
        <f t="shared" si="18"/>
        <v>26321137</v>
      </c>
      <c r="AU23" s="8">
        <f t="shared" si="18"/>
        <v>18749636</v>
      </c>
      <c r="AV23" s="8">
        <f t="shared" si="18"/>
        <v>130000</v>
      </c>
      <c r="AW23" s="8">
        <f t="shared" si="18"/>
        <v>6381317</v>
      </c>
      <c r="AX23" s="8">
        <f t="shared" si="18"/>
        <v>374994</v>
      </c>
      <c r="AY23" s="8">
        <f t="shared" si="18"/>
        <v>685190</v>
      </c>
      <c r="AZ23" s="9">
        <f t="shared" si="18"/>
        <v>40.556899999999992</v>
      </c>
      <c r="BA23" s="9">
        <f t="shared" si="18"/>
        <v>35.109999999999992</v>
      </c>
      <c r="BB23" s="78">
        <f t="shared" si="18"/>
        <v>5.4469000000000003</v>
      </c>
    </row>
    <row r="24" spans="1:54" x14ac:dyDescent="0.2">
      <c r="A24" s="373">
        <v>4</v>
      </c>
      <c r="B24" s="374">
        <v>3438</v>
      </c>
      <c r="C24" s="374">
        <v>600078493</v>
      </c>
      <c r="D24" s="374">
        <v>43257089</v>
      </c>
      <c r="E24" s="372" t="s">
        <v>91</v>
      </c>
      <c r="F24" s="374">
        <v>3113</v>
      </c>
      <c r="G24" s="375" t="s">
        <v>318</v>
      </c>
      <c r="H24" s="376" t="s">
        <v>281</v>
      </c>
      <c r="I24" s="110">
        <v>25385561</v>
      </c>
      <c r="J24" s="111">
        <v>18224102</v>
      </c>
      <c r="K24" s="111">
        <v>75000</v>
      </c>
      <c r="L24" s="114">
        <v>6185097</v>
      </c>
      <c r="M24" s="114">
        <v>364482</v>
      </c>
      <c r="N24" s="249">
        <v>536880</v>
      </c>
      <c r="O24" s="275">
        <v>35.272800000000004</v>
      </c>
      <c r="P24" s="288">
        <v>27.383399999999998</v>
      </c>
      <c r="Q24" s="411">
        <v>7.8894000000000002</v>
      </c>
      <c r="R24" s="112">
        <f t="shared" si="2"/>
        <v>0</v>
      </c>
      <c r="S24" s="113">
        <v>0</v>
      </c>
      <c r="T24" s="113">
        <v>0</v>
      </c>
      <c r="U24" s="113">
        <v>27408</v>
      </c>
      <c r="V24" s="113">
        <v>0</v>
      </c>
      <c r="W24" s="113">
        <f t="shared" si="3"/>
        <v>27408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27408</v>
      </c>
      <c r="AC24" s="114">
        <f t="shared" si="6"/>
        <v>9264</v>
      </c>
      <c r="AD24" s="114">
        <f t="shared" si="7"/>
        <v>548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37220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0.05</v>
      </c>
      <c r="AO24" s="115">
        <v>0</v>
      </c>
      <c r="AP24" s="115">
        <v>0</v>
      </c>
      <c r="AQ24" s="115">
        <f t="shared" si="10"/>
        <v>0.05</v>
      </c>
      <c r="AR24" s="115">
        <f t="shared" si="11"/>
        <v>0</v>
      </c>
      <c r="AS24" s="116">
        <f t="shared" si="12"/>
        <v>0.05</v>
      </c>
      <c r="AT24" s="351">
        <f>I24+AH24</f>
        <v>25422781</v>
      </c>
      <c r="AU24" s="113">
        <f>J24+W24</f>
        <v>18251510</v>
      </c>
      <c r="AV24" s="113">
        <f t="shared" si="13"/>
        <v>75000</v>
      </c>
      <c r="AW24" s="113">
        <f t="shared" ref="AW24:AX27" si="19">L24+AC24</f>
        <v>6194361</v>
      </c>
      <c r="AX24" s="113">
        <f t="shared" si="19"/>
        <v>365030</v>
      </c>
      <c r="AY24" s="113">
        <f>N24+AG24</f>
        <v>536880</v>
      </c>
      <c r="AZ24" s="115">
        <f>O24+AS24</f>
        <v>35.322800000000001</v>
      </c>
      <c r="BA24" s="115">
        <f t="shared" ref="BA24:BB27" si="20">P24+AQ24</f>
        <v>27.433399999999999</v>
      </c>
      <c r="BB24" s="116">
        <f t="shared" si="20"/>
        <v>7.8894000000000002</v>
      </c>
    </row>
    <row r="25" spans="1:54" x14ac:dyDescent="0.2">
      <c r="A25" s="373">
        <v>4</v>
      </c>
      <c r="B25" s="374">
        <v>3438</v>
      </c>
      <c r="C25" s="374">
        <v>600078493</v>
      </c>
      <c r="D25" s="374">
        <v>43257089</v>
      </c>
      <c r="E25" s="372" t="s">
        <v>91</v>
      </c>
      <c r="F25" s="374">
        <v>3113</v>
      </c>
      <c r="G25" s="375" t="s">
        <v>316</v>
      </c>
      <c r="H25" s="376" t="s">
        <v>282</v>
      </c>
      <c r="I25" s="110">
        <v>3435800</v>
      </c>
      <c r="J25" s="111">
        <v>2527282</v>
      </c>
      <c r="K25" s="111">
        <v>0</v>
      </c>
      <c r="L25" s="114">
        <v>854222</v>
      </c>
      <c r="M25" s="114">
        <v>50546</v>
      </c>
      <c r="N25" s="249">
        <v>3750</v>
      </c>
      <c r="O25" s="275">
        <v>7.01</v>
      </c>
      <c r="P25" s="288">
        <v>7.01</v>
      </c>
      <c r="Q25" s="411">
        <v>0</v>
      </c>
      <c r="R25" s="112">
        <f t="shared" si="2"/>
        <v>0</v>
      </c>
      <c r="S25" s="113">
        <v>-143868</v>
      </c>
      <c r="T25" s="113">
        <v>0</v>
      </c>
      <c r="U25" s="113">
        <v>0</v>
      </c>
      <c r="V25" s="113">
        <v>0</v>
      </c>
      <c r="W25" s="113">
        <f t="shared" si="3"/>
        <v>-143868</v>
      </c>
      <c r="X25" s="113">
        <v>0</v>
      </c>
      <c r="Y25" s="113">
        <v>0</v>
      </c>
      <c r="Z25" s="113">
        <v>0</v>
      </c>
      <c r="AA25" s="113">
        <f t="shared" si="4"/>
        <v>0</v>
      </c>
      <c r="AB25" s="113">
        <f t="shared" si="5"/>
        <v>-143868</v>
      </c>
      <c r="AC25" s="114">
        <f t="shared" si="6"/>
        <v>-48627</v>
      </c>
      <c r="AD25" s="114">
        <f t="shared" si="7"/>
        <v>-2877</v>
      </c>
      <c r="AE25" s="113">
        <v>30000</v>
      </c>
      <c r="AF25" s="113">
        <v>0</v>
      </c>
      <c r="AG25" s="113">
        <f t="shared" si="8"/>
        <v>30000</v>
      </c>
      <c r="AH25" s="113">
        <f t="shared" si="9"/>
        <v>-165372</v>
      </c>
      <c r="AI25" s="115">
        <v>0</v>
      </c>
      <c r="AJ25" s="115">
        <v>0</v>
      </c>
      <c r="AK25" s="115">
        <v>-0.35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10"/>
        <v>-0.35</v>
      </c>
      <c r="AR25" s="115">
        <f t="shared" si="11"/>
        <v>0</v>
      </c>
      <c r="AS25" s="116">
        <f t="shared" si="12"/>
        <v>-0.35</v>
      </c>
      <c r="AT25" s="351">
        <f>I25+AH25</f>
        <v>3270428</v>
      </c>
      <c r="AU25" s="113">
        <f>J25+W25</f>
        <v>2383414</v>
      </c>
      <c r="AV25" s="113">
        <f t="shared" si="13"/>
        <v>0</v>
      </c>
      <c r="AW25" s="113">
        <f t="shared" si="19"/>
        <v>805595</v>
      </c>
      <c r="AX25" s="113">
        <f t="shared" si="19"/>
        <v>47669</v>
      </c>
      <c r="AY25" s="113">
        <f>N25+AG25</f>
        <v>33750</v>
      </c>
      <c r="AZ25" s="115">
        <f>O25+AS25</f>
        <v>6.66</v>
      </c>
      <c r="BA25" s="115">
        <f t="shared" si="20"/>
        <v>6.66</v>
      </c>
      <c r="BB25" s="116">
        <f t="shared" si="20"/>
        <v>0</v>
      </c>
    </row>
    <row r="26" spans="1:54" x14ac:dyDescent="0.2">
      <c r="A26" s="373">
        <v>4</v>
      </c>
      <c r="B26" s="374">
        <v>3438</v>
      </c>
      <c r="C26" s="374">
        <v>600078493</v>
      </c>
      <c r="D26" s="374">
        <v>43257089</v>
      </c>
      <c r="E26" s="372" t="s">
        <v>91</v>
      </c>
      <c r="F26" s="374">
        <v>3143</v>
      </c>
      <c r="G26" s="375" t="s">
        <v>633</v>
      </c>
      <c r="H26" s="399" t="s">
        <v>281</v>
      </c>
      <c r="I26" s="110">
        <v>1689209</v>
      </c>
      <c r="J26" s="111">
        <v>1243895</v>
      </c>
      <c r="K26" s="111">
        <v>0</v>
      </c>
      <c r="L26" s="114">
        <v>420436</v>
      </c>
      <c r="M26" s="114">
        <v>24878</v>
      </c>
      <c r="N26" s="249">
        <v>0</v>
      </c>
      <c r="O26" s="275">
        <v>2.6606999999999998</v>
      </c>
      <c r="P26" s="288">
        <v>2.6606999999999998</v>
      </c>
      <c r="Q26" s="411">
        <v>0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0"/>
        <v>0</v>
      </c>
      <c r="AR26" s="115">
        <f t="shared" si="11"/>
        <v>0</v>
      </c>
      <c r="AS26" s="116">
        <f t="shared" si="12"/>
        <v>0</v>
      </c>
      <c r="AT26" s="351">
        <f>I26+AH26</f>
        <v>1689209</v>
      </c>
      <c r="AU26" s="113">
        <f>J26+W26</f>
        <v>1243895</v>
      </c>
      <c r="AV26" s="113">
        <f t="shared" si="13"/>
        <v>0</v>
      </c>
      <c r="AW26" s="113">
        <f t="shared" si="19"/>
        <v>420436</v>
      </c>
      <c r="AX26" s="113">
        <f t="shared" si="19"/>
        <v>24878</v>
      </c>
      <c r="AY26" s="113">
        <f>N26+AG26</f>
        <v>0</v>
      </c>
      <c r="AZ26" s="115">
        <f>O26+AS26</f>
        <v>2.6606999999999998</v>
      </c>
      <c r="BA26" s="115">
        <f t="shared" si="20"/>
        <v>2.6606999999999998</v>
      </c>
      <c r="BB26" s="116">
        <f t="shared" si="20"/>
        <v>0</v>
      </c>
    </row>
    <row r="27" spans="1:54" x14ac:dyDescent="0.2">
      <c r="A27" s="373">
        <v>4</v>
      </c>
      <c r="B27" s="374">
        <v>3438</v>
      </c>
      <c r="C27" s="374">
        <v>600078493</v>
      </c>
      <c r="D27" s="374">
        <v>43257089</v>
      </c>
      <c r="E27" s="372" t="s">
        <v>91</v>
      </c>
      <c r="F27" s="374">
        <v>3143</v>
      </c>
      <c r="G27" s="375" t="s">
        <v>634</v>
      </c>
      <c r="H27" s="399" t="s">
        <v>282</v>
      </c>
      <c r="I27" s="110">
        <v>44240</v>
      </c>
      <c r="J27" s="111">
        <v>31185</v>
      </c>
      <c r="K27" s="111">
        <v>0</v>
      </c>
      <c r="L27" s="114">
        <v>10541</v>
      </c>
      <c r="M27" s="114">
        <v>624</v>
      </c>
      <c r="N27" s="249">
        <v>1890</v>
      </c>
      <c r="O27" s="275">
        <v>0.13</v>
      </c>
      <c r="P27" s="288">
        <v>0</v>
      </c>
      <c r="Q27" s="411">
        <v>0.13</v>
      </c>
      <c r="R27" s="112">
        <f t="shared" si="2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3"/>
        <v>0</v>
      </c>
      <c r="X27" s="113">
        <v>0</v>
      </c>
      <c r="Y27" s="113">
        <v>0</v>
      </c>
      <c r="Z27" s="113">
        <v>0</v>
      </c>
      <c r="AA27" s="113">
        <f t="shared" si="4"/>
        <v>0</v>
      </c>
      <c r="AB27" s="113">
        <f t="shared" si="5"/>
        <v>0</v>
      </c>
      <c r="AC27" s="114">
        <f t="shared" si="6"/>
        <v>0</v>
      </c>
      <c r="AD27" s="114">
        <f t="shared" si="7"/>
        <v>0</v>
      </c>
      <c r="AE27" s="113">
        <v>0</v>
      </c>
      <c r="AF27" s="113">
        <v>0</v>
      </c>
      <c r="AG27" s="113">
        <f t="shared" si="8"/>
        <v>0</v>
      </c>
      <c r="AH27" s="113">
        <f t="shared" si="9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10"/>
        <v>0</v>
      </c>
      <c r="AR27" s="115">
        <f t="shared" si="11"/>
        <v>0</v>
      </c>
      <c r="AS27" s="116">
        <f t="shared" si="12"/>
        <v>0</v>
      </c>
      <c r="AT27" s="351">
        <f>I27+AH27</f>
        <v>44240</v>
      </c>
      <c r="AU27" s="113">
        <f>J27+W27</f>
        <v>31185</v>
      </c>
      <c r="AV27" s="113">
        <f t="shared" si="13"/>
        <v>0</v>
      </c>
      <c r="AW27" s="113">
        <f t="shared" si="19"/>
        <v>10541</v>
      </c>
      <c r="AX27" s="113">
        <f t="shared" si="19"/>
        <v>624</v>
      </c>
      <c r="AY27" s="113">
        <f>N27+AG27</f>
        <v>1890</v>
      </c>
      <c r="AZ27" s="115">
        <f>O27+AS27</f>
        <v>0.13</v>
      </c>
      <c r="BA27" s="115">
        <f t="shared" si="20"/>
        <v>0</v>
      </c>
      <c r="BB27" s="116">
        <f t="shared" si="20"/>
        <v>0.13</v>
      </c>
    </row>
    <row r="28" spans="1:54" x14ac:dyDescent="0.2">
      <c r="A28" s="237">
        <v>4</v>
      </c>
      <c r="B28" s="31">
        <v>3438</v>
      </c>
      <c r="C28" s="31">
        <v>600078493</v>
      </c>
      <c r="D28" s="31">
        <v>43257089</v>
      </c>
      <c r="E28" s="246" t="s">
        <v>92</v>
      </c>
      <c r="F28" s="31"/>
      <c r="G28" s="236"/>
      <c r="H28" s="332"/>
      <c r="I28" s="5">
        <v>30554810</v>
      </c>
      <c r="J28" s="8">
        <v>22026464</v>
      </c>
      <c r="K28" s="8">
        <v>75000</v>
      </c>
      <c r="L28" s="8">
        <v>7470296</v>
      </c>
      <c r="M28" s="8">
        <v>440530</v>
      </c>
      <c r="N28" s="8">
        <v>542520</v>
      </c>
      <c r="O28" s="9">
        <v>45.073500000000003</v>
      </c>
      <c r="P28" s="9">
        <v>37.054099999999998</v>
      </c>
      <c r="Q28" s="38">
        <v>8.019400000000001</v>
      </c>
      <c r="R28" s="5">
        <f t="shared" ref="R28:BB28" si="21">SUM(R24:R27)</f>
        <v>0</v>
      </c>
      <c r="S28" s="8">
        <f t="shared" si="21"/>
        <v>-143868</v>
      </c>
      <c r="T28" s="8">
        <f t="shared" si="21"/>
        <v>0</v>
      </c>
      <c r="U28" s="8">
        <f t="shared" si="21"/>
        <v>27408</v>
      </c>
      <c r="V28" s="8">
        <f t="shared" si="21"/>
        <v>0</v>
      </c>
      <c r="W28" s="8">
        <f t="shared" si="21"/>
        <v>-116460</v>
      </c>
      <c r="X28" s="8">
        <f t="shared" si="21"/>
        <v>0</v>
      </c>
      <c r="Y28" s="8">
        <f t="shared" si="21"/>
        <v>0</v>
      </c>
      <c r="Z28" s="8">
        <f t="shared" si="21"/>
        <v>0</v>
      </c>
      <c r="AA28" s="8">
        <f t="shared" si="21"/>
        <v>0</v>
      </c>
      <c r="AB28" s="8">
        <f t="shared" si="21"/>
        <v>-116460</v>
      </c>
      <c r="AC28" s="8">
        <f t="shared" si="21"/>
        <v>-39363</v>
      </c>
      <c r="AD28" s="8">
        <f t="shared" si="21"/>
        <v>-2329</v>
      </c>
      <c r="AE28" s="8">
        <f t="shared" si="21"/>
        <v>30000</v>
      </c>
      <c r="AF28" s="8">
        <f t="shared" si="21"/>
        <v>0</v>
      </c>
      <c r="AG28" s="8">
        <f t="shared" si="21"/>
        <v>30000</v>
      </c>
      <c r="AH28" s="8">
        <f t="shared" si="21"/>
        <v>-128152</v>
      </c>
      <c r="AI28" s="9">
        <f t="shared" si="21"/>
        <v>0</v>
      </c>
      <c r="AJ28" s="9">
        <f t="shared" si="21"/>
        <v>0</v>
      </c>
      <c r="AK28" s="9">
        <f t="shared" si="21"/>
        <v>-0.35</v>
      </c>
      <c r="AL28" s="9">
        <f t="shared" si="21"/>
        <v>0</v>
      </c>
      <c r="AM28" s="9">
        <f t="shared" si="21"/>
        <v>0</v>
      </c>
      <c r="AN28" s="9">
        <f t="shared" si="21"/>
        <v>0.05</v>
      </c>
      <c r="AO28" s="9">
        <f t="shared" si="21"/>
        <v>0</v>
      </c>
      <c r="AP28" s="9">
        <f t="shared" si="21"/>
        <v>0</v>
      </c>
      <c r="AQ28" s="9">
        <f t="shared" si="21"/>
        <v>-0.3</v>
      </c>
      <c r="AR28" s="9">
        <f t="shared" si="21"/>
        <v>0</v>
      </c>
      <c r="AS28" s="78">
        <f t="shared" si="21"/>
        <v>-0.3</v>
      </c>
      <c r="AT28" s="877">
        <f t="shared" si="21"/>
        <v>30426658</v>
      </c>
      <c r="AU28" s="8">
        <f t="shared" si="21"/>
        <v>21910004</v>
      </c>
      <c r="AV28" s="8">
        <f t="shared" si="21"/>
        <v>75000</v>
      </c>
      <c r="AW28" s="8">
        <f t="shared" si="21"/>
        <v>7430933</v>
      </c>
      <c r="AX28" s="8">
        <f t="shared" si="21"/>
        <v>438201</v>
      </c>
      <c r="AY28" s="8">
        <f t="shared" si="21"/>
        <v>572520</v>
      </c>
      <c r="AZ28" s="9">
        <f t="shared" si="21"/>
        <v>44.773499999999999</v>
      </c>
      <c r="BA28" s="9">
        <f t="shared" si="21"/>
        <v>36.754100000000001</v>
      </c>
      <c r="BB28" s="78">
        <f t="shared" si="21"/>
        <v>8.019400000000001</v>
      </c>
    </row>
    <row r="29" spans="1:54" s="3" customFormat="1" x14ac:dyDescent="0.2">
      <c r="A29" s="373">
        <v>5</v>
      </c>
      <c r="B29" s="374">
        <v>3459</v>
      </c>
      <c r="C29" s="374">
        <v>651040264</v>
      </c>
      <c r="D29" s="374">
        <v>75121531</v>
      </c>
      <c r="E29" s="372" t="s">
        <v>93</v>
      </c>
      <c r="F29" s="374">
        <v>3231</v>
      </c>
      <c r="G29" s="375" t="s">
        <v>320</v>
      </c>
      <c r="H29" s="399" t="s">
        <v>281</v>
      </c>
      <c r="I29" s="110">
        <v>13247245</v>
      </c>
      <c r="J29" s="111">
        <v>9556200</v>
      </c>
      <c r="K29" s="111">
        <v>170000</v>
      </c>
      <c r="L29" s="114">
        <v>3287456</v>
      </c>
      <c r="M29" s="114">
        <v>191124</v>
      </c>
      <c r="N29" s="249">
        <v>42465</v>
      </c>
      <c r="O29" s="275">
        <v>18.342200000000002</v>
      </c>
      <c r="P29" s="288">
        <v>16.6188</v>
      </c>
      <c r="Q29" s="411">
        <v>1.7234</v>
      </c>
      <c r="R29" s="112">
        <f t="shared" si="2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3"/>
        <v>0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0</v>
      </c>
      <c r="AC29" s="114">
        <f t="shared" si="6"/>
        <v>0</v>
      </c>
      <c r="AD29" s="114">
        <f t="shared" si="7"/>
        <v>0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10"/>
        <v>0</v>
      </c>
      <c r="AR29" s="115">
        <f t="shared" si="11"/>
        <v>0</v>
      </c>
      <c r="AS29" s="116">
        <f t="shared" si="12"/>
        <v>0</v>
      </c>
      <c r="AT29" s="351">
        <f>I29+AH29</f>
        <v>13247245</v>
      </c>
      <c r="AU29" s="113">
        <f>J29+W29</f>
        <v>9556200</v>
      </c>
      <c r="AV29" s="113">
        <f t="shared" si="13"/>
        <v>170000</v>
      </c>
      <c r="AW29" s="113">
        <f>L29+AC29</f>
        <v>3287456</v>
      </c>
      <c r="AX29" s="113">
        <f>M29+AD29</f>
        <v>191124</v>
      </c>
      <c r="AY29" s="113">
        <f>N29+AG29</f>
        <v>42465</v>
      </c>
      <c r="AZ29" s="115">
        <f>O29+AS29</f>
        <v>18.342200000000002</v>
      </c>
      <c r="BA29" s="115">
        <f>P29+AQ29</f>
        <v>16.6188</v>
      </c>
      <c r="BB29" s="116">
        <f>Q29+AR29</f>
        <v>1.7234</v>
      </c>
    </row>
    <row r="30" spans="1:54" s="3" customFormat="1" x14ac:dyDescent="0.2">
      <c r="A30" s="237">
        <v>5</v>
      </c>
      <c r="B30" s="31">
        <v>3459</v>
      </c>
      <c r="C30" s="31">
        <v>651040264</v>
      </c>
      <c r="D30" s="31">
        <v>75121531</v>
      </c>
      <c r="E30" s="246" t="s">
        <v>94</v>
      </c>
      <c r="F30" s="31"/>
      <c r="G30" s="236"/>
      <c r="H30" s="332"/>
      <c r="I30" s="6">
        <v>13247245</v>
      </c>
      <c r="J30" s="10">
        <v>9556200</v>
      </c>
      <c r="K30" s="10">
        <v>170000</v>
      </c>
      <c r="L30" s="10">
        <v>3287456</v>
      </c>
      <c r="M30" s="10">
        <v>191124</v>
      </c>
      <c r="N30" s="10">
        <v>42465</v>
      </c>
      <c r="O30" s="11">
        <v>18.342200000000002</v>
      </c>
      <c r="P30" s="11">
        <v>16.6188</v>
      </c>
      <c r="Q30" s="37">
        <v>1.7234</v>
      </c>
      <c r="R30" s="6">
        <f t="shared" ref="R30:BB30" si="22">SUM(R29)</f>
        <v>0</v>
      </c>
      <c r="S30" s="10">
        <f t="shared" si="22"/>
        <v>0</v>
      </c>
      <c r="T30" s="10">
        <f t="shared" si="22"/>
        <v>0</v>
      </c>
      <c r="U30" s="10">
        <f t="shared" si="22"/>
        <v>0</v>
      </c>
      <c r="V30" s="10">
        <f t="shared" si="22"/>
        <v>0</v>
      </c>
      <c r="W30" s="10">
        <f t="shared" si="22"/>
        <v>0</v>
      </c>
      <c r="X30" s="10">
        <f t="shared" si="22"/>
        <v>0</v>
      </c>
      <c r="Y30" s="10">
        <f t="shared" si="22"/>
        <v>0</v>
      </c>
      <c r="Z30" s="10">
        <f t="shared" si="22"/>
        <v>0</v>
      </c>
      <c r="AA30" s="10">
        <f t="shared" si="22"/>
        <v>0</v>
      </c>
      <c r="AB30" s="10">
        <f t="shared" si="22"/>
        <v>0</v>
      </c>
      <c r="AC30" s="10">
        <f t="shared" si="22"/>
        <v>0</v>
      </c>
      <c r="AD30" s="10">
        <f t="shared" si="22"/>
        <v>0</v>
      </c>
      <c r="AE30" s="10">
        <f t="shared" si="22"/>
        <v>0</v>
      </c>
      <c r="AF30" s="10">
        <f t="shared" si="22"/>
        <v>0</v>
      </c>
      <c r="AG30" s="10">
        <f t="shared" si="22"/>
        <v>0</v>
      </c>
      <c r="AH30" s="10">
        <f t="shared" si="22"/>
        <v>0</v>
      </c>
      <c r="AI30" s="11">
        <f t="shared" si="22"/>
        <v>0</v>
      </c>
      <c r="AJ30" s="11">
        <f t="shared" si="22"/>
        <v>0</v>
      </c>
      <c r="AK30" s="11">
        <f t="shared" si="22"/>
        <v>0</v>
      </c>
      <c r="AL30" s="11">
        <f t="shared" si="22"/>
        <v>0</v>
      </c>
      <c r="AM30" s="11">
        <f t="shared" si="22"/>
        <v>0</v>
      </c>
      <c r="AN30" s="11">
        <f t="shared" si="22"/>
        <v>0</v>
      </c>
      <c r="AO30" s="11">
        <f t="shared" si="22"/>
        <v>0</v>
      </c>
      <c r="AP30" s="11">
        <f t="shared" si="22"/>
        <v>0</v>
      </c>
      <c r="AQ30" s="11">
        <f t="shared" si="22"/>
        <v>0</v>
      </c>
      <c r="AR30" s="11">
        <f t="shared" si="22"/>
        <v>0</v>
      </c>
      <c r="AS30" s="79">
        <f t="shared" si="22"/>
        <v>0</v>
      </c>
      <c r="AT30" s="876">
        <f t="shared" si="22"/>
        <v>13247245</v>
      </c>
      <c r="AU30" s="10">
        <f t="shared" si="22"/>
        <v>9556200</v>
      </c>
      <c r="AV30" s="10">
        <f t="shared" si="22"/>
        <v>170000</v>
      </c>
      <c r="AW30" s="10">
        <f t="shared" si="22"/>
        <v>3287456</v>
      </c>
      <c r="AX30" s="10">
        <f t="shared" si="22"/>
        <v>191124</v>
      </c>
      <c r="AY30" s="10">
        <f t="shared" si="22"/>
        <v>42465</v>
      </c>
      <c r="AZ30" s="11">
        <f t="shared" si="22"/>
        <v>18.342200000000002</v>
      </c>
      <c r="BA30" s="11">
        <f t="shared" si="22"/>
        <v>16.6188</v>
      </c>
      <c r="BB30" s="79">
        <f t="shared" si="22"/>
        <v>1.7234</v>
      </c>
    </row>
    <row r="31" spans="1:54" s="3" customFormat="1" x14ac:dyDescent="0.2">
      <c r="A31" s="373">
        <v>6</v>
      </c>
      <c r="B31" s="374">
        <v>3401</v>
      </c>
      <c r="C31" s="374">
        <v>650023404</v>
      </c>
      <c r="D31" s="374">
        <v>70981477</v>
      </c>
      <c r="E31" s="372" t="s">
        <v>95</v>
      </c>
      <c r="F31" s="374">
        <v>3111</v>
      </c>
      <c r="G31" s="375" t="s">
        <v>315</v>
      </c>
      <c r="H31" s="376" t="s">
        <v>281</v>
      </c>
      <c r="I31" s="110">
        <v>1511946</v>
      </c>
      <c r="J31" s="111">
        <v>1076845</v>
      </c>
      <c r="K31" s="111">
        <v>30000</v>
      </c>
      <c r="L31" s="114">
        <v>374114</v>
      </c>
      <c r="M31" s="114">
        <v>21537</v>
      </c>
      <c r="N31" s="249">
        <v>9450</v>
      </c>
      <c r="O31" s="275">
        <v>2.4308999999999998</v>
      </c>
      <c r="P31" s="288">
        <v>2</v>
      </c>
      <c r="Q31" s="411">
        <v>0.43090000000000001</v>
      </c>
      <c r="R31" s="112">
        <f t="shared" si="2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0"/>
        <v>0</v>
      </c>
      <c r="AR31" s="115">
        <f t="shared" si="11"/>
        <v>0</v>
      </c>
      <c r="AS31" s="116">
        <f t="shared" si="12"/>
        <v>0</v>
      </c>
      <c r="AT31" s="351">
        <f t="shared" ref="AT31:AT36" si="23">I31+AH31</f>
        <v>1511946</v>
      </c>
      <c r="AU31" s="113">
        <f t="shared" ref="AU31:AU36" si="24">J31+W31</f>
        <v>1076845</v>
      </c>
      <c r="AV31" s="113">
        <f t="shared" si="13"/>
        <v>30000</v>
      </c>
      <c r="AW31" s="113">
        <f t="shared" ref="AW31:AX36" si="25">L31+AC31</f>
        <v>374114</v>
      </c>
      <c r="AX31" s="113">
        <f t="shared" si="25"/>
        <v>21537</v>
      </c>
      <c r="AY31" s="113">
        <f t="shared" ref="AY31:AY36" si="26">N31+AG31</f>
        <v>9450</v>
      </c>
      <c r="AZ31" s="115">
        <f t="shared" ref="AZ31:AZ36" si="27">O31+AS31</f>
        <v>2.4308999999999998</v>
      </c>
      <c r="BA31" s="115">
        <f t="shared" ref="BA31:BB36" si="28">P31+AQ31</f>
        <v>2</v>
      </c>
      <c r="BB31" s="116">
        <f t="shared" si="28"/>
        <v>0.43090000000000001</v>
      </c>
    </row>
    <row r="32" spans="1:54" x14ac:dyDescent="0.2">
      <c r="A32" s="373">
        <v>6</v>
      </c>
      <c r="B32" s="374">
        <v>3401</v>
      </c>
      <c r="C32" s="374">
        <v>650023404</v>
      </c>
      <c r="D32" s="374">
        <v>70981477</v>
      </c>
      <c r="E32" s="372" t="s">
        <v>95</v>
      </c>
      <c r="F32" s="374">
        <v>3117</v>
      </c>
      <c r="G32" s="375" t="s">
        <v>318</v>
      </c>
      <c r="H32" s="376" t="s">
        <v>281</v>
      </c>
      <c r="I32" s="110">
        <v>3072043</v>
      </c>
      <c r="J32" s="111">
        <v>2187292</v>
      </c>
      <c r="K32" s="111">
        <v>30000</v>
      </c>
      <c r="L32" s="114">
        <v>749445</v>
      </c>
      <c r="M32" s="114">
        <v>43746</v>
      </c>
      <c r="N32" s="249">
        <v>61560</v>
      </c>
      <c r="O32" s="275">
        <v>4.5873000000000008</v>
      </c>
      <c r="P32" s="288">
        <v>2.8929</v>
      </c>
      <c r="Q32" s="411">
        <v>1.6943999999999999</v>
      </c>
      <c r="R32" s="112">
        <f t="shared" si="2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3"/>
        <v>0</v>
      </c>
      <c r="X32" s="113">
        <v>0</v>
      </c>
      <c r="Y32" s="113">
        <v>0</v>
      </c>
      <c r="Z32" s="113">
        <v>0</v>
      </c>
      <c r="AA32" s="113">
        <f t="shared" si="4"/>
        <v>0</v>
      </c>
      <c r="AB32" s="113">
        <f t="shared" si="5"/>
        <v>0</v>
      </c>
      <c r="AC32" s="114">
        <f t="shared" si="6"/>
        <v>0</v>
      </c>
      <c r="AD32" s="114">
        <f t="shared" si="7"/>
        <v>0</v>
      </c>
      <c r="AE32" s="113">
        <v>0</v>
      </c>
      <c r="AF32" s="113">
        <v>0</v>
      </c>
      <c r="AG32" s="113">
        <f t="shared" si="8"/>
        <v>0</v>
      </c>
      <c r="AH32" s="113">
        <f t="shared" si="9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10"/>
        <v>0</v>
      </c>
      <c r="AR32" s="115">
        <f t="shared" si="11"/>
        <v>0</v>
      </c>
      <c r="AS32" s="116">
        <f t="shared" si="12"/>
        <v>0</v>
      </c>
      <c r="AT32" s="351">
        <f t="shared" si="23"/>
        <v>3072043</v>
      </c>
      <c r="AU32" s="113">
        <f t="shared" si="24"/>
        <v>2187292</v>
      </c>
      <c r="AV32" s="113">
        <f t="shared" si="13"/>
        <v>30000</v>
      </c>
      <c r="AW32" s="113">
        <f t="shared" si="25"/>
        <v>749445</v>
      </c>
      <c r="AX32" s="113">
        <f t="shared" si="25"/>
        <v>43746</v>
      </c>
      <c r="AY32" s="113">
        <f t="shared" si="26"/>
        <v>61560</v>
      </c>
      <c r="AZ32" s="115">
        <f t="shared" si="27"/>
        <v>4.5873000000000008</v>
      </c>
      <c r="BA32" s="115">
        <f t="shared" si="28"/>
        <v>2.8929</v>
      </c>
      <c r="BB32" s="116">
        <f t="shared" si="28"/>
        <v>1.6943999999999999</v>
      </c>
    </row>
    <row r="33" spans="1:54" x14ac:dyDescent="0.2">
      <c r="A33" s="373">
        <v>6</v>
      </c>
      <c r="B33" s="374">
        <v>3401</v>
      </c>
      <c r="C33" s="374">
        <v>650023404</v>
      </c>
      <c r="D33" s="374">
        <v>70981477</v>
      </c>
      <c r="E33" s="372" t="s">
        <v>95</v>
      </c>
      <c r="F33" s="374">
        <v>3117</v>
      </c>
      <c r="G33" s="375" t="s">
        <v>323</v>
      </c>
      <c r="H33" s="376" t="s">
        <v>282</v>
      </c>
      <c r="I33" s="110">
        <v>235235</v>
      </c>
      <c r="J33" s="111">
        <v>173222</v>
      </c>
      <c r="K33" s="111">
        <v>0</v>
      </c>
      <c r="L33" s="114">
        <v>58549</v>
      </c>
      <c r="M33" s="114">
        <v>3464</v>
      </c>
      <c r="N33" s="249">
        <v>0</v>
      </c>
      <c r="O33" s="275">
        <v>0.5</v>
      </c>
      <c r="P33" s="288">
        <v>0.5</v>
      </c>
      <c r="Q33" s="411">
        <v>0</v>
      </c>
      <c r="R33" s="112">
        <f t="shared" si="2"/>
        <v>0</v>
      </c>
      <c r="S33" s="113">
        <v>5784</v>
      </c>
      <c r="T33" s="113">
        <v>0</v>
      </c>
      <c r="U33" s="113">
        <v>0</v>
      </c>
      <c r="V33" s="113">
        <v>0</v>
      </c>
      <c r="W33" s="113">
        <f t="shared" si="3"/>
        <v>5784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5784</v>
      </c>
      <c r="AC33" s="114">
        <f t="shared" si="6"/>
        <v>1955</v>
      </c>
      <c r="AD33" s="114">
        <f t="shared" si="7"/>
        <v>116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7855</v>
      </c>
      <c r="AI33" s="115">
        <v>0</v>
      </c>
      <c r="AJ33" s="115">
        <v>0</v>
      </c>
      <c r="AK33" s="115">
        <v>0.01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0"/>
        <v>0.01</v>
      </c>
      <c r="AR33" s="115">
        <f t="shared" si="11"/>
        <v>0</v>
      </c>
      <c r="AS33" s="116">
        <f t="shared" si="12"/>
        <v>0.01</v>
      </c>
      <c r="AT33" s="351">
        <f t="shared" si="23"/>
        <v>243090</v>
      </c>
      <c r="AU33" s="113">
        <f t="shared" si="24"/>
        <v>179006</v>
      </c>
      <c r="AV33" s="113">
        <f t="shared" si="13"/>
        <v>0</v>
      </c>
      <c r="AW33" s="113">
        <f t="shared" si="25"/>
        <v>60504</v>
      </c>
      <c r="AX33" s="113">
        <f t="shared" si="25"/>
        <v>3580</v>
      </c>
      <c r="AY33" s="113">
        <f t="shared" si="26"/>
        <v>0</v>
      </c>
      <c r="AZ33" s="115">
        <f t="shared" si="27"/>
        <v>0.51</v>
      </c>
      <c r="BA33" s="115">
        <f t="shared" si="28"/>
        <v>0.51</v>
      </c>
      <c r="BB33" s="116">
        <f t="shared" si="28"/>
        <v>0</v>
      </c>
    </row>
    <row r="34" spans="1:54" x14ac:dyDescent="0.2">
      <c r="A34" s="373">
        <v>6</v>
      </c>
      <c r="B34" s="374">
        <v>3401</v>
      </c>
      <c r="C34" s="374">
        <v>650023404</v>
      </c>
      <c r="D34" s="374">
        <v>70981477</v>
      </c>
      <c r="E34" s="372" t="s">
        <v>95</v>
      </c>
      <c r="F34" s="374">
        <v>3141</v>
      </c>
      <c r="G34" s="375" t="s">
        <v>319</v>
      </c>
      <c r="H34" s="376" t="s">
        <v>282</v>
      </c>
      <c r="I34" s="110">
        <v>723348</v>
      </c>
      <c r="J34" s="111">
        <v>520370</v>
      </c>
      <c r="K34" s="111">
        <v>10000</v>
      </c>
      <c r="L34" s="114">
        <v>179265</v>
      </c>
      <c r="M34" s="114">
        <v>10407</v>
      </c>
      <c r="N34" s="249">
        <v>3306</v>
      </c>
      <c r="O34" s="275">
        <v>1.8</v>
      </c>
      <c r="P34" s="288">
        <v>0</v>
      </c>
      <c r="Q34" s="411">
        <v>1.8</v>
      </c>
      <c r="R34" s="112">
        <f t="shared" si="2"/>
        <v>0</v>
      </c>
      <c r="S34" s="113">
        <v>0</v>
      </c>
      <c r="T34" s="113">
        <v>9036</v>
      </c>
      <c r="U34" s="113">
        <v>0</v>
      </c>
      <c r="V34" s="113">
        <v>0</v>
      </c>
      <c r="W34" s="113">
        <f t="shared" si="3"/>
        <v>9036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9036</v>
      </c>
      <c r="AC34" s="114">
        <f t="shared" si="6"/>
        <v>3054</v>
      </c>
      <c r="AD34" s="114">
        <f t="shared" si="7"/>
        <v>181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12271</v>
      </c>
      <c r="AI34" s="115">
        <v>0</v>
      </c>
      <c r="AJ34" s="115">
        <v>0</v>
      </c>
      <c r="AK34" s="115">
        <v>0</v>
      </c>
      <c r="AL34" s="115">
        <v>0</v>
      </c>
      <c r="AM34" s="115">
        <v>0.03</v>
      </c>
      <c r="AN34" s="115">
        <v>0</v>
      </c>
      <c r="AO34" s="115">
        <v>0</v>
      </c>
      <c r="AP34" s="115">
        <v>0</v>
      </c>
      <c r="AQ34" s="115">
        <f t="shared" si="10"/>
        <v>0</v>
      </c>
      <c r="AR34" s="115">
        <f t="shared" si="11"/>
        <v>0.03</v>
      </c>
      <c r="AS34" s="116">
        <f t="shared" si="12"/>
        <v>0.03</v>
      </c>
      <c r="AT34" s="351">
        <f t="shared" si="23"/>
        <v>735619</v>
      </c>
      <c r="AU34" s="113">
        <f t="shared" si="24"/>
        <v>529406</v>
      </c>
      <c r="AV34" s="113">
        <f t="shared" si="13"/>
        <v>10000</v>
      </c>
      <c r="AW34" s="113">
        <f t="shared" si="25"/>
        <v>182319</v>
      </c>
      <c r="AX34" s="113">
        <f t="shared" si="25"/>
        <v>10588</v>
      </c>
      <c r="AY34" s="113">
        <f t="shared" si="26"/>
        <v>3306</v>
      </c>
      <c r="AZ34" s="115">
        <f t="shared" si="27"/>
        <v>1.83</v>
      </c>
      <c r="BA34" s="115">
        <f t="shared" si="28"/>
        <v>0</v>
      </c>
      <c r="BB34" s="116">
        <f t="shared" si="28"/>
        <v>1.83</v>
      </c>
    </row>
    <row r="35" spans="1:54" x14ac:dyDescent="0.2">
      <c r="A35" s="373">
        <v>6</v>
      </c>
      <c r="B35" s="374">
        <v>3401</v>
      </c>
      <c r="C35" s="374">
        <v>650023404</v>
      </c>
      <c r="D35" s="374">
        <v>70981477</v>
      </c>
      <c r="E35" s="372" t="s">
        <v>95</v>
      </c>
      <c r="F35" s="374">
        <v>3143</v>
      </c>
      <c r="G35" s="375" t="s">
        <v>633</v>
      </c>
      <c r="H35" s="399" t="s">
        <v>281</v>
      </c>
      <c r="I35" s="110">
        <v>716320</v>
      </c>
      <c r="J35" s="111">
        <v>517630</v>
      </c>
      <c r="K35" s="111">
        <v>10000</v>
      </c>
      <c r="L35" s="114">
        <v>178338</v>
      </c>
      <c r="M35" s="114">
        <v>10352</v>
      </c>
      <c r="N35" s="249">
        <v>0</v>
      </c>
      <c r="O35" s="275">
        <v>1</v>
      </c>
      <c r="P35" s="288">
        <v>1</v>
      </c>
      <c r="Q35" s="411">
        <v>0</v>
      </c>
      <c r="R35" s="112">
        <f t="shared" si="2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10"/>
        <v>0</v>
      </c>
      <c r="AR35" s="115">
        <f t="shared" si="11"/>
        <v>0</v>
      </c>
      <c r="AS35" s="116">
        <f t="shared" si="12"/>
        <v>0</v>
      </c>
      <c r="AT35" s="351">
        <f t="shared" si="23"/>
        <v>716320</v>
      </c>
      <c r="AU35" s="113">
        <f t="shared" si="24"/>
        <v>517630</v>
      </c>
      <c r="AV35" s="113">
        <f t="shared" si="13"/>
        <v>10000</v>
      </c>
      <c r="AW35" s="113">
        <f t="shared" si="25"/>
        <v>178338</v>
      </c>
      <c r="AX35" s="113">
        <f t="shared" si="25"/>
        <v>10352</v>
      </c>
      <c r="AY35" s="113">
        <f t="shared" si="26"/>
        <v>0</v>
      </c>
      <c r="AZ35" s="115">
        <f t="shared" si="27"/>
        <v>1</v>
      </c>
      <c r="BA35" s="115">
        <f t="shared" si="28"/>
        <v>1</v>
      </c>
      <c r="BB35" s="116">
        <f t="shared" si="28"/>
        <v>0</v>
      </c>
    </row>
    <row r="36" spans="1:54" x14ac:dyDescent="0.2">
      <c r="A36" s="373">
        <v>6</v>
      </c>
      <c r="B36" s="374">
        <v>3401</v>
      </c>
      <c r="C36" s="374">
        <v>650023404</v>
      </c>
      <c r="D36" s="374">
        <v>70981477</v>
      </c>
      <c r="E36" s="372" t="s">
        <v>95</v>
      </c>
      <c r="F36" s="374">
        <v>3143</v>
      </c>
      <c r="G36" s="375" t="s">
        <v>634</v>
      </c>
      <c r="H36" s="399" t="s">
        <v>282</v>
      </c>
      <c r="I36" s="110">
        <v>20364</v>
      </c>
      <c r="J36" s="111">
        <v>14355</v>
      </c>
      <c r="K36" s="111">
        <v>0</v>
      </c>
      <c r="L36" s="114">
        <v>4852</v>
      </c>
      <c r="M36" s="114">
        <v>287</v>
      </c>
      <c r="N36" s="249">
        <v>870</v>
      </c>
      <c r="O36" s="275">
        <v>0.06</v>
      </c>
      <c r="P36" s="288">
        <v>0</v>
      </c>
      <c r="Q36" s="411">
        <v>0.06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0"/>
        <v>0</v>
      </c>
      <c r="AR36" s="115">
        <f t="shared" si="11"/>
        <v>0</v>
      </c>
      <c r="AS36" s="116">
        <f t="shared" si="12"/>
        <v>0</v>
      </c>
      <c r="AT36" s="351">
        <f t="shared" si="23"/>
        <v>20364</v>
      </c>
      <c r="AU36" s="113">
        <f t="shared" si="24"/>
        <v>14355</v>
      </c>
      <c r="AV36" s="113">
        <f t="shared" si="13"/>
        <v>0</v>
      </c>
      <c r="AW36" s="113">
        <f t="shared" si="25"/>
        <v>4852</v>
      </c>
      <c r="AX36" s="113">
        <f t="shared" si="25"/>
        <v>287</v>
      </c>
      <c r="AY36" s="113">
        <f t="shared" si="26"/>
        <v>870</v>
      </c>
      <c r="AZ36" s="115">
        <f t="shared" si="27"/>
        <v>0.06</v>
      </c>
      <c r="BA36" s="115">
        <f t="shared" si="28"/>
        <v>0</v>
      </c>
      <c r="BB36" s="116">
        <f t="shared" si="28"/>
        <v>0.06</v>
      </c>
    </row>
    <row r="37" spans="1:54" x14ac:dyDescent="0.2">
      <c r="A37" s="237">
        <v>6</v>
      </c>
      <c r="B37" s="31">
        <v>3401</v>
      </c>
      <c r="C37" s="31">
        <v>650023404</v>
      </c>
      <c r="D37" s="31">
        <v>70981477</v>
      </c>
      <c r="E37" s="246" t="s">
        <v>96</v>
      </c>
      <c r="F37" s="31"/>
      <c r="G37" s="236"/>
      <c r="H37" s="332"/>
      <c r="I37" s="6">
        <v>6279256</v>
      </c>
      <c r="J37" s="10">
        <v>4489714</v>
      </c>
      <c r="K37" s="10">
        <v>80000</v>
      </c>
      <c r="L37" s="10">
        <v>1544563</v>
      </c>
      <c r="M37" s="10">
        <v>89793</v>
      </c>
      <c r="N37" s="10">
        <v>75186</v>
      </c>
      <c r="O37" s="11">
        <v>10.378200000000001</v>
      </c>
      <c r="P37" s="11">
        <v>6.3929</v>
      </c>
      <c r="Q37" s="37">
        <v>3.9853000000000001</v>
      </c>
      <c r="R37" s="6">
        <f t="shared" ref="R37:BB37" si="29">SUM(R31:R36)</f>
        <v>0</v>
      </c>
      <c r="S37" s="10">
        <f t="shared" si="29"/>
        <v>5784</v>
      </c>
      <c r="T37" s="10">
        <f t="shared" si="29"/>
        <v>9036</v>
      </c>
      <c r="U37" s="10">
        <f t="shared" si="29"/>
        <v>0</v>
      </c>
      <c r="V37" s="10">
        <f t="shared" si="29"/>
        <v>0</v>
      </c>
      <c r="W37" s="10">
        <f t="shared" si="29"/>
        <v>14820</v>
      </c>
      <c r="X37" s="10">
        <f t="shared" si="29"/>
        <v>0</v>
      </c>
      <c r="Y37" s="10">
        <f t="shared" si="29"/>
        <v>0</v>
      </c>
      <c r="Z37" s="10">
        <f t="shared" si="29"/>
        <v>0</v>
      </c>
      <c r="AA37" s="10">
        <f t="shared" si="29"/>
        <v>0</v>
      </c>
      <c r="AB37" s="10">
        <f t="shared" si="29"/>
        <v>14820</v>
      </c>
      <c r="AC37" s="10">
        <f t="shared" si="29"/>
        <v>5009</v>
      </c>
      <c r="AD37" s="10">
        <f t="shared" si="29"/>
        <v>297</v>
      </c>
      <c r="AE37" s="10">
        <f t="shared" si="29"/>
        <v>0</v>
      </c>
      <c r="AF37" s="10">
        <f t="shared" si="29"/>
        <v>0</v>
      </c>
      <c r="AG37" s="10">
        <f t="shared" si="29"/>
        <v>0</v>
      </c>
      <c r="AH37" s="10">
        <f t="shared" si="29"/>
        <v>20126</v>
      </c>
      <c r="AI37" s="11">
        <f t="shared" si="29"/>
        <v>0</v>
      </c>
      <c r="AJ37" s="11">
        <f t="shared" si="29"/>
        <v>0</v>
      </c>
      <c r="AK37" s="11">
        <f t="shared" si="29"/>
        <v>0.01</v>
      </c>
      <c r="AL37" s="11">
        <f t="shared" si="29"/>
        <v>0</v>
      </c>
      <c r="AM37" s="11">
        <f t="shared" si="29"/>
        <v>0.03</v>
      </c>
      <c r="AN37" s="11">
        <f t="shared" si="29"/>
        <v>0</v>
      </c>
      <c r="AO37" s="11">
        <f t="shared" si="29"/>
        <v>0</v>
      </c>
      <c r="AP37" s="11">
        <f t="shared" si="29"/>
        <v>0</v>
      </c>
      <c r="AQ37" s="11">
        <f t="shared" si="29"/>
        <v>0.01</v>
      </c>
      <c r="AR37" s="11">
        <f t="shared" si="29"/>
        <v>0.03</v>
      </c>
      <c r="AS37" s="79">
        <f t="shared" si="29"/>
        <v>0.04</v>
      </c>
      <c r="AT37" s="876">
        <f t="shared" si="29"/>
        <v>6299382</v>
      </c>
      <c r="AU37" s="10">
        <f t="shared" si="29"/>
        <v>4504534</v>
      </c>
      <c r="AV37" s="10">
        <f t="shared" si="29"/>
        <v>80000</v>
      </c>
      <c r="AW37" s="10">
        <f t="shared" si="29"/>
        <v>1549572</v>
      </c>
      <c r="AX37" s="10">
        <f t="shared" si="29"/>
        <v>90090</v>
      </c>
      <c r="AY37" s="10">
        <f t="shared" si="29"/>
        <v>75186</v>
      </c>
      <c r="AZ37" s="11">
        <f t="shared" si="29"/>
        <v>10.418200000000001</v>
      </c>
      <c r="BA37" s="11">
        <f t="shared" si="29"/>
        <v>6.4028999999999998</v>
      </c>
      <c r="BB37" s="79">
        <f t="shared" si="29"/>
        <v>4.0152999999999999</v>
      </c>
    </row>
    <row r="38" spans="1:54" x14ac:dyDescent="0.2">
      <c r="A38" s="373">
        <v>7</v>
      </c>
      <c r="B38" s="374">
        <v>3404</v>
      </c>
      <c r="C38" s="374">
        <v>650023021</v>
      </c>
      <c r="D38" s="374">
        <v>70982597</v>
      </c>
      <c r="E38" s="372" t="s">
        <v>97</v>
      </c>
      <c r="F38" s="374">
        <v>3111</v>
      </c>
      <c r="G38" s="375" t="s">
        <v>315</v>
      </c>
      <c r="H38" s="376" t="s">
        <v>281</v>
      </c>
      <c r="I38" s="110">
        <v>5962850</v>
      </c>
      <c r="J38" s="111">
        <v>4364065</v>
      </c>
      <c r="K38" s="111">
        <v>0</v>
      </c>
      <c r="L38" s="114">
        <v>1475054</v>
      </c>
      <c r="M38" s="114">
        <v>87281</v>
      </c>
      <c r="N38" s="249">
        <v>36450</v>
      </c>
      <c r="O38" s="275">
        <v>9.9726999999999997</v>
      </c>
      <c r="P38" s="288">
        <v>8.1289999999999996</v>
      </c>
      <c r="Q38" s="411">
        <v>1.8436999999999999</v>
      </c>
      <c r="R38" s="112">
        <f t="shared" si="2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3"/>
        <v>0</v>
      </c>
      <c r="X38" s="113">
        <v>0</v>
      </c>
      <c r="Y38" s="113">
        <v>0</v>
      </c>
      <c r="Z38" s="113">
        <v>0</v>
      </c>
      <c r="AA38" s="113">
        <f t="shared" si="4"/>
        <v>0</v>
      </c>
      <c r="AB38" s="113">
        <f t="shared" si="5"/>
        <v>0</v>
      </c>
      <c r="AC38" s="114">
        <f t="shared" si="6"/>
        <v>0</v>
      </c>
      <c r="AD38" s="114">
        <f t="shared" si="7"/>
        <v>0</v>
      </c>
      <c r="AE38" s="113">
        <v>0</v>
      </c>
      <c r="AF38" s="113">
        <v>0</v>
      </c>
      <c r="AG38" s="113">
        <f t="shared" si="8"/>
        <v>0</v>
      </c>
      <c r="AH38" s="113">
        <f t="shared" si="9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si="10"/>
        <v>0</v>
      </c>
      <c r="AR38" s="115">
        <f t="shared" si="11"/>
        <v>0</v>
      </c>
      <c r="AS38" s="116">
        <f t="shared" si="12"/>
        <v>0</v>
      </c>
      <c r="AT38" s="351">
        <f t="shared" ref="AT38:AT43" si="30">I38+AH38</f>
        <v>5962850</v>
      </c>
      <c r="AU38" s="113">
        <f t="shared" ref="AU38:AU43" si="31">J38+W38</f>
        <v>4364065</v>
      </c>
      <c r="AV38" s="113">
        <f t="shared" si="13"/>
        <v>0</v>
      </c>
      <c r="AW38" s="113">
        <f t="shared" ref="AW38:AX43" si="32">L38+AC38</f>
        <v>1475054</v>
      </c>
      <c r="AX38" s="113">
        <f t="shared" si="32"/>
        <v>87281</v>
      </c>
      <c r="AY38" s="113">
        <f t="shared" ref="AY38:AY43" si="33">N38+AG38</f>
        <v>36450</v>
      </c>
      <c r="AZ38" s="115">
        <f t="shared" ref="AZ38:AZ43" si="34">O38+AS38</f>
        <v>9.9726999999999997</v>
      </c>
      <c r="BA38" s="115">
        <f t="shared" ref="BA38:BB43" si="35">P38+AQ38</f>
        <v>8.1289999999999996</v>
      </c>
      <c r="BB38" s="116">
        <f t="shared" si="35"/>
        <v>1.8436999999999999</v>
      </c>
    </row>
    <row r="39" spans="1:54" x14ac:dyDescent="0.2">
      <c r="A39" s="373">
        <v>7</v>
      </c>
      <c r="B39" s="374">
        <v>3404</v>
      </c>
      <c r="C39" s="374">
        <v>650023021</v>
      </c>
      <c r="D39" s="374">
        <v>70982597</v>
      </c>
      <c r="E39" s="372" t="s">
        <v>97</v>
      </c>
      <c r="F39" s="374">
        <v>3113</v>
      </c>
      <c r="G39" s="375" t="s">
        <v>318</v>
      </c>
      <c r="H39" s="376" t="s">
        <v>281</v>
      </c>
      <c r="I39" s="110">
        <v>18874181</v>
      </c>
      <c r="J39" s="111">
        <v>13537129</v>
      </c>
      <c r="K39" s="111">
        <v>91360</v>
      </c>
      <c r="L39" s="114">
        <v>4606430</v>
      </c>
      <c r="M39" s="114">
        <v>270742</v>
      </c>
      <c r="N39" s="249">
        <v>368520</v>
      </c>
      <c r="O39" s="275">
        <v>27.319600000000001</v>
      </c>
      <c r="P39" s="288">
        <v>20.014500000000002</v>
      </c>
      <c r="Q39" s="411">
        <v>7.3050999999999995</v>
      </c>
      <c r="R39" s="112">
        <f t="shared" si="2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0"/>
        <v>0</v>
      </c>
      <c r="AR39" s="115">
        <f t="shared" si="11"/>
        <v>0</v>
      </c>
      <c r="AS39" s="116">
        <f t="shared" si="12"/>
        <v>0</v>
      </c>
      <c r="AT39" s="351">
        <f t="shared" si="30"/>
        <v>18874181</v>
      </c>
      <c r="AU39" s="113">
        <f t="shared" si="31"/>
        <v>13537129</v>
      </c>
      <c r="AV39" s="113">
        <f t="shared" si="13"/>
        <v>91360</v>
      </c>
      <c r="AW39" s="113">
        <f t="shared" si="32"/>
        <v>4606430</v>
      </c>
      <c r="AX39" s="113">
        <f t="shared" si="32"/>
        <v>270742</v>
      </c>
      <c r="AY39" s="113">
        <f t="shared" si="33"/>
        <v>368520</v>
      </c>
      <c r="AZ39" s="115">
        <f t="shared" si="34"/>
        <v>27.319600000000001</v>
      </c>
      <c r="BA39" s="115">
        <f t="shared" si="35"/>
        <v>20.014500000000002</v>
      </c>
      <c r="BB39" s="116">
        <f t="shared" si="35"/>
        <v>7.3050999999999995</v>
      </c>
    </row>
    <row r="40" spans="1:54" x14ac:dyDescent="0.2">
      <c r="A40" s="373">
        <v>7</v>
      </c>
      <c r="B40" s="374">
        <v>3404</v>
      </c>
      <c r="C40" s="374">
        <v>650023021</v>
      </c>
      <c r="D40" s="374">
        <v>70982597</v>
      </c>
      <c r="E40" s="372" t="s">
        <v>97</v>
      </c>
      <c r="F40" s="374">
        <v>3113</v>
      </c>
      <c r="G40" s="375" t="s">
        <v>316</v>
      </c>
      <c r="H40" s="376" t="s">
        <v>282</v>
      </c>
      <c r="I40" s="110">
        <v>3814822</v>
      </c>
      <c r="J40" s="111">
        <v>2799943</v>
      </c>
      <c r="K40" s="111">
        <v>0</v>
      </c>
      <c r="L40" s="114">
        <v>946381</v>
      </c>
      <c r="M40" s="114">
        <v>55998</v>
      </c>
      <c r="N40" s="249">
        <v>12500</v>
      </c>
      <c r="O40" s="275">
        <v>8.02</v>
      </c>
      <c r="P40" s="288">
        <v>8.02</v>
      </c>
      <c r="Q40" s="411">
        <v>0</v>
      </c>
      <c r="R40" s="112">
        <f t="shared" si="2"/>
        <v>0</v>
      </c>
      <c r="S40" s="113">
        <v>-324791</v>
      </c>
      <c r="T40" s="113">
        <v>0</v>
      </c>
      <c r="U40" s="113">
        <v>0</v>
      </c>
      <c r="V40" s="113">
        <v>0</v>
      </c>
      <c r="W40" s="113">
        <f t="shared" si="3"/>
        <v>-324791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-324791</v>
      </c>
      <c r="AC40" s="114">
        <f t="shared" si="6"/>
        <v>-109779</v>
      </c>
      <c r="AD40" s="114">
        <f t="shared" si="7"/>
        <v>-6496</v>
      </c>
      <c r="AE40" s="113">
        <v>0</v>
      </c>
      <c r="AF40" s="113">
        <v>0</v>
      </c>
      <c r="AG40" s="113">
        <f t="shared" si="8"/>
        <v>0</v>
      </c>
      <c r="AH40" s="113">
        <f t="shared" si="9"/>
        <v>-441066</v>
      </c>
      <c r="AI40" s="115">
        <v>0</v>
      </c>
      <c r="AJ40" s="115">
        <v>0</v>
      </c>
      <c r="AK40" s="115">
        <v>-0.94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0"/>
        <v>-0.94</v>
      </c>
      <c r="AR40" s="115">
        <f t="shared" si="11"/>
        <v>0</v>
      </c>
      <c r="AS40" s="116">
        <f t="shared" si="12"/>
        <v>-0.94</v>
      </c>
      <c r="AT40" s="351">
        <f t="shared" si="30"/>
        <v>3373756</v>
      </c>
      <c r="AU40" s="113">
        <f t="shared" si="31"/>
        <v>2475152</v>
      </c>
      <c r="AV40" s="113">
        <f t="shared" si="13"/>
        <v>0</v>
      </c>
      <c r="AW40" s="113">
        <f t="shared" si="32"/>
        <v>836602</v>
      </c>
      <c r="AX40" s="113">
        <f t="shared" si="32"/>
        <v>49502</v>
      </c>
      <c r="AY40" s="113">
        <f t="shared" si="33"/>
        <v>12500</v>
      </c>
      <c r="AZ40" s="115">
        <f t="shared" si="34"/>
        <v>7.08</v>
      </c>
      <c r="BA40" s="115">
        <f t="shared" si="35"/>
        <v>7.08</v>
      </c>
      <c r="BB40" s="116">
        <f t="shared" si="35"/>
        <v>0</v>
      </c>
    </row>
    <row r="41" spans="1:54" x14ac:dyDescent="0.2">
      <c r="A41" s="373">
        <v>7</v>
      </c>
      <c r="B41" s="374">
        <v>3404</v>
      </c>
      <c r="C41" s="374">
        <v>650023021</v>
      </c>
      <c r="D41" s="374">
        <v>70982597</v>
      </c>
      <c r="E41" s="372" t="s">
        <v>97</v>
      </c>
      <c r="F41" s="374">
        <v>3141</v>
      </c>
      <c r="G41" s="375" t="s">
        <v>319</v>
      </c>
      <c r="H41" s="376" t="s">
        <v>282</v>
      </c>
      <c r="I41" s="110">
        <v>2389099</v>
      </c>
      <c r="J41" s="111">
        <v>1746104</v>
      </c>
      <c r="K41" s="111">
        <v>0</v>
      </c>
      <c r="L41" s="114">
        <v>590183</v>
      </c>
      <c r="M41" s="114">
        <v>34922</v>
      </c>
      <c r="N41" s="249">
        <v>17890</v>
      </c>
      <c r="O41" s="275">
        <v>5.93</v>
      </c>
      <c r="P41" s="288">
        <v>0</v>
      </c>
      <c r="Q41" s="411">
        <v>5.93</v>
      </c>
      <c r="R41" s="112">
        <f t="shared" si="2"/>
        <v>0</v>
      </c>
      <c r="S41" s="113">
        <v>0</v>
      </c>
      <c r="T41" s="113">
        <v>21424</v>
      </c>
      <c r="U41" s="113">
        <v>0</v>
      </c>
      <c r="V41" s="113">
        <v>0</v>
      </c>
      <c r="W41" s="113">
        <f t="shared" si="3"/>
        <v>21424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21424</v>
      </c>
      <c r="AC41" s="114">
        <f t="shared" si="6"/>
        <v>7241</v>
      </c>
      <c r="AD41" s="114">
        <f t="shared" si="7"/>
        <v>428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29093</v>
      </c>
      <c r="AI41" s="115">
        <v>0</v>
      </c>
      <c r="AJ41" s="115">
        <v>0</v>
      </c>
      <c r="AK41" s="115">
        <v>0</v>
      </c>
      <c r="AL41" s="115">
        <v>0</v>
      </c>
      <c r="AM41" s="115">
        <v>7.0000000000000007E-2</v>
      </c>
      <c r="AN41" s="115">
        <v>0</v>
      </c>
      <c r="AO41" s="115">
        <v>0</v>
      </c>
      <c r="AP41" s="115">
        <v>0</v>
      </c>
      <c r="AQ41" s="115">
        <f t="shared" si="10"/>
        <v>0</v>
      </c>
      <c r="AR41" s="115">
        <f t="shared" si="11"/>
        <v>7.0000000000000007E-2</v>
      </c>
      <c r="AS41" s="116">
        <f t="shared" si="12"/>
        <v>7.0000000000000007E-2</v>
      </c>
      <c r="AT41" s="351">
        <f t="shared" si="30"/>
        <v>2418192</v>
      </c>
      <c r="AU41" s="113">
        <f t="shared" si="31"/>
        <v>1767528</v>
      </c>
      <c r="AV41" s="113">
        <f t="shared" si="13"/>
        <v>0</v>
      </c>
      <c r="AW41" s="113">
        <f t="shared" si="32"/>
        <v>597424</v>
      </c>
      <c r="AX41" s="113">
        <f t="shared" si="32"/>
        <v>35350</v>
      </c>
      <c r="AY41" s="113">
        <f t="shared" si="33"/>
        <v>17890</v>
      </c>
      <c r="AZ41" s="115">
        <f t="shared" si="34"/>
        <v>6</v>
      </c>
      <c r="BA41" s="115">
        <f t="shared" si="35"/>
        <v>0</v>
      </c>
      <c r="BB41" s="116">
        <f t="shared" si="35"/>
        <v>6</v>
      </c>
    </row>
    <row r="42" spans="1:54" s="3" customFormat="1" x14ac:dyDescent="0.2">
      <c r="A42" s="373">
        <v>7</v>
      </c>
      <c r="B42" s="374">
        <v>3404</v>
      </c>
      <c r="C42" s="374">
        <v>650023021</v>
      </c>
      <c r="D42" s="374">
        <v>70982597</v>
      </c>
      <c r="E42" s="372" t="s">
        <v>97</v>
      </c>
      <c r="F42" s="374">
        <v>3143</v>
      </c>
      <c r="G42" s="375" t="s">
        <v>633</v>
      </c>
      <c r="H42" s="399" t="s">
        <v>281</v>
      </c>
      <c r="I42" s="110">
        <v>1368902</v>
      </c>
      <c r="J42" s="111">
        <v>1008028</v>
      </c>
      <c r="K42" s="111">
        <v>0</v>
      </c>
      <c r="L42" s="114">
        <v>340713</v>
      </c>
      <c r="M42" s="114">
        <v>20161</v>
      </c>
      <c r="N42" s="249">
        <v>0</v>
      </c>
      <c r="O42" s="275">
        <v>2</v>
      </c>
      <c r="P42" s="288">
        <v>2</v>
      </c>
      <c r="Q42" s="411">
        <v>0</v>
      </c>
      <c r="R42" s="112">
        <f t="shared" si="2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3"/>
        <v>0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0</v>
      </c>
      <c r="AC42" s="114">
        <f t="shared" si="6"/>
        <v>0</v>
      </c>
      <c r="AD42" s="114">
        <f t="shared" si="7"/>
        <v>0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10"/>
        <v>0</v>
      </c>
      <c r="AR42" s="115">
        <f t="shared" si="11"/>
        <v>0</v>
      </c>
      <c r="AS42" s="116">
        <f t="shared" si="12"/>
        <v>0</v>
      </c>
      <c r="AT42" s="351">
        <f t="shared" si="30"/>
        <v>1368902</v>
      </c>
      <c r="AU42" s="113">
        <f t="shared" si="31"/>
        <v>1008028</v>
      </c>
      <c r="AV42" s="113">
        <f t="shared" si="13"/>
        <v>0</v>
      </c>
      <c r="AW42" s="113">
        <f t="shared" si="32"/>
        <v>340713</v>
      </c>
      <c r="AX42" s="113">
        <f t="shared" si="32"/>
        <v>20161</v>
      </c>
      <c r="AY42" s="113">
        <f t="shared" si="33"/>
        <v>0</v>
      </c>
      <c r="AZ42" s="115">
        <f t="shared" si="34"/>
        <v>2</v>
      </c>
      <c r="BA42" s="115">
        <f t="shared" si="35"/>
        <v>2</v>
      </c>
      <c r="BB42" s="116">
        <f t="shared" si="35"/>
        <v>0</v>
      </c>
    </row>
    <row r="43" spans="1:54" s="3" customFormat="1" x14ac:dyDescent="0.2">
      <c r="A43" s="373">
        <v>7</v>
      </c>
      <c r="B43" s="374">
        <v>3404</v>
      </c>
      <c r="C43" s="374">
        <v>650023021</v>
      </c>
      <c r="D43" s="374">
        <v>70982597</v>
      </c>
      <c r="E43" s="372" t="s">
        <v>97</v>
      </c>
      <c r="F43" s="374">
        <v>3143</v>
      </c>
      <c r="G43" s="375" t="s">
        <v>634</v>
      </c>
      <c r="H43" s="399" t="s">
        <v>282</v>
      </c>
      <c r="I43" s="110">
        <v>38622</v>
      </c>
      <c r="J43" s="111">
        <v>27225</v>
      </c>
      <c r="K43" s="111">
        <v>0</v>
      </c>
      <c r="L43" s="114">
        <v>9202</v>
      </c>
      <c r="M43" s="114">
        <v>545</v>
      </c>
      <c r="N43" s="249">
        <v>1650</v>
      </c>
      <c r="O43" s="275">
        <v>0.11</v>
      </c>
      <c r="P43" s="288">
        <v>0</v>
      </c>
      <c r="Q43" s="411">
        <v>0.11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0"/>
        <v>0</v>
      </c>
      <c r="AR43" s="115">
        <f t="shared" si="11"/>
        <v>0</v>
      </c>
      <c r="AS43" s="116">
        <f t="shared" si="12"/>
        <v>0</v>
      </c>
      <c r="AT43" s="351">
        <f t="shared" si="30"/>
        <v>38622</v>
      </c>
      <c r="AU43" s="113">
        <f t="shared" si="31"/>
        <v>27225</v>
      </c>
      <c r="AV43" s="113">
        <f t="shared" si="13"/>
        <v>0</v>
      </c>
      <c r="AW43" s="113">
        <f t="shared" si="32"/>
        <v>9202</v>
      </c>
      <c r="AX43" s="113">
        <f t="shared" si="32"/>
        <v>545</v>
      </c>
      <c r="AY43" s="113">
        <f t="shared" si="33"/>
        <v>1650</v>
      </c>
      <c r="AZ43" s="115">
        <f t="shared" si="34"/>
        <v>0.11</v>
      </c>
      <c r="BA43" s="115">
        <f t="shared" si="35"/>
        <v>0</v>
      </c>
      <c r="BB43" s="116">
        <f t="shared" si="35"/>
        <v>0.11</v>
      </c>
    </row>
    <row r="44" spans="1:54" x14ac:dyDescent="0.2">
      <c r="A44" s="237">
        <v>7</v>
      </c>
      <c r="B44" s="31">
        <v>3404</v>
      </c>
      <c r="C44" s="31">
        <v>650023021</v>
      </c>
      <c r="D44" s="31">
        <v>70982597</v>
      </c>
      <c r="E44" s="246" t="s">
        <v>98</v>
      </c>
      <c r="F44" s="31"/>
      <c r="G44" s="236"/>
      <c r="H44" s="332"/>
      <c r="I44" s="6">
        <v>32448476</v>
      </c>
      <c r="J44" s="10">
        <v>23482494</v>
      </c>
      <c r="K44" s="10">
        <v>91360</v>
      </c>
      <c r="L44" s="10">
        <v>7967963</v>
      </c>
      <c r="M44" s="10">
        <v>469649</v>
      </c>
      <c r="N44" s="10">
        <v>437010</v>
      </c>
      <c r="O44" s="11">
        <v>53.352299999999993</v>
      </c>
      <c r="P44" s="11">
        <v>38.163499999999999</v>
      </c>
      <c r="Q44" s="37">
        <v>15.188799999999999</v>
      </c>
      <c r="R44" s="6">
        <f t="shared" ref="R44:BB44" si="36">SUM(R38:R43)</f>
        <v>0</v>
      </c>
      <c r="S44" s="10">
        <f t="shared" si="36"/>
        <v>-324791</v>
      </c>
      <c r="T44" s="10">
        <f t="shared" si="36"/>
        <v>21424</v>
      </c>
      <c r="U44" s="10">
        <f t="shared" si="36"/>
        <v>0</v>
      </c>
      <c r="V44" s="10">
        <f t="shared" si="36"/>
        <v>0</v>
      </c>
      <c r="W44" s="10">
        <f t="shared" si="36"/>
        <v>-303367</v>
      </c>
      <c r="X44" s="10">
        <f t="shared" si="36"/>
        <v>0</v>
      </c>
      <c r="Y44" s="10">
        <f t="shared" si="36"/>
        <v>0</v>
      </c>
      <c r="Z44" s="10">
        <f t="shared" si="36"/>
        <v>0</v>
      </c>
      <c r="AA44" s="10">
        <f t="shared" si="36"/>
        <v>0</v>
      </c>
      <c r="AB44" s="10">
        <f t="shared" si="36"/>
        <v>-303367</v>
      </c>
      <c r="AC44" s="10">
        <f t="shared" si="36"/>
        <v>-102538</v>
      </c>
      <c r="AD44" s="10">
        <f t="shared" si="36"/>
        <v>-6068</v>
      </c>
      <c r="AE44" s="10">
        <f t="shared" si="36"/>
        <v>0</v>
      </c>
      <c r="AF44" s="10">
        <f t="shared" si="36"/>
        <v>0</v>
      </c>
      <c r="AG44" s="10">
        <f t="shared" si="36"/>
        <v>0</v>
      </c>
      <c r="AH44" s="10">
        <f t="shared" si="36"/>
        <v>-411973</v>
      </c>
      <c r="AI44" s="11">
        <f t="shared" si="36"/>
        <v>0</v>
      </c>
      <c r="AJ44" s="11">
        <f t="shared" si="36"/>
        <v>0</v>
      </c>
      <c r="AK44" s="11">
        <f t="shared" si="36"/>
        <v>-0.94</v>
      </c>
      <c r="AL44" s="11">
        <f t="shared" si="36"/>
        <v>0</v>
      </c>
      <c r="AM44" s="11">
        <f t="shared" si="36"/>
        <v>7.0000000000000007E-2</v>
      </c>
      <c r="AN44" s="11">
        <f t="shared" si="36"/>
        <v>0</v>
      </c>
      <c r="AO44" s="11">
        <f t="shared" si="36"/>
        <v>0</v>
      </c>
      <c r="AP44" s="11">
        <f t="shared" si="36"/>
        <v>0</v>
      </c>
      <c r="AQ44" s="11">
        <f t="shared" si="36"/>
        <v>-0.94</v>
      </c>
      <c r="AR44" s="11">
        <f t="shared" si="36"/>
        <v>7.0000000000000007E-2</v>
      </c>
      <c r="AS44" s="79">
        <f t="shared" si="36"/>
        <v>-0.86999999999999988</v>
      </c>
      <c r="AT44" s="876">
        <f t="shared" si="36"/>
        <v>32036503</v>
      </c>
      <c r="AU44" s="10">
        <f t="shared" si="36"/>
        <v>23179127</v>
      </c>
      <c r="AV44" s="10">
        <f t="shared" si="36"/>
        <v>91360</v>
      </c>
      <c r="AW44" s="10">
        <f t="shared" si="36"/>
        <v>7865425</v>
      </c>
      <c r="AX44" s="10">
        <f t="shared" si="36"/>
        <v>463581</v>
      </c>
      <c r="AY44" s="10">
        <f t="shared" si="36"/>
        <v>437010</v>
      </c>
      <c r="AZ44" s="11">
        <f t="shared" si="36"/>
        <v>52.482299999999995</v>
      </c>
      <c r="BA44" s="11">
        <f t="shared" si="36"/>
        <v>37.223500000000001</v>
      </c>
      <c r="BB44" s="79">
        <f t="shared" si="36"/>
        <v>15.258799999999999</v>
      </c>
    </row>
    <row r="45" spans="1:54" x14ac:dyDescent="0.2">
      <c r="A45" s="373">
        <v>8</v>
      </c>
      <c r="B45" s="374">
        <v>3477</v>
      </c>
      <c r="C45" s="374">
        <v>600098451</v>
      </c>
      <c r="D45" s="374">
        <v>70695491</v>
      </c>
      <c r="E45" s="372" t="s">
        <v>99</v>
      </c>
      <c r="F45" s="374">
        <v>3111</v>
      </c>
      <c r="G45" s="375" t="s">
        <v>315</v>
      </c>
      <c r="H45" s="376" t="s">
        <v>281</v>
      </c>
      <c r="I45" s="110">
        <v>3962884</v>
      </c>
      <c r="J45" s="111">
        <v>2892772</v>
      </c>
      <c r="K45" s="111">
        <v>0</v>
      </c>
      <c r="L45" s="114">
        <v>977757</v>
      </c>
      <c r="M45" s="114">
        <v>57855</v>
      </c>
      <c r="N45" s="249">
        <v>34500</v>
      </c>
      <c r="O45" s="275">
        <v>6.9841999999999995</v>
      </c>
      <c r="P45" s="288">
        <v>5</v>
      </c>
      <c r="Q45" s="411">
        <v>1.9842</v>
      </c>
      <c r="R45" s="112">
        <f t="shared" si="2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3"/>
        <v>0</v>
      </c>
      <c r="X45" s="113">
        <v>0</v>
      </c>
      <c r="Y45" s="113">
        <v>0</v>
      </c>
      <c r="Z45" s="113">
        <v>0</v>
      </c>
      <c r="AA45" s="113">
        <f t="shared" si="4"/>
        <v>0</v>
      </c>
      <c r="AB45" s="113">
        <f t="shared" si="5"/>
        <v>0</v>
      </c>
      <c r="AC45" s="114">
        <f t="shared" si="6"/>
        <v>0</v>
      </c>
      <c r="AD45" s="114">
        <f t="shared" si="7"/>
        <v>0</v>
      </c>
      <c r="AE45" s="113">
        <v>0</v>
      </c>
      <c r="AF45" s="113">
        <v>0</v>
      </c>
      <c r="AG45" s="113">
        <f t="shared" si="8"/>
        <v>0</v>
      </c>
      <c r="AH45" s="113">
        <f t="shared" si="9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10"/>
        <v>0</v>
      </c>
      <c r="AR45" s="115">
        <f t="shared" si="11"/>
        <v>0</v>
      </c>
      <c r="AS45" s="116">
        <f t="shared" si="12"/>
        <v>0</v>
      </c>
      <c r="AT45" s="351">
        <f>I45+AH45</f>
        <v>3962884</v>
      </c>
      <c r="AU45" s="113">
        <f>J45+W45</f>
        <v>2892772</v>
      </c>
      <c r="AV45" s="113">
        <f t="shared" si="13"/>
        <v>0</v>
      </c>
      <c r="AW45" s="113">
        <f t="shared" ref="AW45:AX47" si="37">L45+AC45</f>
        <v>977757</v>
      </c>
      <c r="AX45" s="113">
        <f t="shared" si="37"/>
        <v>57855</v>
      </c>
      <c r="AY45" s="113">
        <f>N45+AG45</f>
        <v>34500</v>
      </c>
      <c r="AZ45" s="115">
        <f>O45+AS45</f>
        <v>6.9841999999999995</v>
      </c>
      <c r="BA45" s="115">
        <f t="shared" ref="BA45:BB47" si="38">P45+AQ45</f>
        <v>5</v>
      </c>
      <c r="BB45" s="116">
        <f t="shared" si="38"/>
        <v>1.9842</v>
      </c>
    </row>
    <row r="46" spans="1:54" x14ac:dyDescent="0.2">
      <c r="A46" s="373">
        <v>8</v>
      </c>
      <c r="B46" s="374">
        <v>3477</v>
      </c>
      <c r="C46" s="374">
        <v>600098451</v>
      </c>
      <c r="D46" s="374">
        <v>70695491</v>
      </c>
      <c r="E46" s="372" t="s">
        <v>99</v>
      </c>
      <c r="F46" s="374">
        <v>3111</v>
      </c>
      <c r="G46" s="375" t="s">
        <v>316</v>
      </c>
      <c r="H46" s="376" t="s">
        <v>282</v>
      </c>
      <c r="I46" s="110">
        <v>470470</v>
      </c>
      <c r="J46" s="111">
        <v>346443</v>
      </c>
      <c r="K46" s="111">
        <v>0</v>
      </c>
      <c r="L46" s="114">
        <v>117098</v>
      </c>
      <c r="M46" s="114">
        <v>6929</v>
      </c>
      <c r="N46" s="249">
        <v>0</v>
      </c>
      <c r="O46" s="275">
        <v>1</v>
      </c>
      <c r="P46" s="288">
        <v>1</v>
      </c>
      <c r="Q46" s="411">
        <v>0</v>
      </c>
      <c r="R46" s="112">
        <f t="shared" si="2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0"/>
        <v>0</v>
      </c>
      <c r="AR46" s="115">
        <f t="shared" si="11"/>
        <v>0</v>
      </c>
      <c r="AS46" s="116">
        <f t="shared" si="12"/>
        <v>0</v>
      </c>
      <c r="AT46" s="351">
        <f>I46+AH46</f>
        <v>470470</v>
      </c>
      <c r="AU46" s="113">
        <f>J46+W46</f>
        <v>346443</v>
      </c>
      <c r="AV46" s="113">
        <f t="shared" si="13"/>
        <v>0</v>
      </c>
      <c r="AW46" s="113">
        <f t="shared" si="37"/>
        <v>117098</v>
      </c>
      <c r="AX46" s="113">
        <f t="shared" si="37"/>
        <v>6929</v>
      </c>
      <c r="AY46" s="113">
        <f>N46+AG46</f>
        <v>0</v>
      </c>
      <c r="AZ46" s="115">
        <f>O46+AS46</f>
        <v>1</v>
      </c>
      <c r="BA46" s="115">
        <f t="shared" si="38"/>
        <v>1</v>
      </c>
      <c r="BB46" s="116">
        <f t="shared" si="38"/>
        <v>0</v>
      </c>
    </row>
    <row r="47" spans="1:54" x14ac:dyDescent="0.2">
      <c r="A47" s="373">
        <v>8</v>
      </c>
      <c r="B47" s="374">
        <v>3477</v>
      </c>
      <c r="C47" s="374">
        <v>600098451</v>
      </c>
      <c r="D47" s="374">
        <v>70695491</v>
      </c>
      <c r="E47" s="372" t="s">
        <v>99</v>
      </c>
      <c r="F47" s="374">
        <v>3141</v>
      </c>
      <c r="G47" s="375" t="s">
        <v>319</v>
      </c>
      <c r="H47" s="376" t="s">
        <v>282</v>
      </c>
      <c r="I47" s="110">
        <v>636990</v>
      </c>
      <c r="J47" s="111">
        <v>466929</v>
      </c>
      <c r="K47" s="111">
        <v>0</v>
      </c>
      <c r="L47" s="114">
        <v>157822</v>
      </c>
      <c r="M47" s="114">
        <v>9339</v>
      </c>
      <c r="N47" s="249">
        <v>2900</v>
      </c>
      <c r="O47" s="275">
        <v>1.59</v>
      </c>
      <c r="P47" s="288">
        <v>0</v>
      </c>
      <c r="Q47" s="411">
        <v>1.59</v>
      </c>
      <c r="R47" s="112">
        <f t="shared" si="2"/>
        <v>0</v>
      </c>
      <c r="S47" s="113">
        <v>0</v>
      </c>
      <c r="T47" s="113">
        <v>-4283</v>
      </c>
      <c r="U47" s="113">
        <v>0</v>
      </c>
      <c r="V47" s="113">
        <v>0</v>
      </c>
      <c r="W47" s="113">
        <f t="shared" si="3"/>
        <v>-4283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-4283</v>
      </c>
      <c r="AC47" s="114">
        <f t="shared" si="6"/>
        <v>-1448</v>
      </c>
      <c r="AD47" s="114">
        <f t="shared" si="7"/>
        <v>-86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-5817</v>
      </c>
      <c r="AI47" s="115">
        <v>0</v>
      </c>
      <c r="AJ47" s="115">
        <v>0</v>
      </c>
      <c r="AK47" s="115">
        <v>0</v>
      </c>
      <c r="AL47" s="115">
        <v>0</v>
      </c>
      <c r="AM47" s="115">
        <v>-0.02</v>
      </c>
      <c r="AN47" s="115">
        <v>0</v>
      </c>
      <c r="AO47" s="115">
        <v>0</v>
      </c>
      <c r="AP47" s="115">
        <v>0</v>
      </c>
      <c r="AQ47" s="115">
        <f t="shared" si="10"/>
        <v>0</v>
      </c>
      <c r="AR47" s="115">
        <f t="shared" si="11"/>
        <v>-0.02</v>
      </c>
      <c r="AS47" s="116">
        <f t="shared" si="12"/>
        <v>-0.02</v>
      </c>
      <c r="AT47" s="351">
        <f>I47+AH47</f>
        <v>631173</v>
      </c>
      <c r="AU47" s="113">
        <f>J47+W47</f>
        <v>462646</v>
      </c>
      <c r="AV47" s="113">
        <f t="shared" si="13"/>
        <v>0</v>
      </c>
      <c r="AW47" s="113">
        <f t="shared" si="37"/>
        <v>156374</v>
      </c>
      <c r="AX47" s="113">
        <f t="shared" si="37"/>
        <v>9253</v>
      </c>
      <c r="AY47" s="113">
        <f>N47+AG47</f>
        <v>2900</v>
      </c>
      <c r="AZ47" s="115">
        <f>O47+AS47</f>
        <v>1.57</v>
      </c>
      <c r="BA47" s="115">
        <f t="shared" si="38"/>
        <v>0</v>
      </c>
      <c r="BB47" s="116">
        <f t="shared" si="38"/>
        <v>1.57</v>
      </c>
    </row>
    <row r="48" spans="1:54" x14ac:dyDescent="0.2">
      <c r="A48" s="237">
        <v>8</v>
      </c>
      <c r="B48" s="31">
        <v>3477</v>
      </c>
      <c r="C48" s="31">
        <v>600098451</v>
      </c>
      <c r="D48" s="31">
        <v>70695491</v>
      </c>
      <c r="E48" s="246" t="s">
        <v>100</v>
      </c>
      <c r="F48" s="31"/>
      <c r="G48" s="236"/>
      <c r="H48" s="332"/>
      <c r="I48" s="5">
        <v>5070344</v>
      </c>
      <c r="J48" s="8">
        <v>3706144</v>
      </c>
      <c r="K48" s="8">
        <v>0</v>
      </c>
      <c r="L48" s="8">
        <v>1252677</v>
      </c>
      <c r="M48" s="8">
        <v>74123</v>
      </c>
      <c r="N48" s="8">
        <v>37400</v>
      </c>
      <c r="O48" s="9">
        <v>9.5741999999999994</v>
      </c>
      <c r="P48" s="9">
        <v>6</v>
      </c>
      <c r="Q48" s="38">
        <v>3.5742000000000003</v>
      </c>
      <c r="R48" s="5">
        <f t="shared" ref="R48:BB48" si="39">SUM(R45:R47)</f>
        <v>0</v>
      </c>
      <c r="S48" s="8">
        <f t="shared" si="39"/>
        <v>0</v>
      </c>
      <c r="T48" s="8">
        <f t="shared" si="39"/>
        <v>-4283</v>
      </c>
      <c r="U48" s="8">
        <f t="shared" si="39"/>
        <v>0</v>
      </c>
      <c r="V48" s="8">
        <f t="shared" si="39"/>
        <v>0</v>
      </c>
      <c r="W48" s="8">
        <f t="shared" si="39"/>
        <v>-4283</v>
      </c>
      <c r="X48" s="8">
        <f t="shared" si="39"/>
        <v>0</v>
      </c>
      <c r="Y48" s="8">
        <f t="shared" si="39"/>
        <v>0</v>
      </c>
      <c r="Z48" s="8">
        <f t="shared" si="39"/>
        <v>0</v>
      </c>
      <c r="AA48" s="8">
        <f t="shared" si="39"/>
        <v>0</v>
      </c>
      <c r="AB48" s="8">
        <f t="shared" si="39"/>
        <v>-4283</v>
      </c>
      <c r="AC48" s="8">
        <f t="shared" si="39"/>
        <v>-1448</v>
      </c>
      <c r="AD48" s="8">
        <f t="shared" si="39"/>
        <v>-86</v>
      </c>
      <c r="AE48" s="8">
        <f t="shared" si="39"/>
        <v>0</v>
      </c>
      <c r="AF48" s="8">
        <f t="shared" si="39"/>
        <v>0</v>
      </c>
      <c r="AG48" s="8">
        <f t="shared" si="39"/>
        <v>0</v>
      </c>
      <c r="AH48" s="8">
        <f t="shared" si="39"/>
        <v>-5817</v>
      </c>
      <c r="AI48" s="9">
        <f t="shared" si="39"/>
        <v>0</v>
      </c>
      <c r="AJ48" s="9">
        <f t="shared" si="39"/>
        <v>0</v>
      </c>
      <c r="AK48" s="9">
        <f t="shared" si="39"/>
        <v>0</v>
      </c>
      <c r="AL48" s="9">
        <f t="shared" si="39"/>
        <v>0</v>
      </c>
      <c r="AM48" s="9">
        <f t="shared" si="39"/>
        <v>-0.02</v>
      </c>
      <c r="AN48" s="9">
        <f t="shared" si="39"/>
        <v>0</v>
      </c>
      <c r="AO48" s="9">
        <f t="shared" si="39"/>
        <v>0</v>
      </c>
      <c r="AP48" s="9">
        <f t="shared" si="39"/>
        <v>0</v>
      </c>
      <c r="AQ48" s="9">
        <f t="shared" si="39"/>
        <v>0</v>
      </c>
      <c r="AR48" s="9">
        <f t="shared" si="39"/>
        <v>-0.02</v>
      </c>
      <c r="AS48" s="78">
        <f t="shared" si="39"/>
        <v>-0.02</v>
      </c>
      <c r="AT48" s="877">
        <f t="shared" si="39"/>
        <v>5064527</v>
      </c>
      <c r="AU48" s="8">
        <f t="shared" si="39"/>
        <v>3701861</v>
      </c>
      <c r="AV48" s="8">
        <f t="shared" si="39"/>
        <v>0</v>
      </c>
      <c r="AW48" s="8">
        <f t="shared" si="39"/>
        <v>1251229</v>
      </c>
      <c r="AX48" s="8">
        <f t="shared" si="39"/>
        <v>74037</v>
      </c>
      <c r="AY48" s="8">
        <f t="shared" si="39"/>
        <v>37400</v>
      </c>
      <c r="AZ48" s="9">
        <f t="shared" si="39"/>
        <v>9.5541999999999998</v>
      </c>
      <c r="BA48" s="9">
        <f t="shared" si="39"/>
        <v>6</v>
      </c>
      <c r="BB48" s="78">
        <f t="shared" si="39"/>
        <v>3.5541999999999998</v>
      </c>
    </row>
    <row r="49" spans="1:54" x14ac:dyDescent="0.2">
      <c r="A49" s="373">
        <v>9</v>
      </c>
      <c r="B49" s="374">
        <v>3476</v>
      </c>
      <c r="C49" s="374">
        <v>600099164</v>
      </c>
      <c r="D49" s="374">
        <v>854808</v>
      </c>
      <c r="E49" s="372" t="s">
        <v>101</v>
      </c>
      <c r="F49" s="374">
        <v>3113</v>
      </c>
      <c r="G49" s="375" t="s">
        <v>318</v>
      </c>
      <c r="H49" s="376" t="s">
        <v>281</v>
      </c>
      <c r="I49" s="110">
        <v>9994636</v>
      </c>
      <c r="J49" s="111">
        <v>7224783</v>
      </c>
      <c r="K49" s="111">
        <v>0</v>
      </c>
      <c r="L49" s="114">
        <v>2441977</v>
      </c>
      <c r="M49" s="114">
        <v>144496</v>
      </c>
      <c r="N49" s="249">
        <v>183380</v>
      </c>
      <c r="O49" s="275">
        <v>14.292300000000001</v>
      </c>
      <c r="P49" s="288">
        <v>11.1523</v>
      </c>
      <c r="Q49" s="411">
        <v>3.1399999999999997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10"/>
        <v>0</v>
      </c>
      <c r="AR49" s="115">
        <f t="shared" si="11"/>
        <v>0</v>
      </c>
      <c r="AS49" s="116">
        <f t="shared" si="12"/>
        <v>0</v>
      </c>
      <c r="AT49" s="351">
        <f>I49+AH49</f>
        <v>9994636</v>
      </c>
      <c r="AU49" s="113">
        <f>J49+W49</f>
        <v>7224783</v>
      </c>
      <c r="AV49" s="113">
        <f t="shared" si="13"/>
        <v>0</v>
      </c>
      <c r="AW49" s="113">
        <f t="shared" ref="AW49:AX53" si="40">L49+AC49</f>
        <v>2441977</v>
      </c>
      <c r="AX49" s="113">
        <f t="shared" si="40"/>
        <v>144496</v>
      </c>
      <c r="AY49" s="113">
        <f>N49+AG49</f>
        <v>183380</v>
      </c>
      <c r="AZ49" s="115">
        <f>O49+AS49</f>
        <v>14.292300000000001</v>
      </c>
      <c r="BA49" s="115">
        <f t="shared" ref="BA49:BB53" si="41">P49+AQ49</f>
        <v>11.1523</v>
      </c>
      <c r="BB49" s="116">
        <f t="shared" si="41"/>
        <v>3.1399999999999997</v>
      </c>
    </row>
    <row r="50" spans="1:54" x14ac:dyDescent="0.2">
      <c r="A50" s="373">
        <v>9</v>
      </c>
      <c r="B50" s="374">
        <v>3476</v>
      </c>
      <c r="C50" s="374">
        <v>600099164</v>
      </c>
      <c r="D50" s="374">
        <v>854808</v>
      </c>
      <c r="E50" s="372" t="s">
        <v>101</v>
      </c>
      <c r="F50" s="374">
        <v>3113</v>
      </c>
      <c r="G50" s="375" t="s">
        <v>316</v>
      </c>
      <c r="H50" s="376" t="s">
        <v>282</v>
      </c>
      <c r="I50" s="110">
        <v>877171</v>
      </c>
      <c r="J50" s="111">
        <v>645560</v>
      </c>
      <c r="K50" s="111">
        <v>0</v>
      </c>
      <c r="L50" s="114">
        <v>218200</v>
      </c>
      <c r="M50" s="114">
        <v>12911</v>
      </c>
      <c r="N50" s="249">
        <v>500</v>
      </c>
      <c r="O50" s="275">
        <v>1.97</v>
      </c>
      <c r="P50" s="288">
        <v>1.97</v>
      </c>
      <c r="Q50" s="411">
        <v>0</v>
      </c>
      <c r="R50" s="112">
        <f t="shared" si="2"/>
        <v>0</v>
      </c>
      <c r="S50" s="113">
        <v>-73781</v>
      </c>
      <c r="T50" s="113">
        <v>0</v>
      </c>
      <c r="U50" s="113">
        <v>0</v>
      </c>
      <c r="V50" s="113">
        <v>0</v>
      </c>
      <c r="W50" s="113">
        <f t="shared" si="3"/>
        <v>-73781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-73781</v>
      </c>
      <c r="AC50" s="114">
        <f t="shared" si="6"/>
        <v>-24938</v>
      </c>
      <c r="AD50" s="114">
        <f t="shared" si="7"/>
        <v>-1476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-100195</v>
      </c>
      <c r="AI50" s="115">
        <v>0</v>
      </c>
      <c r="AJ50" s="115">
        <v>0</v>
      </c>
      <c r="AK50" s="115">
        <v>-0.21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0"/>
        <v>-0.21</v>
      </c>
      <c r="AR50" s="115">
        <f t="shared" si="11"/>
        <v>0</v>
      </c>
      <c r="AS50" s="116">
        <f t="shared" si="12"/>
        <v>-0.21</v>
      </c>
      <c r="AT50" s="351">
        <f>I50+AH50</f>
        <v>776976</v>
      </c>
      <c r="AU50" s="113">
        <f>J50+W50</f>
        <v>571779</v>
      </c>
      <c r="AV50" s="113">
        <f t="shared" si="13"/>
        <v>0</v>
      </c>
      <c r="AW50" s="113">
        <f t="shared" si="40"/>
        <v>193262</v>
      </c>
      <c r="AX50" s="113">
        <f t="shared" si="40"/>
        <v>11435</v>
      </c>
      <c r="AY50" s="113">
        <f>N50+AG50</f>
        <v>500</v>
      </c>
      <c r="AZ50" s="115">
        <f>O50+AS50</f>
        <v>1.76</v>
      </c>
      <c r="BA50" s="115">
        <f t="shared" si="41"/>
        <v>1.76</v>
      </c>
      <c r="BB50" s="116">
        <f t="shared" si="41"/>
        <v>0</v>
      </c>
    </row>
    <row r="51" spans="1:54" x14ac:dyDescent="0.2">
      <c r="A51" s="373">
        <v>9</v>
      </c>
      <c r="B51" s="374">
        <v>3476</v>
      </c>
      <c r="C51" s="374">
        <v>600099164</v>
      </c>
      <c r="D51" s="374">
        <v>854808</v>
      </c>
      <c r="E51" s="372" t="s">
        <v>101</v>
      </c>
      <c r="F51" s="374">
        <v>3141</v>
      </c>
      <c r="G51" s="375" t="s">
        <v>319</v>
      </c>
      <c r="H51" s="376" t="s">
        <v>282</v>
      </c>
      <c r="I51" s="110">
        <v>916845</v>
      </c>
      <c r="J51" s="111">
        <v>670189</v>
      </c>
      <c r="K51" s="111">
        <v>0</v>
      </c>
      <c r="L51" s="114">
        <v>226524</v>
      </c>
      <c r="M51" s="114">
        <v>13404</v>
      </c>
      <c r="N51" s="249">
        <v>6728</v>
      </c>
      <c r="O51" s="275">
        <v>2.2799999999999998</v>
      </c>
      <c r="P51" s="288">
        <v>0</v>
      </c>
      <c r="Q51" s="411">
        <v>2.2799999999999998</v>
      </c>
      <c r="R51" s="112">
        <f t="shared" si="2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3"/>
        <v>0</v>
      </c>
      <c r="X51" s="113">
        <v>0</v>
      </c>
      <c r="Y51" s="113">
        <v>0</v>
      </c>
      <c r="Z51" s="113">
        <v>0</v>
      </c>
      <c r="AA51" s="113">
        <f t="shared" si="4"/>
        <v>0</v>
      </c>
      <c r="AB51" s="113">
        <f t="shared" si="5"/>
        <v>0</v>
      </c>
      <c r="AC51" s="114">
        <f t="shared" si="6"/>
        <v>0</v>
      </c>
      <c r="AD51" s="114">
        <f t="shared" si="7"/>
        <v>0</v>
      </c>
      <c r="AE51" s="113">
        <v>0</v>
      </c>
      <c r="AF51" s="113">
        <v>0</v>
      </c>
      <c r="AG51" s="113">
        <f t="shared" si="8"/>
        <v>0</v>
      </c>
      <c r="AH51" s="113">
        <f t="shared" si="9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10"/>
        <v>0</v>
      </c>
      <c r="AR51" s="115">
        <f t="shared" si="11"/>
        <v>0</v>
      </c>
      <c r="AS51" s="116">
        <f t="shared" si="12"/>
        <v>0</v>
      </c>
      <c r="AT51" s="351">
        <f>I51+AH51</f>
        <v>916845</v>
      </c>
      <c r="AU51" s="113">
        <f>J51+W51</f>
        <v>670189</v>
      </c>
      <c r="AV51" s="113">
        <f t="shared" si="13"/>
        <v>0</v>
      </c>
      <c r="AW51" s="113">
        <f t="shared" si="40"/>
        <v>226524</v>
      </c>
      <c r="AX51" s="113">
        <f t="shared" si="40"/>
        <v>13404</v>
      </c>
      <c r="AY51" s="113">
        <f>N51+AG51</f>
        <v>6728</v>
      </c>
      <c r="AZ51" s="115">
        <f>O51+AS51</f>
        <v>2.2799999999999998</v>
      </c>
      <c r="BA51" s="115">
        <f t="shared" si="41"/>
        <v>0</v>
      </c>
      <c r="BB51" s="116">
        <f t="shared" si="41"/>
        <v>2.2799999999999998</v>
      </c>
    </row>
    <row r="52" spans="1:54" x14ac:dyDescent="0.2">
      <c r="A52" s="373">
        <v>9</v>
      </c>
      <c r="B52" s="374">
        <v>3476</v>
      </c>
      <c r="C52" s="374">
        <v>600099164</v>
      </c>
      <c r="D52" s="374">
        <v>854808</v>
      </c>
      <c r="E52" s="372" t="s">
        <v>101</v>
      </c>
      <c r="F52" s="374">
        <v>3143</v>
      </c>
      <c r="G52" s="375" t="s">
        <v>633</v>
      </c>
      <c r="H52" s="399" t="s">
        <v>281</v>
      </c>
      <c r="I52" s="110">
        <v>594313</v>
      </c>
      <c r="J52" s="111">
        <v>437639</v>
      </c>
      <c r="K52" s="111">
        <v>0</v>
      </c>
      <c r="L52" s="114">
        <v>147922</v>
      </c>
      <c r="M52" s="114">
        <v>8752</v>
      </c>
      <c r="N52" s="249">
        <v>0</v>
      </c>
      <c r="O52" s="275">
        <v>0.89280000000000004</v>
      </c>
      <c r="P52" s="288">
        <v>0.89280000000000004</v>
      </c>
      <c r="Q52" s="411">
        <v>0</v>
      </c>
      <c r="R52" s="112">
        <f t="shared" si="2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3"/>
        <v>0</v>
      </c>
      <c r="X52" s="113">
        <v>0</v>
      </c>
      <c r="Y52" s="113">
        <v>0</v>
      </c>
      <c r="Z52" s="113">
        <v>0</v>
      </c>
      <c r="AA52" s="113">
        <f t="shared" si="4"/>
        <v>0</v>
      </c>
      <c r="AB52" s="113">
        <f t="shared" si="5"/>
        <v>0</v>
      </c>
      <c r="AC52" s="114">
        <f t="shared" si="6"/>
        <v>0</v>
      </c>
      <c r="AD52" s="114">
        <f t="shared" si="7"/>
        <v>0</v>
      </c>
      <c r="AE52" s="113">
        <v>0</v>
      </c>
      <c r="AF52" s="113">
        <v>0</v>
      </c>
      <c r="AG52" s="113">
        <f t="shared" si="8"/>
        <v>0</v>
      </c>
      <c r="AH52" s="113">
        <f t="shared" si="9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10"/>
        <v>0</v>
      </c>
      <c r="AR52" s="115">
        <f t="shared" si="11"/>
        <v>0</v>
      </c>
      <c r="AS52" s="116">
        <f t="shared" si="12"/>
        <v>0</v>
      </c>
      <c r="AT52" s="351">
        <f>I52+AH52</f>
        <v>594313</v>
      </c>
      <c r="AU52" s="113">
        <f>J52+W52</f>
        <v>437639</v>
      </c>
      <c r="AV52" s="113">
        <f t="shared" si="13"/>
        <v>0</v>
      </c>
      <c r="AW52" s="113">
        <f t="shared" si="40"/>
        <v>147922</v>
      </c>
      <c r="AX52" s="113">
        <f t="shared" si="40"/>
        <v>8752</v>
      </c>
      <c r="AY52" s="113">
        <f>N52+AG52</f>
        <v>0</v>
      </c>
      <c r="AZ52" s="115">
        <f>O52+AS52</f>
        <v>0.89280000000000004</v>
      </c>
      <c r="BA52" s="115">
        <f t="shared" si="41"/>
        <v>0.89280000000000004</v>
      </c>
      <c r="BB52" s="116">
        <f t="shared" si="41"/>
        <v>0</v>
      </c>
    </row>
    <row r="53" spans="1:54" x14ac:dyDescent="0.2">
      <c r="A53" s="373">
        <v>9</v>
      </c>
      <c r="B53" s="374">
        <v>3476</v>
      </c>
      <c r="C53" s="374">
        <v>600099164</v>
      </c>
      <c r="D53" s="374">
        <v>854808</v>
      </c>
      <c r="E53" s="372" t="s">
        <v>101</v>
      </c>
      <c r="F53" s="374">
        <v>3143</v>
      </c>
      <c r="G53" s="375" t="s">
        <v>634</v>
      </c>
      <c r="H53" s="399" t="s">
        <v>282</v>
      </c>
      <c r="I53" s="110">
        <v>21066</v>
      </c>
      <c r="J53" s="111">
        <v>14850</v>
      </c>
      <c r="K53" s="111">
        <v>0</v>
      </c>
      <c r="L53" s="114">
        <v>5019</v>
      </c>
      <c r="M53" s="114">
        <v>297</v>
      </c>
      <c r="N53" s="249">
        <v>900</v>
      </c>
      <c r="O53" s="275">
        <v>0.06</v>
      </c>
      <c r="P53" s="288">
        <v>0</v>
      </c>
      <c r="Q53" s="411">
        <v>0.06</v>
      </c>
      <c r="R53" s="112">
        <f t="shared" si="2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3"/>
        <v>0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0</v>
      </c>
      <c r="AC53" s="114">
        <f t="shared" si="6"/>
        <v>0</v>
      </c>
      <c r="AD53" s="114">
        <f t="shared" si="7"/>
        <v>0</v>
      </c>
      <c r="AE53" s="113">
        <v>0</v>
      </c>
      <c r="AF53" s="113">
        <v>0</v>
      </c>
      <c r="AG53" s="113">
        <f t="shared" si="8"/>
        <v>0</v>
      </c>
      <c r="AH53" s="113">
        <f t="shared" si="9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10"/>
        <v>0</v>
      </c>
      <c r="AR53" s="115">
        <f t="shared" si="11"/>
        <v>0</v>
      </c>
      <c r="AS53" s="116">
        <f t="shared" si="12"/>
        <v>0</v>
      </c>
      <c r="AT53" s="351">
        <f>I53+AH53</f>
        <v>21066</v>
      </c>
      <c r="AU53" s="113">
        <f>J53+W53</f>
        <v>14850</v>
      </c>
      <c r="AV53" s="113">
        <f t="shared" si="13"/>
        <v>0</v>
      </c>
      <c r="AW53" s="113">
        <f t="shared" si="40"/>
        <v>5019</v>
      </c>
      <c r="AX53" s="113">
        <f t="shared" si="40"/>
        <v>297</v>
      </c>
      <c r="AY53" s="113">
        <f>N53+AG53</f>
        <v>900</v>
      </c>
      <c r="AZ53" s="115">
        <f>O53+AS53</f>
        <v>0.06</v>
      </c>
      <c r="BA53" s="115">
        <f t="shared" si="41"/>
        <v>0</v>
      </c>
      <c r="BB53" s="116">
        <f t="shared" si="41"/>
        <v>0.06</v>
      </c>
    </row>
    <row r="54" spans="1:54" x14ac:dyDescent="0.2">
      <c r="A54" s="237">
        <v>9</v>
      </c>
      <c r="B54" s="31">
        <v>3476</v>
      </c>
      <c r="C54" s="31">
        <v>600099164</v>
      </c>
      <c r="D54" s="31">
        <v>854808</v>
      </c>
      <c r="E54" s="246" t="s">
        <v>102</v>
      </c>
      <c r="F54" s="31"/>
      <c r="G54" s="236"/>
      <c r="H54" s="332"/>
      <c r="I54" s="6">
        <v>12404031</v>
      </c>
      <c r="J54" s="10">
        <v>8993021</v>
      </c>
      <c r="K54" s="10">
        <v>0</v>
      </c>
      <c r="L54" s="10">
        <v>3039642</v>
      </c>
      <c r="M54" s="10">
        <v>179860</v>
      </c>
      <c r="N54" s="10">
        <v>191508</v>
      </c>
      <c r="O54" s="11">
        <v>19.495100000000001</v>
      </c>
      <c r="P54" s="11">
        <v>14.0151</v>
      </c>
      <c r="Q54" s="37">
        <v>5.4799999999999995</v>
      </c>
      <c r="R54" s="6">
        <f t="shared" ref="R54:BB54" si="42">SUM(R49:R53)</f>
        <v>0</v>
      </c>
      <c r="S54" s="10">
        <f t="shared" si="42"/>
        <v>-73781</v>
      </c>
      <c r="T54" s="10">
        <f t="shared" si="42"/>
        <v>0</v>
      </c>
      <c r="U54" s="10">
        <f t="shared" si="42"/>
        <v>0</v>
      </c>
      <c r="V54" s="10">
        <f t="shared" si="42"/>
        <v>0</v>
      </c>
      <c r="W54" s="10">
        <f t="shared" si="42"/>
        <v>-73781</v>
      </c>
      <c r="X54" s="10">
        <f t="shared" si="42"/>
        <v>0</v>
      </c>
      <c r="Y54" s="10">
        <f t="shared" si="42"/>
        <v>0</v>
      </c>
      <c r="Z54" s="10">
        <f t="shared" si="42"/>
        <v>0</v>
      </c>
      <c r="AA54" s="10">
        <f t="shared" si="42"/>
        <v>0</v>
      </c>
      <c r="AB54" s="10">
        <f t="shared" si="42"/>
        <v>-73781</v>
      </c>
      <c r="AC54" s="10">
        <f t="shared" si="42"/>
        <v>-24938</v>
      </c>
      <c r="AD54" s="10">
        <f t="shared" si="42"/>
        <v>-1476</v>
      </c>
      <c r="AE54" s="10">
        <f t="shared" si="42"/>
        <v>0</v>
      </c>
      <c r="AF54" s="10">
        <f t="shared" si="42"/>
        <v>0</v>
      </c>
      <c r="AG54" s="10">
        <f t="shared" si="42"/>
        <v>0</v>
      </c>
      <c r="AH54" s="10">
        <f t="shared" si="42"/>
        <v>-100195</v>
      </c>
      <c r="AI54" s="11">
        <f t="shared" si="42"/>
        <v>0</v>
      </c>
      <c r="AJ54" s="11">
        <f t="shared" si="42"/>
        <v>0</v>
      </c>
      <c r="AK54" s="11">
        <f t="shared" si="42"/>
        <v>-0.21</v>
      </c>
      <c r="AL54" s="11">
        <f t="shared" si="42"/>
        <v>0</v>
      </c>
      <c r="AM54" s="11">
        <f t="shared" si="42"/>
        <v>0</v>
      </c>
      <c r="AN54" s="11">
        <f t="shared" si="42"/>
        <v>0</v>
      </c>
      <c r="AO54" s="11">
        <f t="shared" si="42"/>
        <v>0</v>
      </c>
      <c r="AP54" s="11">
        <f t="shared" si="42"/>
        <v>0</v>
      </c>
      <c r="AQ54" s="11">
        <f t="shared" si="42"/>
        <v>-0.21</v>
      </c>
      <c r="AR54" s="11">
        <f t="shared" si="42"/>
        <v>0</v>
      </c>
      <c r="AS54" s="79">
        <f t="shared" si="42"/>
        <v>-0.21</v>
      </c>
      <c r="AT54" s="876">
        <f t="shared" si="42"/>
        <v>12303836</v>
      </c>
      <c r="AU54" s="10">
        <f t="shared" si="42"/>
        <v>8919240</v>
      </c>
      <c r="AV54" s="10">
        <f t="shared" si="42"/>
        <v>0</v>
      </c>
      <c r="AW54" s="10">
        <f t="shared" si="42"/>
        <v>3014704</v>
      </c>
      <c r="AX54" s="10">
        <f t="shared" si="42"/>
        <v>178384</v>
      </c>
      <c r="AY54" s="10">
        <f t="shared" si="42"/>
        <v>191508</v>
      </c>
      <c r="AZ54" s="11">
        <f t="shared" si="42"/>
        <v>19.285100000000003</v>
      </c>
      <c r="BA54" s="11">
        <f t="shared" si="42"/>
        <v>13.805099999999999</v>
      </c>
      <c r="BB54" s="79">
        <f t="shared" si="42"/>
        <v>5.4799999999999995</v>
      </c>
    </row>
    <row r="55" spans="1:54" x14ac:dyDescent="0.2">
      <c r="A55" s="373">
        <v>10</v>
      </c>
      <c r="B55" s="374">
        <v>3424</v>
      </c>
      <c r="C55" s="374">
        <v>650040384</v>
      </c>
      <c r="D55" s="374">
        <v>72744561</v>
      </c>
      <c r="E55" s="372" t="s">
        <v>103</v>
      </c>
      <c r="F55" s="374">
        <v>3111</v>
      </c>
      <c r="G55" s="375" t="s">
        <v>315</v>
      </c>
      <c r="H55" s="376" t="s">
        <v>281</v>
      </c>
      <c r="I55" s="110">
        <v>1485216</v>
      </c>
      <c r="J55" s="111">
        <v>1085726</v>
      </c>
      <c r="K55" s="111">
        <v>0</v>
      </c>
      <c r="L55" s="114">
        <v>366975</v>
      </c>
      <c r="M55" s="114">
        <v>21715</v>
      </c>
      <c r="N55" s="249">
        <v>10800</v>
      </c>
      <c r="O55" s="275">
        <v>2.5108999999999999</v>
      </c>
      <c r="P55" s="288">
        <v>2</v>
      </c>
      <c r="Q55" s="411">
        <v>0.51090000000000002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0"/>
        <v>0</v>
      </c>
      <c r="AR55" s="115">
        <f t="shared" si="11"/>
        <v>0</v>
      </c>
      <c r="AS55" s="116">
        <f t="shared" si="12"/>
        <v>0</v>
      </c>
      <c r="AT55" s="351">
        <f t="shared" ref="AT55:AT60" si="43">I55+AH55</f>
        <v>1485216</v>
      </c>
      <c r="AU55" s="113">
        <f t="shared" ref="AU55:AU60" si="44">J55+W55</f>
        <v>1085726</v>
      </c>
      <c r="AV55" s="113">
        <f t="shared" si="13"/>
        <v>0</v>
      </c>
      <c r="AW55" s="113">
        <f t="shared" ref="AW55:AX60" si="45">L55+AC55</f>
        <v>366975</v>
      </c>
      <c r="AX55" s="113">
        <f t="shared" si="45"/>
        <v>21715</v>
      </c>
      <c r="AY55" s="113">
        <f t="shared" ref="AY55:AY60" si="46">N55+AG55</f>
        <v>10800</v>
      </c>
      <c r="AZ55" s="115">
        <f t="shared" ref="AZ55:AZ60" si="47">O55+AS55</f>
        <v>2.5108999999999999</v>
      </c>
      <c r="BA55" s="115">
        <f t="shared" ref="BA55:BB60" si="48">P55+AQ55</f>
        <v>2</v>
      </c>
      <c r="BB55" s="116">
        <f t="shared" si="48"/>
        <v>0.51090000000000002</v>
      </c>
    </row>
    <row r="56" spans="1:54" x14ac:dyDescent="0.2">
      <c r="A56" s="373">
        <v>10</v>
      </c>
      <c r="B56" s="374">
        <v>3424</v>
      </c>
      <c r="C56" s="374">
        <v>650040384</v>
      </c>
      <c r="D56" s="374">
        <v>72744561</v>
      </c>
      <c r="E56" s="372" t="s">
        <v>103</v>
      </c>
      <c r="F56" s="374">
        <v>3117</v>
      </c>
      <c r="G56" s="375" t="s">
        <v>318</v>
      </c>
      <c r="H56" s="376" t="s">
        <v>281</v>
      </c>
      <c r="I56" s="110">
        <v>2838078</v>
      </c>
      <c r="J56" s="111">
        <v>1990728</v>
      </c>
      <c r="K56" s="111">
        <v>45000</v>
      </c>
      <c r="L56" s="114">
        <v>688076</v>
      </c>
      <c r="M56" s="114">
        <v>39814</v>
      </c>
      <c r="N56" s="249">
        <v>74460</v>
      </c>
      <c r="O56" s="275">
        <v>4.0606</v>
      </c>
      <c r="P56" s="288">
        <v>2.8182</v>
      </c>
      <c r="Q56" s="411">
        <v>1.2423999999999999</v>
      </c>
      <c r="R56" s="112">
        <f t="shared" si="2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3"/>
        <v>0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0</v>
      </c>
      <c r="AC56" s="114">
        <f t="shared" si="6"/>
        <v>0</v>
      </c>
      <c r="AD56" s="114">
        <f t="shared" si="7"/>
        <v>0</v>
      </c>
      <c r="AE56" s="113">
        <v>0</v>
      </c>
      <c r="AF56" s="113">
        <v>0</v>
      </c>
      <c r="AG56" s="113">
        <f t="shared" si="8"/>
        <v>0</v>
      </c>
      <c r="AH56" s="113">
        <f t="shared" si="9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10"/>
        <v>0</v>
      </c>
      <c r="AR56" s="115">
        <f t="shared" si="11"/>
        <v>0</v>
      </c>
      <c r="AS56" s="116">
        <f t="shared" si="12"/>
        <v>0</v>
      </c>
      <c r="AT56" s="351">
        <f t="shared" si="43"/>
        <v>2838078</v>
      </c>
      <c r="AU56" s="113">
        <f t="shared" si="44"/>
        <v>1990728</v>
      </c>
      <c r="AV56" s="113">
        <f t="shared" si="13"/>
        <v>45000</v>
      </c>
      <c r="AW56" s="113">
        <f t="shared" si="45"/>
        <v>688076</v>
      </c>
      <c r="AX56" s="113">
        <f t="shared" si="45"/>
        <v>39814</v>
      </c>
      <c r="AY56" s="113">
        <f t="shared" si="46"/>
        <v>74460</v>
      </c>
      <c r="AZ56" s="115">
        <f t="shared" si="47"/>
        <v>4.0606</v>
      </c>
      <c r="BA56" s="115">
        <f t="shared" si="48"/>
        <v>2.8182</v>
      </c>
      <c r="BB56" s="116">
        <f t="shared" si="48"/>
        <v>1.2423999999999999</v>
      </c>
    </row>
    <row r="57" spans="1:54" x14ac:dyDescent="0.2">
      <c r="A57" s="373">
        <v>10</v>
      </c>
      <c r="B57" s="374">
        <v>3424</v>
      </c>
      <c r="C57" s="374">
        <v>650040384</v>
      </c>
      <c r="D57" s="374">
        <v>72744561</v>
      </c>
      <c r="E57" s="372" t="s">
        <v>103</v>
      </c>
      <c r="F57" s="374">
        <v>3117</v>
      </c>
      <c r="G57" s="375" t="s">
        <v>316</v>
      </c>
      <c r="H57" s="376" t="s">
        <v>282</v>
      </c>
      <c r="I57" s="110">
        <v>247051</v>
      </c>
      <c r="J57" s="111">
        <v>181923</v>
      </c>
      <c r="K57" s="111">
        <v>0</v>
      </c>
      <c r="L57" s="114">
        <v>61490</v>
      </c>
      <c r="M57" s="114">
        <v>3638</v>
      </c>
      <c r="N57" s="249">
        <v>0</v>
      </c>
      <c r="O57" s="275">
        <v>0.51</v>
      </c>
      <c r="P57" s="288">
        <v>0.51</v>
      </c>
      <c r="Q57" s="411">
        <v>0</v>
      </c>
      <c r="R57" s="112">
        <f t="shared" si="2"/>
        <v>0</v>
      </c>
      <c r="S57" s="113">
        <v>-7712</v>
      </c>
      <c r="T57" s="113">
        <v>0</v>
      </c>
      <c r="U57" s="113">
        <v>0</v>
      </c>
      <c r="V57" s="113">
        <v>0</v>
      </c>
      <c r="W57" s="113">
        <f t="shared" si="3"/>
        <v>-7712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-7712</v>
      </c>
      <c r="AC57" s="114">
        <f t="shared" si="6"/>
        <v>-2607</v>
      </c>
      <c r="AD57" s="114">
        <f t="shared" si="7"/>
        <v>-154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-10473</v>
      </c>
      <c r="AI57" s="115">
        <v>0</v>
      </c>
      <c r="AJ57" s="115">
        <v>0</v>
      </c>
      <c r="AK57" s="115">
        <v>-0.02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0"/>
        <v>-0.02</v>
      </c>
      <c r="AR57" s="115">
        <f t="shared" si="11"/>
        <v>0</v>
      </c>
      <c r="AS57" s="116">
        <f t="shared" si="12"/>
        <v>-0.02</v>
      </c>
      <c r="AT57" s="351">
        <f t="shared" si="43"/>
        <v>236578</v>
      </c>
      <c r="AU57" s="113">
        <f t="shared" si="44"/>
        <v>174211</v>
      </c>
      <c r="AV57" s="113">
        <f t="shared" si="13"/>
        <v>0</v>
      </c>
      <c r="AW57" s="113">
        <f t="shared" si="45"/>
        <v>58883</v>
      </c>
      <c r="AX57" s="113">
        <f t="shared" si="45"/>
        <v>3484</v>
      </c>
      <c r="AY57" s="113">
        <f t="shared" si="46"/>
        <v>0</v>
      </c>
      <c r="AZ57" s="115">
        <f t="shared" si="47"/>
        <v>0.49</v>
      </c>
      <c r="BA57" s="115">
        <f t="shared" si="48"/>
        <v>0.49</v>
      </c>
      <c r="BB57" s="116">
        <f t="shared" si="48"/>
        <v>0</v>
      </c>
    </row>
    <row r="58" spans="1:54" x14ac:dyDescent="0.2">
      <c r="A58" s="373">
        <v>10</v>
      </c>
      <c r="B58" s="374">
        <v>3424</v>
      </c>
      <c r="C58" s="374">
        <v>650040384</v>
      </c>
      <c r="D58" s="374">
        <v>72744561</v>
      </c>
      <c r="E58" s="372" t="s">
        <v>103</v>
      </c>
      <c r="F58" s="374">
        <v>3141</v>
      </c>
      <c r="G58" s="375" t="s">
        <v>319</v>
      </c>
      <c r="H58" s="376" t="s">
        <v>282</v>
      </c>
      <c r="I58" s="110">
        <v>654828</v>
      </c>
      <c r="J58" s="111">
        <v>479763</v>
      </c>
      <c r="K58" s="111">
        <v>0</v>
      </c>
      <c r="L58" s="114">
        <v>162160</v>
      </c>
      <c r="M58" s="114">
        <v>9595</v>
      </c>
      <c r="N58" s="249">
        <v>3310</v>
      </c>
      <c r="O58" s="275">
        <v>1.63</v>
      </c>
      <c r="P58" s="288">
        <v>0</v>
      </c>
      <c r="Q58" s="411">
        <v>1.63</v>
      </c>
      <c r="R58" s="112">
        <f t="shared" si="2"/>
        <v>0</v>
      </c>
      <c r="S58" s="113">
        <v>0</v>
      </c>
      <c r="T58" s="113">
        <v>-9200</v>
      </c>
      <c r="U58" s="113">
        <v>0</v>
      </c>
      <c r="V58" s="113">
        <v>0</v>
      </c>
      <c r="W58" s="113">
        <f t="shared" si="3"/>
        <v>-9200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-9200</v>
      </c>
      <c r="AC58" s="114">
        <f t="shared" si="6"/>
        <v>-3110</v>
      </c>
      <c r="AD58" s="114">
        <f t="shared" si="7"/>
        <v>-184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-12494</v>
      </c>
      <c r="AI58" s="115">
        <v>0</v>
      </c>
      <c r="AJ58" s="115">
        <v>0</v>
      </c>
      <c r="AK58" s="115">
        <v>0</v>
      </c>
      <c r="AL58" s="115">
        <v>0</v>
      </c>
      <c r="AM58" s="115">
        <v>-0.03</v>
      </c>
      <c r="AN58" s="115">
        <v>0</v>
      </c>
      <c r="AO58" s="115">
        <v>0</v>
      </c>
      <c r="AP58" s="115">
        <v>0</v>
      </c>
      <c r="AQ58" s="115">
        <f t="shared" si="10"/>
        <v>0</v>
      </c>
      <c r="AR58" s="115">
        <f t="shared" si="11"/>
        <v>-0.03</v>
      </c>
      <c r="AS58" s="116">
        <f t="shared" si="12"/>
        <v>-0.03</v>
      </c>
      <c r="AT58" s="351">
        <f t="shared" si="43"/>
        <v>642334</v>
      </c>
      <c r="AU58" s="113">
        <f t="shared" si="44"/>
        <v>470563</v>
      </c>
      <c r="AV58" s="113">
        <f t="shared" si="13"/>
        <v>0</v>
      </c>
      <c r="AW58" s="113">
        <f t="shared" si="45"/>
        <v>159050</v>
      </c>
      <c r="AX58" s="113">
        <f t="shared" si="45"/>
        <v>9411</v>
      </c>
      <c r="AY58" s="113">
        <f t="shared" si="46"/>
        <v>3310</v>
      </c>
      <c r="AZ58" s="115">
        <f t="shared" si="47"/>
        <v>1.5999999999999999</v>
      </c>
      <c r="BA58" s="115">
        <f t="shared" si="48"/>
        <v>0</v>
      </c>
      <c r="BB58" s="116">
        <f t="shared" si="48"/>
        <v>1.5999999999999999</v>
      </c>
    </row>
    <row r="59" spans="1:54" x14ac:dyDescent="0.2">
      <c r="A59" s="373">
        <v>10</v>
      </c>
      <c r="B59" s="374">
        <v>3424</v>
      </c>
      <c r="C59" s="374">
        <v>650040384</v>
      </c>
      <c r="D59" s="374">
        <v>72744561</v>
      </c>
      <c r="E59" s="372" t="s">
        <v>103</v>
      </c>
      <c r="F59" s="374">
        <v>3143</v>
      </c>
      <c r="G59" s="375" t="s">
        <v>633</v>
      </c>
      <c r="H59" s="399" t="s">
        <v>281</v>
      </c>
      <c r="I59" s="110">
        <v>582384</v>
      </c>
      <c r="J59" s="111">
        <v>428854</v>
      </c>
      <c r="K59" s="111">
        <v>0</v>
      </c>
      <c r="L59" s="114">
        <v>144953</v>
      </c>
      <c r="M59" s="114">
        <v>8577</v>
      </c>
      <c r="N59" s="249">
        <v>0</v>
      </c>
      <c r="O59" s="275">
        <v>0.86199999999999999</v>
      </c>
      <c r="P59" s="288">
        <v>0.86199999999999999</v>
      </c>
      <c r="Q59" s="411">
        <v>0</v>
      </c>
      <c r="R59" s="112">
        <f t="shared" si="2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8"/>
        <v>0</v>
      </c>
      <c r="AH59" s="113">
        <f t="shared" si="9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10"/>
        <v>0</v>
      </c>
      <c r="AR59" s="115">
        <f t="shared" si="11"/>
        <v>0</v>
      </c>
      <c r="AS59" s="116">
        <f t="shared" si="12"/>
        <v>0</v>
      </c>
      <c r="AT59" s="351">
        <f t="shared" si="43"/>
        <v>582384</v>
      </c>
      <c r="AU59" s="113">
        <f t="shared" si="44"/>
        <v>428854</v>
      </c>
      <c r="AV59" s="113">
        <f t="shared" si="13"/>
        <v>0</v>
      </c>
      <c r="AW59" s="113">
        <f t="shared" si="45"/>
        <v>144953</v>
      </c>
      <c r="AX59" s="113">
        <f t="shared" si="45"/>
        <v>8577</v>
      </c>
      <c r="AY59" s="113">
        <f t="shared" si="46"/>
        <v>0</v>
      </c>
      <c r="AZ59" s="115">
        <f t="shared" si="47"/>
        <v>0.86199999999999999</v>
      </c>
      <c r="BA59" s="115">
        <f t="shared" si="48"/>
        <v>0.86199999999999999</v>
      </c>
      <c r="BB59" s="116">
        <f t="shared" si="48"/>
        <v>0</v>
      </c>
    </row>
    <row r="60" spans="1:54" x14ac:dyDescent="0.2">
      <c r="A60" s="373">
        <v>10</v>
      </c>
      <c r="B60" s="374">
        <v>3424</v>
      </c>
      <c r="C60" s="374">
        <v>650040384</v>
      </c>
      <c r="D60" s="374">
        <v>72744561</v>
      </c>
      <c r="E60" s="372" t="s">
        <v>103</v>
      </c>
      <c r="F60" s="374">
        <v>3143</v>
      </c>
      <c r="G60" s="375" t="s">
        <v>634</v>
      </c>
      <c r="H60" s="399" t="s">
        <v>282</v>
      </c>
      <c r="I60" s="110">
        <v>15449</v>
      </c>
      <c r="J60" s="111">
        <v>10890</v>
      </c>
      <c r="K60" s="111">
        <v>0</v>
      </c>
      <c r="L60" s="114">
        <v>3681</v>
      </c>
      <c r="M60" s="114">
        <v>218</v>
      </c>
      <c r="N60" s="249">
        <v>660</v>
      </c>
      <c r="O60" s="275">
        <v>0.05</v>
      </c>
      <c r="P60" s="288">
        <v>0</v>
      </c>
      <c r="Q60" s="411">
        <v>0.05</v>
      </c>
      <c r="R60" s="112">
        <f t="shared" si="2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10"/>
        <v>0</v>
      </c>
      <c r="AR60" s="115">
        <f t="shared" si="11"/>
        <v>0</v>
      </c>
      <c r="AS60" s="116">
        <f t="shared" si="12"/>
        <v>0</v>
      </c>
      <c r="AT60" s="351">
        <f t="shared" si="43"/>
        <v>15449</v>
      </c>
      <c r="AU60" s="113">
        <f t="shared" si="44"/>
        <v>10890</v>
      </c>
      <c r="AV60" s="113">
        <f t="shared" si="13"/>
        <v>0</v>
      </c>
      <c r="AW60" s="113">
        <f t="shared" si="45"/>
        <v>3681</v>
      </c>
      <c r="AX60" s="113">
        <f t="shared" si="45"/>
        <v>218</v>
      </c>
      <c r="AY60" s="113">
        <f t="shared" si="46"/>
        <v>660</v>
      </c>
      <c r="AZ60" s="115">
        <f t="shared" si="47"/>
        <v>0.05</v>
      </c>
      <c r="BA60" s="115">
        <f t="shared" si="48"/>
        <v>0</v>
      </c>
      <c r="BB60" s="116">
        <f t="shared" si="48"/>
        <v>0.05</v>
      </c>
    </row>
    <row r="61" spans="1:54" x14ac:dyDescent="0.2">
      <c r="A61" s="237">
        <v>10</v>
      </c>
      <c r="B61" s="31">
        <v>3424</v>
      </c>
      <c r="C61" s="31">
        <v>650040384</v>
      </c>
      <c r="D61" s="31">
        <v>72744561</v>
      </c>
      <c r="E61" s="246" t="s">
        <v>104</v>
      </c>
      <c r="F61" s="31"/>
      <c r="G61" s="236"/>
      <c r="H61" s="332"/>
      <c r="I61" s="6">
        <v>5823006</v>
      </c>
      <c r="J61" s="10">
        <v>4177884</v>
      </c>
      <c r="K61" s="10">
        <v>45000</v>
      </c>
      <c r="L61" s="10">
        <v>1427335</v>
      </c>
      <c r="M61" s="10">
        <v>83557</v>
      </c>
      <c r="N61" s="10">
        <v>89230</v>
      </c>
      <c r="O61" s="11">
        <v>9.6235000000000017</v>
      </c>
      <c r="P61" s="11">
        <v>6.1901999999999999</v>
      </c>
      <c r="Q61" s="37">
        <v>3.4332999999999996</v>
      </c>
      <c r="R61" s="6">
        <f t="shared" ref="R61:BB61" si="49">SUM(R55:R60)</f>
        <v>0</v>
      </c>
      <c r="S61" s="10">
        <f t="shared" si="49"/>
        <v>-7712</v>
      </c>
      <c r="T61" s="10">
        <f t="shared" si="49"/>
        <v>-9200</v>
      </c>
      <c r="U61" s="10">
        <f t="shared" si="49"/>
        <v>0</v>
      </c>
      <c r="V61" s="10">
        <f t="shared" si="49"/>
        <v>0</v>
      </c>
      <c r="W61" s="10">
        <f t="shared" si="49"/>
        <v>-16912</v>
      </c>
      <c r="X61" s="10">
        <f t="shared" si="49"/>
        <v>0</v>
      </c>
      <c r="Y61" s="10">
        <f t="shared" si="49"/>
        <v>0</v>
      </c>
      <c r="Z61" s="10">
        <f t="shared" si="49"/>
        <v>0</v>
      </c>
      <c r="AA61" s="10">
        <f t="shared" si="49"/>
        <v>0</v>
      </c>
      <c r="AB61" s="10">
        <f t="shared" si="49"/>
        <v>-16912</v>
      </c>
      <c r="AC61" s="10">
        <f t="shared" si="49"/>
        <v>-5717</v>
      </c>
      <c r="AD61" s="10">
        <f t="shared" si="49"/>
        <v>-338</v>
      </c>
      <c r="AE61" s="10">
        <f t="shared" si="49"/>
        <v>0</v>
      </c>
      <c r="AF61" s="10">
        <f t="shared" si="49"/>
        <v>0</v>
      </c>
      <c r="AG61" s="10">
        <f t="shared" si="49"/>
        <v>0</v>
      </c>
      <c r="AH61" s="10">
        <f t="shared" si="49"/>
        <v>-22967</v>
      </c>
      <c r="AI61" s="11">
        <f t="shared" si="49"/>
        <v>0</v>
      </c>
      <c r="AJ61" s="11">
        <f t="shared" si="49"/>
        <v>0</v>
      </c>
      <c r="AK61" s="11">
        <f t="shared" si="49"/>
        <v>-0.02</v>
      </c>
      <c r="AL61" s="11">
        <f t="shared" si="49"/>
        <v>0</v>
      </c>
      <c r="AM61" s="11">
        <f t="shared" si="49"/>
        <v>-0.03</v>
      </c>
      <c r="AN61" s="11">
        <f t="shared" si="49"/>
        <v>0</v>
      </c>
      <c r="AO61" s="11">
        <f t="shared" si="49"/>
        <v>0</v>
      </c>
      <c r="AP61" s="11">
        <f t="shared" si="49"/>
        <v>0</v>
      </c>
      <c r="AQ61" s="11">
        <f t="shared" si="49"/>
        <v>-0.02</v>
      </c>
      <c r="AR61" s="11">
        <f t="shared" si="49"/>
        <v>-0.03</v>
      </c>
      <c r="AS61" s="79">
        <f t="shared" si="49"/>
        <v>-0.05</v>
      </c>
      <c r="AT61" s="876">
        <f t="shared" si="49"/>
        <v>5800039</v>
      </c>
      <c r="AU61" s="10">
        <f t="shared" si="49"/>
        <v>4160972</v>
      </c>
      <c r="AV61" s="10">
        <f t="shared" si="49"/>
        <v>45000</v>
      </c>
      <c r="AW61" s="10">
        <f t="shared" si="49"/>
        <v>1421618</v>
      </c>
      <c r="AX61" s="10">
        <f t="shared" si="49"/>
        <v>83219</v>
      </c>
      <c r="AY61" s="10">
        <f t="shared" si="49"/>
        <v>89230</v>
      </c>
      <c r="AZ61" s="11">
        <f t="shared" si="49"/>
        <v>9.573500000000001</v>
      </c>
      <c r="BA61" s="11">
        <f t="shared" si="49"/>
        <v>6.1702000000000004</v>
      </c>
      <c r="BB61" s="79">
        <f t="shared" si="49"/>
        <v>3.4032999999999998</v>
      </c>
    </row>
    <row r="62" spans="1:54" x14ac:dyDescent="0.2">
      <c r="A62" s="373">
        <v>11</v>
      </c>
      <c r="B62" s="374">
        <v>3430</v>
      </c>
      <c r="C62" s="374">
        <v>600078183</v>
      </c>
      <c r="D62" s="374">
        <v>72744405</v>
      </c>
      <c r="E62" s="372" t="s">
        <v>105</v>
      </c>
      <c r="F62" s="374">
        <v>3111</v>
      </c>
      <c r="G62" s="375" t="s">
        <v>315</v>
      </c>
      <c r="H62" s="376" t="s">
        <v>281</v>
      </c>
      <c r="I62" s="110">
        <v>3429156</v>
      </c>
      <c r="J62" s="111">
        <v>2456072</v>
      </c>
      <c r="K62" s="111">
        <v>20000</v>
      </c>
      <c r="L62" s="114">
        <v>836913</v>
      </c>
      <c r="M62" s="114">
        <v>49121</v>
      </c>
      <c r="N62" s="249">
        <v>67050</v>
      </c>
      <c r="O62" s="275">
        <v>5.3798000000000004</v>
      </c>
      <c r="P62" s="288">
        <v>4</v>
      </c>
      <c r="Q62" s="411">
        <v>1.3797999999999999</v>
      </c>
      <c r="R62" s="112">
        <f t="shared" si="2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3"/>
        <v>0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0</v>
      </c>
      <c r="AC62" s="114">
        <f t="shared" si="6"/>
        <v>0</v>
      </c>
      <c r="AD62" s="114">
        <f t="shared" si="7"/>
        <v>0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10"/>
        <v>0</v>
      </c>
      <c r="AR62" s="115">
        <f t="shared" si="11"/>
        <v>0</v>
      </c>
      <c r="AS62" s="116">
        <f t="shared" si="12"/>
        <v>0</v>
      </c>
      <c r="AT62" s="351">
        <f>I62+AH62</f>
        <v>3429156</v>
      </c>
      <c r="AU62" s="113">
        <f>J62+W62</f>
        <v>2456072</v>
      </c>
      <c r="AV62" s="113">
        <f t="shared" si="13"/>
        <v>20000</v>
      </c>
      <c r="AW62" s="113">
        <f t="shared" ref="AW62:AX64" si="50">L62+AC62</f>
        <v>836913</v>
      </c>
      <c r="AX62" s="113">
        <f t="shared" si="50"/>
        <v>49121</v>
      </c>
      <c r="AY62" s="113">
        <f>N62+AG62</f>
        <v>67050</v>
      </c>
      <c r="AZ62" s="115">
        <f>O62+AS62</f>
        <v>5.3798000000000004</v>
      </c>
      <c r="BA62" s="115">
        <f t="shared" ref="BA62:BB64" si="51">P62+AQ62</f>
        <v>4</v>
      </c>
      <c r="BB62" s="116">
        <f t="shared" si="51"/>
        <v>1.3797999999999999</v>
      </c>
    </row>
    <row r="63" spans="1:54" x14ac:dyDescent="0.2">
      <c r="A63" s="373">
        <v>11</v>
      </c>
      <c r="B63" s="374">
        <v>3430</v>
      </c>
      <c r="C63" s="374">
        <v>600078183</v>
      </c>
      <c r="D63" s="374">
        <v>72744405</v>
      </c>
      <c r="E63" s="372" t="s">
        <v>105</v>
      </c>
      <c r="F63" s="374">
        <v>3111</v>
      </c>
      <c r="G63" s="375" t="s">
        <v>316</v>
      </c>
      <c r="H63" s="376" t="s">
        <v>282</v>
      </c>
      <c r="I63" s="110">
        <v>512363</v>
      </c>
      <c r="J63" s="111">
        <v>377292</v>
      </c>
      <c r="K63" s="111">
        <v>0</v>
      </c>
      <c r="L63" s="114">
        <v>127525</v>
      </c>
      <c r="M63" s="114">
        <v>7546</v>
      </c>
      <c r="N63" s="249">
        <v>0</v>
      </c>
      <c r="O63" s="275">
        <v>1.1000000000000001</v>
      </c>
      <c r="P63" s="288">
        <v>1.1000000000000001</v>
      </c>
      <c r="Q63" s="411">
        <v>0</v>
      </c>
      <c r="R63" s="112">
        <f t="shared" si="2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3"/>
        <v>0</v>
      </c>
      <c r="X63" s="113">
        <v>0</v>
      </c>
      <c r="Y63" s="113">
        <v>0</v>
      </c>
      <c r="Z63" s="113">
        <v>0</v>
      </c>
      <c r="AA63" s="113">
        <f t="shared" si="4"/>
        <v>0</v>
      </c>
      <c r="AB63" s="113">
        <f t="shared" si="5"/>
        <v>0</v>
      </c>
      <c r="AC63" s="114">
        <f t="shared" si="6"/>
        <v>0</v>
      </c>
      <c r="AD63" s="114">
        <f t="shared" si="7"/>
        <v>0</v>
      </c>
      <c r="AE63" s="113">
        <v>0</v>
      </c>
      <c r="AF63" s="113">
        <v>0</v>
      </c>
      <c r="AG63" s="113">
        <f t="shared" si="8"/>
        <v>0</v>
      </c>
      <c r="AH63" s="113">
        <f t="shared" si="9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10"/>
        <v>0</v>
      </c>
      <c r="AR63" s="115">
        <f t="shared" si="11"/>
        <v>0</v>
      </c>
      <c r="AS63" s="116">
        <f t="shared" si="12"/>
        <v>0</v>
      </c>
      <c r="AT63" s="351">
        <f>I63+AH63</f>
        <v>512363</v>
      </c>
      <c r="AU63" s="113">
        <f>J63+W63</f>
        <v>377292</v>
      </c>
      <c r="AV63" s="113">
        <f t="shared" si="13"/>
        <v>0</v>
      </c>
      <c r="AW63" s="113">
        <f t="shared" si="50"/>
        <v>127525</v>
      </c>
      <c r="AX63" s="113">
        <f t="shared" si="50"/>
        <v>7546</v>
      </c>
      <c r="AY63" s="113">
        <f>N63+AG63</f>
        <v>0</v>
      </c>
      <c r="AZ63" s="115">
        <f>O63+AS63</f>
        <v>1.1000000000000001</v>
      </c>
      <c r="BA63" s="115">
        <f t="shared" si="51"/>
        <v>1.1000000000000001</v>
      </c>
      <c r="BB63" s="116">
        <f t="shared" si="51"/>
        <v>0</v>
      </c>
    </row>
    <row r="64" spans="1:54" x14ac:dyDescent="0.2">
      <c r="A64" s="373">
        <v>11</v>
      </c>
      <c r="B64" s="374">
        <v>3430</v>
      </c>
      <c r="C64" s="374">
        <v>600078183</v>
      </c>
      <c r="D64" s="374">
        <v>72744405</v>
      </c>
      <c r="E64" s="372" t="s">
        <v>105</v>
      </c>
      <c r="F64" s="374">
        <v>3141</v>
      </c>
      <c r="G64" s="375" t="s">
        <v>319</v>
      </c>
      <c r="H64" s="376" t="s">
        <v>282</v>
      </c>
      <c r="I64" s="110">
        <v>628246</v>
      </c>
      <c r="J64" s="111">
        <v>460533</v>
      </c>
      <c r="K64" s="111">
        <v>0</v>
      </c>
      <c r="L64" s="114">
        <v>155660</v>
      </c>
      <c r="M64" s="114">
        <v>9211</v>
      </c>
      <c r="N64" s="249">
        <v>2842</v>
      </c>
      <c r="O64" s="275">
        <v>1.57</v>
      </c>
      <c r="P64" s="288">
        <v>0</v>
      </c>
      <c r="Q64" s="411">
        <v>1.57</v>
      </c>
      <c r="R64" s="112">
        <f t="shared" si="2"/>
        <v>0</v>
      </c>
      <c r="S64" s="113">
        <v>0</v>
      </c>
      <c r="T64" s="113">
        <v>-2151</v>
      </c>
      <c r="U64" s="113">
        <v>0</v>
      </c>
      <c r="V64" s="113">
        <v>0</v>
      </c>
      <c r="W64" s="113">
        <f t="shared" si="3"/>
        <v>-2151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-2151</v>
      </c>
      <c r="AC64" s="114">
        <f t="shared" si="6"/>
        <v>-727</v>
      </c>
      <c r="AD64" s="114">
        <f t="shared" si="7"/>
        <v>-43</v>
      </c>
      <c r="AE64" s="113">
        <v>0</v>
      </c>
      <c r="AF64" s="113">
        <v>0</v>
      </c>
      <c r="AG64" s="113">
        <f t="shared" si="8"/>
        <v>0</v>
      </c>
      <c r="AH64" s="113">
        <f t="shared" si="9"/>
        <v>-2921</v>
      </c>
      <c r="AI64" s="115">
        <v>0</v>
      </c>
      <c r="AJ64" s="115">
        <v>0</v>
      </c>
      <c r="AK64" s="115">
        <v>0</v>
      </c>
      <c r="AL64" s="115">
        <v>0</v>
      </c>
      <c r="AM64" s="115">
        <v>-0.01</v>
      </c>
      <c r="AN64" s="115">
        <v>0</v>
      </c>
      <c r="AO64" s="115">
        <v>0</v>
      </c>
      <c r="AP64" s="115">
        <v>0</v>
      </c>
      <c r="AQ64" s="115">
        <f t="shared" si="10"/>
        <v>0</v>
      </c>
      <c r="AR64" s="115">
        <f t="shared" si="11"/>
        <v>-0.01</v>
      </c>
      <c r="AS64" s="116">
        <f t="shared" si="12"/>
        <v>-0.01</v>
      </c>
      <c r="AT64" s="351">
        <f>I64+AH64</f>
        <v>625325</v>
      </c>
      <c r="AU64" s="113">
        <f>J64+W64</f>
        <v>458382</v>
      </c>
      <c r="AV64" s="113">
        <f t="shared" si="13"/>
        <v>0</v>
      </c>
      <c r="AW64" s="113">
        <f t="shared" si="50"/>
        <v>154933</v>
      </c>
      <c r="AX64" s="113">
        <f t="shared" si="50"/>
        <v>9168</v>
      </c>
      <c r="AY64" s="113">
        <f>N64+AG64</f>
        <v>2842</v>
      </c>
      <c r="AZ64" s="115">
        <f>O64+AS64</f>
        <v>1.56</v>
      </c>
      <c r="BA64" s="115">
        <f t="shared" si="51"/>
        <v>0</v>
      </c>
      <c r="BB64" s="116">
        <f t="shared" si="51"/>
        <v>1.56</v>
      </c>
    </row>
    <row r="65" spans="1:54" x14ac:dyDescent="0.2">
      <c r="A65" s="237">
        <v>11</v>
      </c>
      <c r="B65" s="31">
        <v>3430</v>
      </c>
      <c r="C65" s="31">
        <v>600078183</v>
      </c>
      <c r="D65" s="31">
        <v>72744405</v>
      </c>
      <c r="E65" s="246" t="s">
        <v>106</v>
      </c>
      <c r="F65" s="31"/>
      <c r="G65" s="236"/>
      <c r="H65" s="332"/>
      <c r="I65" s="6">
        <v>4569765</v>
      </c>
      <c r="J65" s="10">
        <v>3293897</v>
      </c>
      <c r="K65" s="10">
        <v>20000</v>
      </c>
      <c r="L65" s="10">
        <v>1120098</v>
      </c>
      <c r="M65" s="10">
        <v>65878</v>
      </c>
      <c r="N65" s="10">
        <v>69892</v>
      </c>
      <c r="O65" s="11">
        <v>8.0498000000000012</v>
      </c>
      <c r="P65" s="11">
        <v>5.0999999999999996</v>
      </c>
      <c r="Q65" s="37">
        <v>2.9497999999999998</v>
      </c>
      <c r="R65" s="6">
        <f t="shared" ref="R65:BB65" si="52">SUM(R62:R64)</f>
        <v>0</v>
      </c>
      <c r="S65" s="10">
        <f t="shared" si="52"/>
        <v>0</v>
      </c>
      <c r="T65" s="10">
        <f t="shared" si="52"/>
        <v>-2151</v>
      </c>
      <c r="U65" s="10">
        <f t="shared" si="52"/>
        <v>0</v>
      </c>
      <c r="V65" s="10">
        <f t="shared" si="52"/>
        <v>0</v>
      </c>
      <c r="W65" s="10">
        <f t="shared" si="52"/>
        <v>-2151</v>
      </c>
      <c r="X65" s="10">
        <f t="shared" si="52"/>
        <v>0</v>
      </c>
      <c r="Y65" s="10">
        <f t="shared" si="52"/>
        <v>0</v>
      </c>
      <c r="Z65" s="10">
        <f t="shared" si="52"/>
        <v>0</v>
      </c>
      <c r="AA65" s="10">
        <f t="shared" si="52"/>
        <v>0</v>
      </c>
      <c r="AB65" s="10">
        <f t="shared" si="52"/>
        <v>-2151</v>
      </c>
      <c r="AC65" s="10">
        <f t="shared" si="52"/>
        <v>-727</v>
      </c>
      <c r="AD65" s="10">
        <f t="shared" si="52"/>
        <v>-43</v>
      </c>
      <c r="AE65" s="10">
        <f t="shared" si="52"/>
        <v>0</v>
      </c>
      <c r="AF65" s="10">
        <f t="shared" si="52"/>
        <v>0</v>
      </c>
      <c r="AG65" s="10">
        <f t="shared" si="52"/>
        <v>0</v>
      </c>
      <c r="AH65" s="10">
        <f t="shared" si="52"/>
        <v>-2921</v>
      </c>
      <c r="AI65" s="11">
        <f t="shared" si="52"/>
        <v>0</v>
      </c>
      <c r="AJ65" s="11">
        <f t="shared" si="52"/>
        <v>0</v>
      </c>
      <c r="AK65" s="11">
        <f t="shared" si="52"/>
        <v>0</v>
      </c>
      <c r="AL65" s="11">
        <f t="shared" si="52"/>
        <v>0</v>
      </c>
      <c r="AM65" s="11">
        <f t="shared" si="52"/>
        <v>-0.01</v>
      </c>
      <c r="AN65" s="11">
        <f t="shared" si="52"/>
        <v>0</v>
      </c>
      <c r="AO65" s="11">
        <f t="shared" si="52"/>
        <v>0</v>
      </c>
      <c r="AP65" s="11">
        <f t="shared" si="52"/>
        <v>0</v>
      </c>
      <c r="AQ65" s="11">
        <f t="shared" si="52"/>
        <v>0</v>
      </c>
      <c r="AR65" s="11">
        <f t="shared" si="52"/>
        <v>-0.01</v>
      </c>
      <c r="AS65" s="79">
        <f t="shared" si="52"/>
        <v>-0.01</v>
      </c>
      <c r="AT65" s="876">
        <f t="shared" si="52"/>
        <v>4566844</v>
      </c>
      <c r="AU65" s="10">
        <f t="shared" si="52"/>
        <v>3291746</v>
      </c>
      <c r="AV65" s="10">
        <f t="shared" si="52"/>
        <v>20000</v>
      </c>
      <c r="AW65" s="10">
        <f t="shared" si="52"/>
        <v>1119371</v>
      </c>
      <c r="AX65" s="10">
        <f t="shared" si="52"/>
        <v>65835</v>
      </c>
      <c r="AY65" s="10">
        <f t="shared" si="52"/>
        <v>69892</v>
      </c>
      <c r="AZ65" s="11">
        <f t="shared" si="52"/>
        <v>8.0398000000000014</v>
      </c>
      <c r="BA65" s="11">
        <f t="shared" si="52"/>
        <v>5.0999999999999996</v>
      </c>
      <c r="BB65" s="79">
        <f t="shared" si="52"/>
        <v>2.9398</v>
      </c>
    </row>
    <row r="66" spans="1:54" x14ac:dyDescent="0.2">
      <c r="A66" s="373">
        <v>12</v>
      </c>
      <c r="B66" s="374">
        <v>3431</v>
      </c>
      <c r="C66" s="374">
        <v>600078370</v>
      </c>
      <c r="D66" s="374">
        <v>72744162</v>
      </c>
      <c r="E66" s="372" t="s">
        <v>107</v>
      </c>
      <c r="F66" s="374">
        <v>3117</v>
      </c>
      <c r="G66" s="375" t="s">
        <v>318</v>
      </c>
      <c r="H66" s="376" t="s">
        <v>281</v>
      </c>
      <c r="I66" s="110">
        <v>3765562</v>
      </c>
      <c r="J66" s="111">
        <v>2657093</v>
      </c>
      <c r="K66" s="111">
        <v>60000</v>
      </c>
      <c r="L66" s="114">
        <v>918377</v>
      </c>
      <c r="M66" s="114">
        <v>53142</v>
      </c>
      <c r="N66" s="249">
        <v>76950</v>
      </c>
      <c r="O66" s="275">
        <v>5.1343000000000005</v>
      </c>
      <c r="P66" s="288">
        <v>4</v>
      </c>
      <c r="Q66" s="411">
        <v>1.1342999999999999</v>
      </c>
      <c r="R66" s="112">
        <f t="shared" si="2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3"/>
        <v>0</v>
      </c>
      <c r="X66" s="113">
        <v>0</v>
      </c>
      <c r="Y66" s="113">
        <v>0</v>
      </c>
      <c r="Z66" s="113">
        <v>0</v>
      </c>
      <c r="AA66" s="113">
        <f t="shared" si="4"/>
        <v>0</v>
      </c>
      <c r="AB66" s="113">
        <f t="shared" si="5"/>
        <v>0</v>
      </c>
      <c r="AC66" s="114">
        <f t="shared" si="6"/>
        <v>0</v>
      </c>
      <c r="AD66" s="114">
        <f t="shared" si="7"/>
        <v>0</v>
      </c>
      <c r="AE66" s="113">
        <v>0</v>
      </c>
      <c r="AF66" s="113">
        <v>0</v>
      </c>
      <c r="AG66" s="113">
        <f t="shared" si="8"/>
        <v>0</v>
      </c>
      <c r="AH66" s="113">
        <f t="shared" si="9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10"/>
        <v>0</v>
      </c>
      <c r="AR66" s="115">
        <f t="shared" si="11"/>
        <v>0</v>
      </c>
      <c r="AS66" s="116">
        <f t="shared" si="12"/>
        <v>0</v>
      </c>
      <c r="AT66" s="351">
        <f>I66+AH66</f>
        <v>3765562</v>
      </c>
      <c r="AU66" s="113">
        <f>J66+W66</f>
        <v>2657093</v>
      </c>
      <c r="AV66" s="113">
        <f t="shared" si="13"/>
        <v>60000</v>
      </c>
      <c r="AW66" s="113">
        <f t="shared" ref="AW66:AX70" si="53">L66+AC66</f>
        <v>918377</v>
      </c>
      <c r="AX66" s="113">
        <f t="shared" si="53"/>
        <v>53142</v>
      </c>
      <c r="AY66" s="113">
        <f>N66+AG66</f>
        <v>76950</v>
      </c>
      <c r="AZ66" s="115">
        <f>O66+AS66</f>
        <v>5.1343000000000005</v>
      </c>
      <c r="BA66" s="115">
        <f t="shared" ref="BA66:BB70" si="54">P66+AQ66</f>
        <v>4</v>
      </c>
      <c r="BB66" s="116">
        <f t="shared" si="54"/>
        <v>1.1342999999999999</v>
      </c>
    </row>
    <row r="67" spans="1:54" x14ac:dyDescent="0.2">
      <c r="A67" s="373">
        <v>12</v>
      </c>
      <c r="B67" s="374">
        <v>3431</v>
      </c>
      <c r="C67" s="374">
        <v>600078370</v>
      </c>
      <c r="D67" s="374">
        <v>72744162</v>
      </c>
      <c r="E67" s="372" t="s">
        <v>107</v>
      </c>
      <c r="F67" s="374">
        <v>3117</v>
      </c>
      <c r="G67" s="375" t="s">
        <v>316</v>
      </c>
      <c r="H67" s="376" t="s">
        <v>282</v>
      </c>
      <c r="I67" s="110">
        <v>1108333</v>
      </c>
      <c r="J67" s="111">
        <v>816151</v>
      </c>
      <c r="K67" s="111">
        <v>0</v>
      </c>
      <c r="L67" s="114">
        <v>275859</v>
      </c>
      <c r="M67" s="114">
        <v>16323</v>
      </c>
      <c r="N67" s="249">
        <v>0</v>
      </c>
      <c r="O67" s="275">
        <v>2.3200000000000003</v>
      </c>
      <c r="P67" s="288">
        <v>2.3200000000000003</v>
      </c>
      <c r="Q67" s="411">
        <v>0</v>
      </c>
      <c r="R67" s="112">
        <f t="shared" si="2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3"/>
        <v>0</v>
      </c>
      <c r="X67" s="113">
        <v>0</v>
      </c>
      <c r="Y67" s="113">
        <v>0</v>
      </c>
      <c r="Z67" s="113">
        <v>0</v>
      </c>
      <c r="AA67" s="113">
        <f t="shared" si="4"/>
        <v>0</v>
      </c>
      <c r="AB67" s="113">
        <f t="shared" si="5"/>
        <v>0</v>
      </c>
      <c r="AC67" s="114">
        <f t="shared" si="6"/>
        <v>0</v>
      </c>
      <c r="AD67" s="114">
        <f t="shared" si="7"/>
        <v>0</v>
      </c>
      <c r="AE67" s="113">
        <v>0</v>
      </c>
      <c r="AF67" s="113">
        <v>0</v>
      </c>
      <c r="AG67" s="113">
        <f t="shared" si="8"/>
        <v>0</v>
      </c>
      <c r="AH67" s="113">
        <f t="shared" si="9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10"/>
        <v>0</v>
      </c>
      <c r="AR67" s="115">
        <f t="shared" si="11"/>
        <v>0</v>
      </c>
      <c r="AS67" s="116">
        <f t="shared" si="12"/>
        <v>0</v>
      </c>
      <c r="AT67" s="351">
        <f>I67+AH67</f>
        <v>1108333</v>
      </c>
      <c r="AU67" s="113">
        <f>J67+W67</f>
        <v>816151</v>
      </c>
      <c r="AV67" s="113">
        <f t="shared" si="13"/>
        <v>0</v>
      </c>
      <c r="AW67" s="113">
        <f t="shared" si="53"/>
        <v>275859</v>
      </c>
      <c r="AX67" s="113">
        <f t="shared" si="53"/>
        <v>16323</v>
      </c>
      <c r="AY67" s="113">
        <f>N67+AG67</f>
        <v>0</v>
      </c>
      <c r="AZ67" s="115">
        <f>O67+AS67</f>
        <v>2.3200000000000003</v>
      </c>
      <c r="BA67" s="115">
        <f t="shared" si="54"/>
        <v>2.3200000000000003</v>
      </c>
      <c r="BB67" s="116">
        <f t="shared" si="54"/>
        <v>0</v>
      </c>
    </row>
    <row r="68" spans="1:54" x14ac:dyDescent="0.2">
      <c r="A68" s="373">
        <v>12</v>
      </c>
      <c r="B68" s="374">
        <v>3431</v>
      </c>
      <c r="C68" s="374">
        <v>600078370</v>
      </c>
      <c r="D68" s="374">
        <v>72744162</v>
      </c>
      <c r="E68" s="372" t="s">
        <v>107</v>
      </c>
      <c r="F68" s="374">
        <v>3141</v>
      </c>
      <c r="G68" s="375" t="s">
        <v>319</v>
      </c>
      <c r="H68" s="376" t="s">
        <v>282</v>
      </c>
      <c r="I68" s="110">
        <v>422521</v>
      </c>
      <c r="J68" s="111">
        <v>299531</v>
      </c>
      <c r="K68" s="111">
        <v>10000</v>
      </c>
      <c r="L68" s="114">
        <v>104621</v>
      </c>
      <c r="M68" s="114">
        <v>5991</v>
      </c>
      <c r="N68" s="249">
        <v>2378</v>
      </c>
      <c r="O68" s="275">
        <v>1.05</v>
      </c>
      <c r="P68" s="288">
        <v>0</v>
      </c>
      <c r="Q68" s="411">
        <v>1.05</v>
      </c>
      <c r="R68" s="112">
        <f t="shared" si="2"/>
        <v>0</v>
      </c>
      <c r="S68" s="113">
        <v>0</v>
      </c>
      <c r="T68" s="113">
        <v>3554</v>
      </c>
      <c r="U68" s="113">
        <v>0</v>
      </c>
      <c r="V68" s="113">
        <v>0</v>
      </c>
      <c r="W68" s="113">
        <f t="shared" si="3"/>
        <v>3554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3554</v>
      </c>
      <c r="AC68" s="114">
        <f t="shared" si="6"/>
        <v>1201</v>
      </c>
      <c r="AD68" s="114">
        <f t="shared" si="7"/>
        <v>71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4826</v>
      </c>
      <c r="AI68" s="115">
        <v>0</v>
      </c>
      <c r="AJ68" s="115">
        <v>0</v>
      </c>
      <c r="AK68" s="115">
        <v>0</v>
      </c>
      <c r="AL68" s="115">
        <v>0</v>
      </c>
      <c r="AM68" s="115">
        <v>0.01</v>
      </c>
      <c r="AN68" s="115">
        <v>0</v>
      </c>
      <c r="AO68" s="115">
        <v>0</v>
      </c>
      <c r="AP68" s="115">
        <v>0</v>
      </c>
      <c r="AQ68" s="115">
        <f t="shared" si="10"/>
        <v>0</v>
      </c>
      <c r="AR68" s="115">
        <f t="shared" si="11"/>
        <v>0.01</v>
      </c>
      <c r="AS68" s="116">
        <f t="shared" si="12"/>
        <v>0.01</v>
      </c>
      <c r="AT68" s="351">
        <f>I68+AH68</f>
        <v>427347</v>
      </c>
      <c r="AU68" s="113">
        <f>J68+W68</f>
        <v>303085</v>
      </c>
      <c r="AV68" s="113">
        <f t="shared" si="13"/>
        <v>10000</v>
      </c>
      <c r="AW68" s="113">
        <f t="shared" si="53"/>
        <v>105822</v>
      </c>
      <c r="AX68" s="113">
        <f t="shared" si="53"/>
        <v>6062</v>
      </c>
      <c r="AY68" s="113">
        <f>N68+AG68</f>
        <v>2378</v>
      </c>
      <c r="AZ68" s="115">
        <f>O68+AS68</f>
        <v>1.06</v>
      </c>
      <c r="BA68" s="115">
        <f t="shared" si="54"/>
        <v>0</v>
      </c>
      <c r="BB68" s="116">
        <f t="shared" si="54"/>
        <v>1.06</v>
      </c>
    </row>
    <row r="69" spans="1:54" x14ac:dyDescent="0.2">
      <c r="A69" s="373">
        <v>12</v>
      </c>
      <c r="B69" s="374">
        <v>3431</v>
      </c>
      <c r="C69" s="374">
        <v>600078370</v>
      </c>
      <c r="D69" s="374">
        <v>72744162</v>
      </c>
      <c r="E69" s="372" t="s">
        <v>107</v>
      </c>
      <c r="F69" s="374">
        <v>3143</v>
      </c>
      <c r="G69" s="375" t="s">
        <v>633</v>
      </c>
      <c r="H69" s="399" t="s">
        <v>281</v>
      </c>
      <c r="I69" s="110">
        <v>711770</v>
      </c>
      <c r="J69" s="111">
        <v>524131</v>
      </c>
      <c r="K69" s="111">
        <v>0</v>
      </c>
      <c r="L69" s="114">
        <v>177157</v>
      </c>
      <c r="M69" s="114">
        <v>10482</v>
      </c>
      <c r="N69" s="249">
        <v>0</v>
      </c>
      <c r="O69" s="275">
        <v>1</v>
      </c>
      <c r="P69" s="288">
        <v>1</v>
      </c>
      <c r="Q69" s="411">
        <v>0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10"/>
        <v>0</v>
      </c>
      <c r="AR69" s="115">
        <f t="shared" si="11"/>
        <v>0</v>
      </c>
      <c r="AS69" s="116">
        <f t="shared" si="12"/>
        <v>0</v>
      </c>
      <c r="AT69" s="351">
        <f>I69+AH69</f>
        <v>711770</v>
      </c>
      <c r="AU69" s="113">
        <f>J69+W69</f>
        <v>524131</v>
      </c>
      <c r="AV69" s="113">
        <f t="shared" si="13"/>
        <v>0</v>
      </c>
      <c r="AW69" s="113">
        <f t="shared" si="53"/>
        <v>177157</v>
      </c>
      <c r="AX69" s="113">
        <f t="shared" si="53"/>
        <v>10482</v>
      </c>
      <c r="AY69" s="113">
        <f>N69+AG69</f>
        <v>0</v>
      </c>
      <c r="AZ69" s="115">
        <f>O69+AS69</f>
        <v>1</v>
      </c>
      <c r="BA69" s="115">
        <f t="shared" si="54"/>
        <v>1</v>
      </c>
      <c r="BB69" s="116">
        <f t="shared" si="54"/>
        <v>0</v>
      </c>
    </row>
    <row r="70" spans="1:54" x14ac:dyDescent="0.2">
      <c r="A70" s="373">
        <v>12</v>
      </c>
      <c r="B70" s="374">
        <v>3431</v>
      </c>
      <c r="C70" s="374">
        <v>600078370</v>
      </c>
      <c r="D70" s="374">
        <v>72744162</v>
      </c>
      <c r="E70" s="372" t="s">
        <v>107</v>
      </c>
      <c r="F70" s="374">
        <v>3143</v>
      </c>
      <c r="G70" s="375" t="s">
        <v>634</v>
      </c>
      <c r="H70" s="399" t="s">
        <v>282</v>
      </c>
      <c r="I70" s="110">
        <v>21066</v>
      </c>
      <c r="J70" s="111">
        <v>14850</v>
      </c>
      <c r="K70" s="111">
        <v>0</v>
      </c>
      <c r="L70" s="114">
        <v>5019</v>
      </c>
      <c r="M70" s="114">
        <v>297</v>
      </c>
      <c r="N70" s="249">
        <v>900</v>
      </c>
      <c r="O70" s="275">
        <v>0.06</v>
      </c>
      <c r="P70" s="288">
        <v>0</v>
      </c>
      <c r="Q70" s="411">
        <v>0.06</v>
      </c>
      <c r="R70" s="112">
        <f t="shared" si="2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10"/>
        <v>0</v>
      </c>
      <c r="AR70" s="115">
        <f t="shared" si="11"/>
        <v>0</v>
      </c>
      <c r="AS70" s="116">
        <f t="shared" si="12"/>
        <v>0</v>
      </c>
      <c r="AT70" s="351">
        <f>I70+AH70</f>
        <v>21066</v>
      </c>
      <c r="AU70" s="113">
        <f>J70+W70</f>
        <v>14850</v>
      </c>
      <c r="AV70" s="113">
        <f t="shared" si="13"/>
        <v>0</v>
      </c>
      <c r="AW70" s="113">
        <f t="shared" si="53"/>
        <v>5019</v>
      </c>
      <c r="AX70" s="113">
        <f t="shared" si="53"/>
        <v>297</v>
      </c>
      <c r="AY70" s="113">
        <f>N70+AG70</f>
        <v>900</v>
      </c>
      <c r="AZ70" s="115">
        <f>O70+AS70</f>
        <v>0.06</v>
      </c>
      <c r="BA70" s="115">
        <f t="shared" si="54"/>
        <v>0</v>
      </c>
      <c r="BB70" s="116">
        <f t="shared" si="54"/>
        <v>0.06</v>
      </c>
    </row>
    <row r="71" spans="1:54" x14ac:dyDescent="0.2">
      <c r="A71" s="237">
        <v>12</v>
      </c>
      <c r="B71" s="31">
        <v>3431</v>
      </c>
      <c r="C71" s="31">
        <v>600078370</v>
      </c>
      <c r="D71" s="31">
        <v>72744162</v>
      </c>
      <c r="E71" s="246" t="s">
        <v>108</v>
      </c>
      <c r="F71" s="31"/>
      <c r="G71" s="236"/>
      <c r="H71" s="332"/>
      <c r="I71" s="6">
        <v>6029252</v>
      </c>
      <c r="J71" s="10">
        <v>4311756</v>
      </c>
      <c r="K71" s="10">
        <v>70000</v>
      </c>
      <c r="L71" s="10">
        <v>1481033</v>
      </c>
      <c r="M71" s="10">
        <v>86235</v>
      </c>
      <c r="N71" s="10">
        <v>80228</v>
      </c>
      <c r="O71" s="11">
        <v>9.5643000000000011</v>
      </c>
      <c r="P71" s="11">
        <v>7.32</v>
      </c>
      <c r="Q71" s="37">
        <v>2.2443</v>
      </c>
      <c r="R71" s="6">
        <f t="shared" ref="R71:BB71" si="55">SUM(R66:R70)</f>
        <v>0</v>
      </c>
      <c r="S71" s="10">
        <f t="shared" si="55"/>
        <v>0</v>
      </c>
      <c r="T71" s="10">
        <f t="shared" si="55"/>
        <v>3554</v>
      </c>
      <c r="U71" s="10">
        <f t="shared" si="55"/>
        <v>0</v>
      </c>
      <c r="V71" s="10">
        <f t="shared" si="55"/>
        <v>0</v>
      </c>
      <c r="W71" s="10">
        <f t="shared" si="55"/>
        <v>3554</v>
      </c>
      <c r="X71" s="10">
        <f t="shared" si="55"/>
        <v>0</v>
      </c>
      <c r="Y71" s="10">
        <f t="shared" si="55"/>
        <v>0</v>
      </c>
      <c r="Z71" s="10">
        <f t="shared" si="55"/>
        <v>0</v>
      </c>
      <c r="AA71" s="10">
        <f t="shared" si="55"/>
        <v>0</v>
      </c>
      <c r="AB71" s="10">
        <f t="shared" si="55"/>
        <v>3554</v>
      </c>
      <c r="AC71" s="10">
        <f t="shared" si="55"/>
        <v>1201</v>
      </c>
      <c r="AD71" s="10">
        <f t="shared" si="55"/>
        <v>71</v>
      </c>
      <c r="AE71" s="10">
        <f t="shared" si="55"/>
        <v>0</v>
      </c>
      <c r="AF71" s="10">
        <f t="shared" si="55"/>
        <v>0</v>
      </c>
      <c r="AG71" s="10">
        <f t="shared" si="55"/>
        <v>0</v>
      </c>
      <c r="AH71" s="10">
        <f t="shared" si="55"/>
        <v>4826</v>
      </c>
      <c r="AI71" s="11">
        <f t="shared" si="55"/>
        <v>0</v>
      </c>
      <c r="AJ71" s="11">
        <f t="shared" si="55"/>
        <v>0</v>
      </c>
      <c r="AK71" s="11">
        <f t="shared" si="55"/>
        <v>0</v>
      </c>
      <c r="AL71" s="11">
        <f t="shared" si="55"/>
        <v>0</v>
      </c>
      <c r="AM71" s="11">
        <f t="shared" si="55"/>
        <v>0.01</v>
      </c>
      <c r="AN71" s="11">
        <f t="shared" si="55"/>
        <v>0</v>
      </c>
      <c r="AO71" s="11">
        <f t="shared" si="55"/>
        <v>0</v>
      </c>
      <c r="AP71" s="11">
        <f t="shared" si="55"/>
        <v>0</v>
      </c>
      <c r="AQ71" s="11">
        <f t="shared" si="55"/>
        <v>0</v>
      </c>
      <c r="AR71" s="11">
        <f t="shared" si="55"/>
        <v>0.01</v>
      </c>
      <c r="AS71" s="79">
        <f t="shared" si="55"/>
        <v>0.01</v>
      </c>
      <c r="AT71" s="876">
        <f t="shared" si="55"/>
        <v>6034078</v>
      </c>
      <c r="AU71" s="10">
        <f t="shared" si="55"/>
        <v>4315310</v>
      </c>
      <c r="AV71" s="10">
        <f t="shared" si="55"/>
        <v>70000</v>
      </c>
      <c r="AW71" s="10">
        <f t="shared" si="55"/>
        <v>1482234</v>
      </c>
      <c r="AX71" s="10">
        <f t="shared" si="55"/>
        <v>86306</v>
      </c>
      <c r="AY71" s="10">
        <f t="shared" si="55"/>
        <v>80228</v>
      </c>
      <c r="AZ71" s="11">
        <f t="shared" si="55"/>
        <v>9.5743000000000009</v>
      </c>
      <c r="BA71" s="11">
        <f t="shared" si="55"/>
        <v>7.32</v>
      </c>
      <c r="BB71" s="79">
        <f t="shared" si="55"/>
        <v>2.2543000000000002</v>
      </c>
    </row>
    <row r="72" spans="1:54" x14ac:dyDescent="0.2">
      <c r="A72" s="373">
        <v>13</v>
      </c>
      <c r="B72" s="374">
        <v>3437</v>
      </c>
      <c r="C72" s="374">
        <v>600078051</v>
      </c>
      <c r="D72" s="374">
        <v>70695377</v>
      </c>
      <c r="E72" s="372" t="s">
        <v>109</v>
      </c>
      <c r="F72" s="374">
        <v>3111</v>
      </c>
      <c r="G72" s="375" t="s">
        <v>315</v>
      </c>
      <c r="H72" s="376" t="s">
        <v>281</v>
      </c>
      <c r="I72" s="110">
        <v>9850713</v>
      </c>
      <c r="J72" s="111">
        <v>7136129</v>
      </c>
      <c r="K72" s="111">
        <v>0</v>
      </c>
      <c r="L72" s="114">
        <v>2412011</v>
      </c>
      <c r="M72" s="114">
        <v>142723</v>
      </c>
      <c r="N72" s="249">
        <v>159850</v>
      </c>
      <c r="O72" s="275">
        <v>16.604500000000002</v>
      </c>
      <c r="P72" s="288">
        <v>12</v>
      </c>
      <c r="Q72" s="411">
        <v>4.6044999999999998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3"/>
        <v>0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0</v>
      </c>
      <c r="AC72" s="114">
        <f t="shared" si="6"/>
        <v>0</v>
      </c>
      <c r="AD72" s="114">
        <f t="shared" si="7"/>
        <v>0</v>
      </c>
      <c r="AE72" s="113">
        <v>0</v>
      </c>
      <c r="AF72" s="113">
        <v>0</v>
      </c>
      <c r="AG72" s="113">
        <f t="shared" si="8"/>
        <v>0</v>
      </c>
      <c r="AH72" s="113">
        <f t="shared" si="9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0"/>
        <v>0</v>
      </c>
      <c r="AR72" s="115">
        <f t="shared" si="11"/>
        <v>0</v>
      </c>
      <c r="AS72" s="116">
        <f t="shared" si="12"/>
        <v>0</v>
      </c>
      <c r="AT72" s="351">
        <f>I72+AH72</f>
        <v>9850713</v>
      </c>
      <c r="AU72" s="113">
        <f>J72+W72</f>
        <v>7136129</v>
      </c>
      <c r="AV72" s="113">
        <f t="shared" si="13"/>
        <v>0</v>
      </c>
      <c r="AW72" s="113">
        <f t="shared" ref="AW72:AX74" si="56">L72+AC72</f>
        <v>2412011</v>
      </c>
      <c r="AX72" s="113">
        <f t="shared" si="56"/>
        <v>142723</v>
      </c>
      <c r="AY72" s="113">
        <f>N72+AG72</f>
        <v>159850</v>
      </c>
      <c r="AZ72" s="115">
        <f>O72+AS72</f>
        <v>16.604500000000002</v>
      </c>
      <c r="BA72" s="115">
        <f t="shared" ref="BA72:BB74" si="57">P72+AQ72</f>
        <v>12</v>
      </c>
      <c r="BB72" s="116">
        <f t="shared" si="57"/>
        <v>4.6044999999999998</v>
      </c>
    </row>
    <row r="73" spans="1:54" x14ac:dyDescent="0.2">
      <c r="A73" s="373">
        <v>13</v>
      </c>
      <c r="B73" s="374">
        <v>3437</v>
      </c>
      <c r="C73" s="374">
        <v>600078051</v>
      </c>
      <c r="D73" s="374">
        <v>70695377</v>
      </c>
      <c r="E73" s="372" t="s">
        <v>109</v>
      </c>
      <c r="F73" s="374">
        <v>3111</v>
      </c>
      <c r="G73" s="375" t="s">
        <v>316</v>
      </c>
      <c r="H73" s="376" t="s">
        <v>282</v>
      </c>
      <c r="I73" s="110">
        <v>86248</v>
      </c>
      <c r="J73" s="111">
        <v>63511</v>
      </c>
      <c r="K73" s="111">
        <v>0</v>
      </c>
      <c r="L73" s="114">
        <v>21467</v>
      </c>
      <c r="M73" s="114">
        <v>1270</v>
      </c>
      <c r="N73" s="249">
        <v>0</v>
      </c>
      <c r="O73" s="275">
        <v>0.25</v>
      </c>
      <c r="P73" s="288">
        <v>0.25</v>
      </c>
      <c r="Q73" s="411">
        <v>0</v>
      </c>
      <c r="R73" s="112">
        <f t="shared" si="2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3"/>
        <v>0</v>
      </c>
      <c r="X73" s="113">
        <v>0</v>
      </c>
      <c r="Y73" s="113">
        <v>0</v>
      </c>
      <c r="Z73" s="113">
        <v>0</v>
      </c>
      <c r="AA73" s="113">
        <f t="shared" si="4"/>
        <v>0</v>
      </c>
      <c r="AB73" s="113">
        <f t="shared" si="5"/>
        <v>0</v>
      </c>
      <c r="AC73" s="114">
        <f t="shared" si="6"/>
        <v>0</v>
      </c>
      <c r="AD73" s="114">
        <f t="shared" si="7"/>
        <v>0</v>
      </c>
      <c r="AE73" s="113">
        <v>0</v>
      </c>
      <c r="AF73" s="113">
        <v>0</v>
      </c>
      <c r="AG73" s="113">
        <f t="shared" si="8"/>
        <v>0</v>
      </c>
      <c r="AH73" s="113">
        <f t="shared" si="9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10"/>
        <v>0</v>
      </c>
      <c r="AR73" s="115">
        <f t="shared" si="11"/>
        <v>0</v>
      </c>
      <c r="AS73" s="116">
        <f t="shared" si="12"/>
        <v>0</v>
      </c>
      <c r="AT73" s="351">
        <f>I73+AH73</f>
        <v>86248</v>
      </c>
      <c r="AU73" s="113">
        <f>J73+W73</f>
        <v>63511</v>
      </c>
      <c r="AV73" s="113">
        <f t="shared" si="13"/>
        <v>0</v>
      </c>
      <c r="AW73" s="113">
        <f t="shared" si="56"/>
        <v>21467</v>
      </c>
      <c r="AX73" s="113">
        <f t="shared" si="56"/>
        <v>1270</v>
      </c>
      <c r="AY73" s="113">
        <f>N73+AG73</f>
        <v>0</v>
      </c>
      <c r="AZ73" s="115">
        <f>O73+AS73</f>
        <v>0.25</v>
      </c>
      <c r="BA73" s="115">
        <f t="shared" si="57"/>
        <v>0.25</v>
      </c>
      <c r="BB73" s="116">
        <f t="shared" si="57"/>
        <v>0</v>
      </c>
    </row>
    <row r="74" spans="1:54" x14ac:dyDescent="0.2">
      <c r="A74" s="373">
        <v>13</v>
      </c>
      <c r="B74" s="374">
        <v>3437</v>
      </c>
      <c r="C74" s="374">
        <v>600078051</v>
      </c>
      <c r="D74" s="374">
        <v>70695377</v>
      </c>
      <c r="E74" s="372" t="s">
        <v>109</v>
      </c>
      <c r="F74" s="374">
        <v>3141</v>
      </c>
      <c r="G74" s="375" t="s">
        <v>319</v>
      </c>
      <c r="H74" s="376" t="s">
        <v>282</v>
      </c>
      <c r="I74" s="110">
        <v>935434</v>
      </c>
      <c r="J74" s="111">
        <v>685074</v>
      </c>
      <c r="K74" s="111">
        <v>0</v>
      </c>
      <c r="L74" s="114">
        <v>231555</v>
      </c>
      <c r="M74" s="114">
        <v>13701</v>
      </c>
      <c r="N74" s="249">
        <v>5104</v>
      </c>
      <c r="O74" s="275">
        <v>2.33</v>
      </c>
      <c r="P74" s="288">
        <v>0</v>
      </c>
      <c r="Q74" s="411">
        <v>2.33</v>
      </c>
      <c r="R74" s="112">
        <f t="shared" si="2"/>
        <v>0</v>
      </c>
      <c r="S74" s="113">
        <v>0</v>
      </c>
      <c r="T74" s="113">
        <v>10822</v>
      </c>
      <c r="U74" s="113">
        <v>0</v>
      </c>
      <c r="V74" s="113">
        <v>0</v>
      </c>
      <c r="W74" s="113">
        <f t="shared" si="3"/>
        <v>10822</v>
      </c>
      <c r="X74" s="113">
        <v>0</v>
      </c>
      <c r="Y74" s="113">
        <v>0</v>
      </c>
      <c r="Z74" s="113">
        <v>0</v>
      </c>
      <c r="AA74" s="113">
        <f t="shared" si="4"/>
        <v>0</v>
      </c>
      <c r="AB74" s="113">
        <f t="shared" si="5"/>
        <v>10822</v>
      </c>
      <c r="AC74" s="114">
        <f t="shared" si="6"/>
        <v>3658</v>
      </c>
      <c r="AD74" s="114">
        <f t="shared" si="7"/>
        <v>216</v>
      </c>
      <c r="AE74" s="113">
        <v>0</v>
      </c>
      <c r="AF74" s="113">
        <v>0</v>
      </c>
      <c r="AG74" s="113">
        <f t="shared" si="8"/>
        <v>0</v>
      </c>
      <c r="AH74" s="113">
        <f t="shared" si="9"/>
        <v>14696</v>
      </c>
      <c r="AI74" s="115">
        <v>0</v>
      </c>
      <c r="AJ74" s="115">
        <v>0</v>
      </c>
      <c r="AK74" s="115">
        <v>0</v>
      </c>
      <c r="AL74" s="115">
        <v>0</v>
      </c>
      <c r="AM74" s="115">
        <v>0.03</v>
      </c>
      <c r="AN74" s="115">
        <v>0</v>
      </c>
      <c r="AO74" s="115">
        <v>0</v>
      </c>
      <c r="AP74" s="115">
        <v>0</v>
      </c>
      <c r="AQ74" s="115">
        <f t="shared" si="10"/>
        <v>0</v>
      </c>
      <c r="AR74" s="115">
        <f t="shared" si="11"/>
        <v>0.03</v>
      </c>
      <c r="AS74" s="116">
        <f t="shared" si="12"/>
        <v>0.03</v>
      </c>
      <c r="AT74" s="351">
        <f>I74+AH74</f>
        <v>950130</v>
      </c>
      <c r="AU74" s="113">
        <f>J74+W74</f>
        <v>695896</v>
      </c>
      <c r="AV74" s="113">
        <f t="shared" si="13"/>
        <v>0</v>
      </c>
      <c r="AW74" s="113">
        <f t="shared" si="56"/>
        <v>235213</v>
      </c>
      <c r="AX74" s="113">
        <f t="shared" si="56"/>
        <v>13917</v>
      </c>
      <c r="AY74" s="113">
        <f>N74+AG74</f>
        <v>5104</v>
      </c>
      <c r="AZ74" s="115">
        <f>O74+AS74</f>
        <v>2.36</v>
      </c>
      <c r="BA74" s="115">
        <f t="shared" si="57"/>
        <v>0</v>
      </c>
      <c r="BB74" s="116">
        <f t="shared" si="57"/>
        <v>2.36</v>
      </c>
    </row>
    <row r="75" spans="1:54" x14ac:dyDescent="0.2">
      <c r="A75" s="237">
        <v>13</v>
      </c>
      <c r="B75" s="31">
        <v>3437</v>
      </c>
      <c r="C75" s="31">
        <v>600078051</v>
      </c>
      <c r="D75" s="31">
        <v>70695377</v>
      </c>
      <c r="E75" s="246" t="s">
        <v>110</v>
      </c>
      <c r="F75" s="31"/>
      <c r="G75" s="236"/>
      <c r="H75" s="332"/>
      <c r="I75" s="5">
        <v>10872395</v>
      </c>
      <c r="J75" s="8">
        <v>7884714</v>
      </c>
      <c r="K75" s="8">
        <v>0</v>
      </c>
      <c r="L75" s="8">
        <v>2665033</v>
      </c>
      <c r="M75" s="8">
        <v>157694</v>
      </c>
      <c r="N75" s="8">
        <v>164954</v>
      </c>
      <c r="O75" s="9">
        <v>19.1845</v>
      </c>
      <c r="P75" s="9">
        <v>12.25</v>
      </c>
      <c r="Q75" s="38">
        <v>6.9344999999999999</v>
      </c>
      <c r="R75" s="5">
        <f t="shared" ref="R75:BB75" si="58">SUM(R72:R74)</f>
        <v>0</v>
      </c>
      <c r="S75" s="8">
        <f t="shared" si="58"/>
        <v>0</v>
      </c>
      <c r="T75" s="8">
        <f t="shared" si="58"/>
        <v>10822</v>
      </c>
      <c r="U75" s="8">
        <f t="shared" si="58"/>
        <v>0</v>
      </c>
      <c r="V75" s="8">
        <f t="shared" si="58"/>
        <v>0</v>
      </c>
      <c r="W75" s="8">
        <f t="shared" si="58"/>
        <v>10822</v>
      </c>
      <c r="X75" s="8">
        <f t="shared" si="58"/>
        <v>0</v>
      </c>
      <c r="Y75" s="8">
        <f t="shared" si="58"/>
        <v>0</v>
      </c>
      <c r="Z75" s="8">
        <f t="shared" si="58"/>
        <v>0</v>
      </c>
      <c r="AA75" s="8">
        <f t="shared" si="58"/>
        <v>0</v>
      </c>
      <c r="AB75" s="8">
        <f t="shared" si="58"/>
        <v>10822</v>
      </c>
      <c r="AC75" s="8">
        <f t="shared" si="58"/>
        <v>3658</v>
      </c>
      <c r="AD75" s="8">
        <f t="shared" si="58"/>
        <v>216</v>
      </c>
      <c r="AE75" s="8">
        <f t="shared" si="58"/>
        <v>0</v>
      </c>
      <c r="AF75" s="8">
        <f t="shared" si="58"/>
        <v>0</v>
      </c>
      <c r="AG75" s="8">
        <f t="shared" si="58"/>
        <v>0</v>
      </c>
      <c r="AH75" s="8">
        <f t="shared" si="58"/>
        <v>14696</v>
      </c>
      <c r="AI75" s="9">
        <f t="shared" si="58"/>
        <v>0</v>
      </c>
      <c r="AJ75" s="9">
        <f t="shared" si="58"/>
        <v>0</v>
      </c>
      <c r="AK75" s="9">
        <f t="shared" si="58"/>
        <v>0</v>
      </c>
      <c r="AL75" s="9">
        <f t="shared" si="58"/>
        <v>0</v>
      </c>
      <c r="AM75" s="9">
        <f t="shared" si="58"/>
        <v>0.03</v>
      </c>
      <c r="AN75" s="9">
        <f t="shared" si="58"/>
        <v>0</v>
      </c>
      <c r="AO75" s="9">
        <f t="shared" si="58"/>
        <v>0</v>
      </c>
      <c r="AP75" s="9">
        <f t="shared" si="58"/>
        <v>0</v>
      </c>
      <c r="AQ75" s="9">
        <f t="shared" si="58"/>
        <v>0</v>
      </c>
      <c r="AR75" s="9">
        <f t="shared" si="58"/>
        <v>0.03</v>
      </c>
      <c r="AS75" s="78">
        <f t="shared" si="58"/>
        <v>0.03</v>
      </c>
      <c r="AT75" s="877">
        <f t="shared" si="58"/>
        <v>10887091</v>
      </c>
      <c r="AU75" s="8">
        <f t="shared" si="58"/>
        <v>7895536</v>
      </c>
      <c r="AV75" s="8">
        <f t="shared" si="58"/>
        <v>0</v>
      </c>
      <c r="AW75" s="8">
        <f t="shared" si="58"/>
        <v>2668691</v>
      </c>
      <c r="AX75" s="8">
        <f t="shared" si="58"/>
        <v>157910</v>
      </c>
      <c r="AY75" s="8">
        <f t="shared" si="58"/>
        <v>164954</v>
      </c>
      <c r="AZ75" s="9">
        <f t="shared" si="58"/>
        <v>19.214500000000001</v>
      </c>
      <c r="BA75" s="9">
        <f t="shared" si="58"/>
        <v>12.25</v>
      </c>
      <c r="BB75" s="78">
        <f t="shared" si="58"/>
        <v>6.9644999999999992</v>
      </c>
    </row>
    <row r="76" spans="1:54" x14ac:dyDescent="0.2">
      <c r="A76" s="373">
        <v>14</v>
      </c>
      <c r="B76" s="374">
        <v>3436</v>
      </c>
      <c r="C76" s="374">
        <v>600078485</v>
      </c>
      <c r="D76" s="374">
        <v>70695385</v>
      </c>
      <c r="E76" s="372" t="s">
        <v>111</v>
      </c>
      <c r="F76" s="374">
        <v>3113</v>
      </c>
      <c r="G76" s="375" t="s">
        <v>318</v>
      </c>
      <c r="H76" s="376" t="s">
        <v>281</v>
      </c>
      <c r="I76" s="110">
        <v>21803104</v>
      </c>
      <c r="J76" s="111">
        <v>15660275</v>
      </c>
      <c r="K76" s="111">
        <v>0</v>
      </c>
      <c r="L76" s="114">
        <v>5293173</v>
      </c>
      <c r="M76" s="114">
        <v>313206</v>
      </c>
      <c r="N76" s="249">
        <v>536450</v>
      </c>
      <c r="O76" s="275">
        <v>31.082699999999999</v>
      </c>
      <c r="P76" s="288">
        <v>23.5001</v>
      </c>
      <c r="Q76" s="411">
        <v>7.5826000000000002</v>
      </c>
      <c r="R76" s="112">
        <f t="shared" si="2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8"/>
        <v>0</v>
      </c>
      <c r="AH76" s="113">
        <f t="shared" si="9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10"/>
        <v>0</v>
      </c>
      <c r="AR76" s="115">
        <f t="shared" si="11"/>
        <v>0</v>
      </c>
      <c r="AS76" s="116">
        <f t="shared" si="12"/>
        <v>0</v>
      </c>
      <c r="AT76" s="351">
        <f>I76+AH76</f>
        <v>21803104</v>
      </c>
      <c r="AU76" s="113">
        <f>J76+W76</f>
        <v>15660275</v>
      </c>
      <c r="AV76" s="113">
        <f t="shared" si="13"/>
        <v>0</v>
      </c>
      <c r="AW76" s="113">
        <f t="shared" ref="AW76:AX80" si="59">L76+AC76</f>
        <v>5293173</v>
      </c>
      <c r="AX76" s="113">
        <f t="shared" si="59"/>
        <v>313206</v>
      </c>
      <c r="AY76" s="113">
        <f>N76+AG76</f>
        <v>536450</v>
      </c>
      <c r="AZ76" s="115">
        <f>O76+AS76</f>
        <v>31.082699999999999</v>
      </c>
      <c r="BA76" s="115">
        <f t="shared" ref="BA76:BB80" si="60">P76+AQ76</f>
        <v>23.5001</v>
      </c>
      <c r="BB76" s="116">
        <f t="shared" si="60"/>
        <v>7.5826000000000002</v>
      </c>
    </row>
    <row r="77" spans="1:54" x14ac:dyDescent="0.2">
      <c r="A77" s="373">
        <v>14</v>
      </c>
      <c r="B77" s="374">
        <v>3436</v>
      </c>
      <c r="C77" s="374">
        <v>600078485</v>
      </c>
      <c r="D77" s="374">
        <v>70695385</v>
      </c>
      <c r="E77" s="372" t="s">
        <v>111</v>
      </c>
      <c r="F77" s="374">
        <v>3113</v>
      </c>
      <c r="G77" s="375" t="s">
        <v>316</v>
      </c>
      <c r="H77" s="376" t="s">
        <v>282</v>
      </c>
      <c r="I77" s="110">
        <v>2638525</v>
      </c>
      <c r="J77" s="111">
        <v>1940740</v>
      </c>
      <c r="K77" s="111">
        <v>0</v>
      </c>
      <c r="L77" s="114">
        <v>655970</v>
      </c>
      <c r="M77" s="114">
        <v>38815</v>
      </c>
      <c r="N77" s="249">
        <v>3000</v>
      </c>
      <c r="O77" s="275">
        <v>5.6000000000000005</v>
      </c>
      <c r="P77" s="288">
        <v>5.6000000000000005</v>
      </c>
      <c r="Q77" s="411">
        <v>0</v>
      </c>
      <c r="R77" s="112">
        <f t="shared" ref="R77:R98" si="61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98" si="62">SUM(R77:V77)</f>
        <v>0</v>
      </c>
      <c r="X77" s="113">
        <v>0</v>
      </c>
      <c r="Y77" s="113">
        <v>0</v>
      </c>
      <c r="Z77" s="113">
        <v>0</v>
      </c>
      <c r="AA77" s="113">
        <f t="shared" ref="AA77:AA98" si="63">SUM(X77:Z77)</f>
        <v>0</v>
      </c>
      <c r="AB77" s="113">
        <f t="shared" ref="AB77:AB98" si="64">W77+AA77</f>
        <v>0</v>
      </c>
      <c r="AC77" s="114">
        <f t="shared" ref="AC77:AC98" si="65">ROUND((W77+X77+Y77)*33.8%,0)</f>
        <v>0</v>
      </c>
      <c r="AD77" s="114">
        <f t="shared" ref="AD77:AD98" si="66">ROUND(W77*2%,0)</f>
        <v>0</v>
      </c>
      <c r="AE77" s="113">
        <v>0</v>
      </c>
      <c r="AF77" s="113">
        <v>0</v>
      </c>
      <c r="AG77" s="113">
        <f t="shared" ref="AG77:AG98" si="67">SUM(AE77:AF77)</f>
        <v>0</v>
      </c>
      <c r="AH77" s="113">
        <f t="shared" ref="AH77:AH98" si="68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98" si="69">AI77+AK77+AL77+AO77+AN77</f>
        <v>0</v>
      </c>
      <c r="AR77" s="115">
        <f t="shared" ref="AR77:AR98" si="70">AJ77+AM77+AP77</f>
        <v>0</v>
      </c>
      <c r="AS77" s="116">
        <f t="shared" ref="AS77:AS98" si="71">SUM(AQ77:AR77)</f>
        <v>0</v>
      </c>
      <c r="AT77" s="351">
        <f>I77+AH77</f>
        <v>2638525</v>
      </c>
      <c r="AU77" s="113">
        <f>J77+W77</f>
        <v>1940740</v>
      </c>
      <c r="AV77" s="113">
        <f t="shared" si="13"/>
        <v>0</v>
      </c>
      <c r="AW77" s="113">
        <f t="shared" si="59"/>
        <v>655970</v>
      </c>
      <c r="AX77" s="113">
        <f t="shared" si="59"/>
        <v>38815</v>
      </c>
      <c r="AY77" s="113">
        <f>N77+AG77</f>
        <v>3000</v>
      </c>
      <c r="AZ77" s="115">
        <f>O77+AS77</f>
        <v>5.6000000000000005</v>
      </c>
      <c r="BA77" s="115">
        <f t="shared" si="60"/>
        <v>5.6000000000000005</v>
      </c>
      <c r="BB77" s="116">
        <f t="shared" si="60"/>
        <v>0</v>
      </c>
    </row>
    <row r="78" spans="1:54" x14ac:dyDescent="0.2">
      <c r="A78" s="373">
        <v>14</v>
      </c>
      <c r="B78" s="374">
        <v>3436</v>
      </c>
      <c r="C78" s="374">
        <v>600078485</v>
      </c>
      <c r="D78" s="374">
        <v>70695385</v>
      </c>
      <c r="E78" s="372" t="s">
        <v>111</v>
      </c>
      <c r="F78" s="374">
        <v>3141</v>
      </c>
      <c r="G78" s="375" t="s">
        <v>319</v>
      </c>
      <c r="H78" s="376" t="s">
        <v>282</v>
      </c>
      <c r="I78" s="110">
        <v>2642498</v>
      </c>
      <c r="J78" s="111">
        <v>1930200</v>
      </c>
      <c r="K78" s="111">
        <v>0</v>
      </c>
      <c r="L78" s="114">
        <v>652408</v>
      </c>
      <c r="M78" s="114">
        <v>38604</v>
      </c>
      <c r="N78" s="249">
        <v>21286</v>
      </c>
      <c r="O78" s="275">
        <v>6.57</v>
      </c>
      <c r="P78" s="288">
        <v>0</v>
      </c>
      <c r="Q78" s="411">
        <v>6.57</v>
      </c>
      <c r="R78" s="112">
        <f t="shared" si="61"/>
        <v>0</v>
      </c>
      <c r="S78" s="113">
        <v>0</v>
      </c>
      <c r="T78" s="113">
        <v>16233</v>
      </c>
      <c r="U78" s="113">
        <v>0</v>
      </c>
      <c r="V78" s="113">
        <v>0</v>
      </c>
      <c r="W78" s="113">
        <f t="shared" si="62"/>
        <v>16233</v>
      </c>
      <c r="X78" s="113">
        <v>0</v>
      </c>
      <c r="Y78" s="113">
        <v>0</v>
      </c>
      <c r="Z78" s="113">
        <v>0</v>
      </c>
      <c r="AA78" s="113">
        <f t="shared" si="63"/>
        <v>0</v>
      </c>
      <c r="AB78" s="113">
        <f t="shared" si="64"/>
        <v>16233</v>
      </c>
      <c r="AC78" s="114">
        <f t="shared" si="65"/>
        <v>5487</v>
      </c>
      <c r="AD78" s="114">
        <f t="shared" si="66"/>
        <v>325</v>
      </c>
      <c r="AE78" s="113">
        <v>0</v>
      </c>
      <c r="AF78" s="113">
        <v>0</v>
      </c>
      <c r="AG78" s="113">
        <f t="shared" si="67"/>
        <v>0</v>
      </c>
      <c r="AH78" s="113">
        <f t="shared" si="68"/>
        <v>22045</v>
      </c>
      <c r="AI78" s="115">
        <v>0</v>
      </c>
      <c r="AJ78" s="115">
        <v>0</v>
      </c>
      <c r="AK78" s="115">
        <v>0</v>
      </c>
      <c r="AL78" s="115">
        <v>0</v>
      </c>
      <c r="AM78" s="115">
        <v>0.05</v>
      </c>
      <c r="AN78" s="115">
        <v>0</v>
      </c>
      <c r="AO78" s="115">
        <v>0</v>
      </c>
      <c r="AP78" s="115">
        <v>0</v>
      </c>
      <c r="AQ78" s="115">
        <f t="shared" si="69"/>
        <v>0</v>
      </c>
      <c r="AR78" s="115">
        <f t="shared" si="70"/>
        <v>0.05</v>
      </c>
      <c r="AS78" s="116">
        <f t="shared" si="71"/>
        <v>0.05</v>
      </c>
      <c r="AT78" s="351">
        <f>I78+AH78</f>
        <v>2664543</v>
      </c>
      <c r="AU78" s="113">
        <f>J78+W78</f>
        <v>1946433</v>
      </c>
      <c r="AV78" s="113">
        <f t="shared" ref="AV78:AV98" si="72">K78+AA78</f>
        <v>0</v>
      </c>
      <c r="AW78" s="113">
        <f t="shared" si="59"/>
        <v>657895</v>
      </c>
      <c r="AX78" s="113">
        <f t="shared" si="59"/>
        <v>38929</v>
      </c>
      <c r="AY78" s="113">
        <f>N78+AG78</f>
        <v>21286</v>
      </c>
      <c r="AZ78" s="115">
        <f>O78+AS78</f>
        <v>6.62</v>
      </c>
      <c r="BA78" s="115">
        <f t="shared" si="60"/>
        <v>0</v>
      </c>
      <c r="BB78" s="116">
        <f t="shared" si="60"/>
        <v>6.62</v>
      </c>
    </row>
    <row r="79" spans="1:54" x14ac:dyDescent="0.2">
      <c r="A79" s="373">
        <v>14</v>
      </c>
      <c r="B79" s="374">
        <v>3436</v>
      </c>
      <c r="C79" s="374">
        <v>600078485</v>
      </c>
      <c r="D79" s="374">
        <v>70695385</v>
      </c>
      <c r="E79" s="372" t="s">
        <v>111</v>
      </c>
      <c r="F79" s="374">
        <v>3143</v>
      </c>
      <c r="G79" s="375" t="s">
        <v>633</v>
      </c>
      <c r="H79" s="399" t="s">
        <v>281</v>
      </c>
      <c r="I79" s="110">
        <v>1915215</v>
      </c>
      <c r="J79" s="111">
        <v>1410321</v>
      </c>
      <c r="K79" s="111">
        <v>0</v>
      </c>
      <c r="L79" s="114">
        <v>476688</v>
      </c>
      <c r="M79" s="114">
        <v>28206</v>
      </c>
      <c r="N79" s="249">
        <v>0</v>
      </c>
      <c r="O79" s="275">
        <v>2.9910999999999999</v>
      </c>
      <c r="P79" s="288">
        <v>2.9910999999999999</v>
      </c>
      <c r="Q79" s="411">
        <v>0</v>
      </c>
      <c r="R79" s="112">
        <f t="shared" si="61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62"/>
        <v>0</v>
      </c>
      <c r="X79" s="113">
        <v>0</v>
      </c>
      <c r="Y79" s="113">
        <v>0</v>
      </c>
      <c r="Z79" s="113">
        <v>0</v>
      </c>
      <c r="AA79" s="113">
        <f t="shared" si="63"/>
        <v>0</v>
      </c>
      <c r="AB79" s="113">
        <f t="shared" si="64"/>
        <v>0</v>
      </c>
      <c r="AC79" s="114">
        <f t="shared" si="65"/>
        <v>0</v>
      </c>
      <c r="AD79" s="114">
        <f t="shared" si="66"/>
        <v>0</v>
      </c>
      <c r="AE79" s="113">
        <v>0</v>
      </c>
      <c r="AF79" s="113">
        <v>0</v>
      </c>
      <c r="AG79" s="113">
        <f t="shared" si="67"/>
        <v>0</v>
      </c>
      <c r="AH79" s="113">
        <f t="shared" si="68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69"/>
        <v>0</v>
      </c>
      <c r="AR79" s="115">
        <f t="shared" si="70"/>
        <v>0</v>
      </c>
      <c r="AS79" s="116">
        <f t="shared" si="71"/>
        <v>0</v>
      </c>
      <c r="AT79" s="351">
        <f>I79+AH79</f>
        <v>1915215</v>
      </c>
      <c r="AU79" s="113">
        <f>J79+W79</f>
        <v>1410321</v>
      </c>
      <c r="AV79" s="113">
        <f t="shared" si="72"/>
        <v>0</v>
      </c>
      <c r="AW79" s="113">
        <f t="shared" si="59"/>
        <v>476688</v>
      </c>
      <c r="AX79" s="113">
        <f t="shared" si="59"/>
        <v>28206</v>
      </c>
      <c r="AY79" s="113">
        <f>N79+AG79</f>
        <v>0</v>
      </c>
      <c r="AZ79" s="115">
        <f>O79+AS79</f>
        <v>2.9910999999999999</v>
      </c>
      <c r="BA79" s="115">
        <f t="shared" si="60"/>
        <v>2.9910999999999999</v>
      </c>
      <c r="BB79" s="116">
        <f t="shared" si="60"/>
        <v>0</v>
      </c>
    </row>
    <row r="80" spans="1:54" x14ac:dyDescent="0.2">
      <c r="A80" s="373">
        <v>14</v>
      </c>
      <c r="B80" s="374">
        <v>3436</v>
      </c>
      <c r="C80" s="374">
        <v>600078485</v>
      </c>
      <c r="D80" s="374">
        <v>70695385</v>
      </c>
      <c r="E80" s="372" t="s">
        <v>111</v>
      </c>
      <c r="F80" s="374">
        <v>3143</v>
      </c>
      <c r="G80" s="375" t="s">
        <v>634</v>
      </c>
      <c r="H80" s="399" t="s">
        <v>282</v>
      </c>
      <c r="I80" s="110">
        <v>69519</v>
      </c>
      <c r="J80" s="111">
        <v>49005</v>
      </c>
      <c r="K80" s="111">
        <v>0</v>
      </c>
      <c r="L80" s="114">
        <v>16564</v>
      </c>
      <c r="M80" s="114">
        <v>980</v>
      </c>
      <c r="N80" s="249">
        <v>2970</v>
      </c>
      <c r="O80" s="275">
        <v>0.21</v>
      </c>
      <c r="P80" s="288">
        <v>0</v>
      </c>
      <c r="Q80" s="411">
        <v>0.21</v>
      </c>
      <c r="R80" s="112">
        <f t="shared" si="61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62"/>
        <v>0</v>
      </c>
      <c r="X80" s="113">
        <v>0</v>
      </c>
      <c r="Y80" s="113">
        <v>0</v>
      </c>
      <c r="Z80" s="113">
        <v>0</v>
      </c>
      <c r="AA80" s="113">
        <f t="shared" si="63"/>
        <v>0</v>
      </c>
      <c r="AB80" s="113">
        <f t="shared" si="64"/>
        <v>0</v>
      </c>
      <c r="AC80" s="114">
        <f t="shared" si="65"/>
        <v>0</v>
      </c>
      <c r="AD80" s="114">
        <f t="shared" si="66"/>
        <v>0</v>
      </c>
      <c r="AE80" s="113">
        <v>0</v>
      </c>
      <c r="AF80" s="113">
        <v>0</v>
      </c>
      <c r="AG80" s="113">
        <f t="shared" si="67"/>
        <v>0</v>
      </c>
      <c r="AH80" s="113">
        <f t="shared" si="68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9"/>
        <v>0</v>
      </c>
      <c r="AR80" s="115">
        <f t="shared" si="70"/>
        <v>0</v>
      </c>
      <c r="AS80" s="116">
        <f t="shared" si="71"/>
        <v>0</v>
      </c>
      <c r="AT80" s="351">
        <f>I80+AH80</f>
        <v>69519</v>
      </c>
      <c r="AU80" s="113">
        <f>J80+W80</f>
        <v>49005</v>
      </c>
      <c r="AV80" s="113">
        <f t="shared" si="72"/>
        <v>0</v>
      </c>
      <c r="AW80" s="113">
        <f t="shared" si="59"/>
        <v>16564</v>
      </c>
      <c r="AX80" s="113">
        <f t="shared" si="59"/>
        <v>980</v>
      </c>
      <c r="AY80" s="113">
        <f>N80+AG80</f>
        <v>2970</v>
      </c>
      <c r="AZ80" s="115">
        <f>O80+AS80</f>
        <v>0.21</v>
      </c>
      <c r="BA80" s="115">
        <f t="shared" si="60"/>
        <v>0</v>
      </c>
      <c r="BB80" s="116">
        <f t="shared" si="60"/>
        <v>0.21</v>
      </c>
    </row>
    <row r="81" spans="1:54" x14ac:dyDescent="0.2">
      <c r="A81" s="237">
        <v>14</v>
      </c>
      <c r="B81" s="31">
        <v>3436</v>
      </c>
      <c r="C81" s="31">
        <v>600078485</v>
      </c>
      <c r="D81" s="31">
        <v>70695385</v>
      </c>
      <c r="E81" s="246" t="s">
        <v>112</v>
      </c>
      <c r="F81" s="31"/>
      <c r="G81" s="236"/>
      <c r="H81" s="332"/>
      <c r="I81" s="6">
        <v>29068861</v>
      </c>
      <c r="J81" s="10">
        <v>20990541</v>
      </c>
      <c r="K81" s="10">
        <v>0</v>
      </c>
      <c r="L81" s="10">
        <v>7094803</v>
      </c>
      <c r="M81" s="10">
        <v>419811</v>
      </c>
      <c r="N81" s="10">
        <v>563706</v>
      </c>
      <c r="O81" s="11">
        <v>46.453800000000001</v>
      </c>
      <c r="P81" s="11">
        <v>32.091200000000001</v>
      </c>
      <c r="Q81" s="37">
        <v>14.3626</v>
      </c>
      <c r="R81" s="6">
        <f t="shared" ref="R81:BB81" si="73">SUM(R76:R80)</f>
        <v>0</v>
      </c>
      <c r="S81" s="10">
        <f t="shared" si="73"/>
        <v>0</v>
      </c>
      <c r="T81" s="10">
        <f t="shared" si="73"/>
        <v>16233</v>
      </c>
      <c r="U81" s="10">
        <f t="shared" si="73"/>
        <v>0</v>
      </c>
      <c r="V81" s="10">
        <f t="shared" si="73"/>
        <v>0</v>
      </c>
      <c r="W81" s="10">
        <f t="shared" si="73"/>
        <v>16233</v>
      </c>
      <c r="X81" s="10">
        <f t="shared" si="73"/>
        <v>0</v>
      </c>
      <c r="Y81" s="10">
        <f t="shared" si="73"/>
        <v>0</v>
      </c>
      <c r="Z81" s="10">
        <f t="shared" si="73"/>
        <v>0</v>
      </c>
      <c r="AA81" s="10">
        <f t="shared" si="73"/>
        <v>0</v>
      </c>
      <c r="AB81" s="10">
        <f t="shared" si="73"/>
        <v>16233</v>
      </c>
      <c r="AC81" s="10">
        <f t="shared" si="73"/>
        <v>5487</v>
      </c>
      <c r="AD81" s="10">
        <f t="shared" si="73"/>
        <v>325</v>
      </c>
      <c r="AE81" s="10">
        <f t="shared" si="73"/>
        <v>0</v>
      </c>
      <c r="AF81" s="10">
        <f t="shared" si="73"/>
        <v>0</v>
      </c>
      <c r="AG81" s="10">
        <f t="shared" si="73"/>
        <v>0</v>
      </c>
      <c r="AH81" s="10">
        <f t="shared" si="73"/>
        <v>22045</v>
      </c>
      <c r="AI81" s="11">
        <f t="shared" si="73"/>
        <v>0</v>
      </c>
      <c r="AJ81" s="11">
        <f t="shared" si="73"/>
        <v>0</v>
      </c>
      <c r="AK81" s="11">
        <f t="shared" si="73"/>
        <v>0</v>
      </c>
      <c r="AL81" s="11">
        <f t="shared" si="73"/>
        <v>0</v>
      </c>
      <c r="AM81" s="11">
        <f t="shared" si="73"/>
        <v>0.05</v>
      </c>
      <c r="AN81" s="11">
        <f t="shared" si="73"/>
        <v>0</v>
      </c>
      <c r="AO81" s="11">
        <f t="shared" si="73"/>
        <v>0</v>
      </c>
      <c r="AP81" s="11">
        <f t="shared" si="73"/>
        <v>0</v>
      </c>
      <c r="AQ81" s="11">
        <f t="shared" si="73"/>
        <v>0</v>
      </c>
      <c r="AR81" s="11">
        <f t="shared" si="73"/>
        <v>0.05</v>
      </c>
      <c r="AS81" s="79">
        <f t="shared" si="73"/>
        <v>0.05</v>
      </c>
      <c r="AT81" s="876">
        <f t="shared" si="73"/>
        <v>29090906</v>
      </c>
      <c r="AU81" s="10">
        <f t="shared" si="73"/>
        <v>21006774</v>
      </c>
      <c r="AV81" s="10">
        <f t="shared" si="73"/>
        <v>0</v>
      </c>
      <c r="AW81" s="10">
        <f t="shared" si="73"/>
        <v>7100290</v>
      </c>
      <c r="AX81" s="10">
        <f t="shared" si="73"/>
        <v>420136</v>
      </c>
      <c r="AY81" s="10">
        <f t="shared" si="73"/>
        <v>563706</v>
      </c>
      <c r="AZ81" s="11">
        <f t="shared" si="73"/>
        <v>46.503799999999998</v>
      </c>
      <c r="BA81" s="11">
        <f t="shared" si="73"/>
        <v>32.091200000000001</v>
      </c>
      <c r="BB81" s="79">
        <f t="shared" si="73"/>
        <v>14.412600000000001</v>
      </c>
    </row>
    <row r="82" spans="1:54" x14ac:dyDescent="0.2">
      <c r="A82" s="373">
        <v>15</v>
      </c>
      <c r="B82" s="374">
        <v>3442</v>
      </c>
      <c r="C82" s="374">
        <v>600078205</v>
      </c>
      <c r="D82" s="374">
        <v>72743638</v>
      </c>
      <c r="E82" s="372" t="s">
        <v>113</v>
      </c>
      <c r="F82" s="374">
        <v>3111</v>
      </c>
      <c r="G82" s="375" t="s">
        <v>315</v>
      </c>
      <c r="H82" s="376" t="s">
        <v>281</v>
      </c>
      <c r="I82" s="110">
        <v>4986668</v>
      </c>
      <c r="J82" s="111">
        <v>3644895</v>
      </c>
      <c r="K82" s="111">
        <v>0</v>
      </c>
      <c r="L82" s="114">
        <v>1231975</v>
      </c>
      <c r="M82" s="114">
        <v>72898</v>
      </c>
      <c r="N82" s="249">
        <v>36900</v>
      </c>
      <c r="O82" s="275">
        <v>8.6681999999999988</v>
      </c>
      <c r="P82" s="288">
        <v>6</v>
      </c>
      <c r="Q82" s="411">
        <v>2.6681999999999997</v>
      </c>
      <c r="R82" s="112">
        <f t="shared" si="61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62"/>
        <v>0</v>
      </c>
      <c r="X82" s="113">
        <v>0</v>
      </c>
      <c r="Y82" s="113">
        <v>0</v>
      </c>
      <c r="Z82" s="113">
        <v>0</v>
      </c>
      <c r="AA82" s="113">
        <f t="shared" si="63"/>
        <v>0</v>
      </c>
      <c r="AB82" s="113">
        <f t="shared" si="64"/>
        <v>0</v>
      </c>
      <c r="AC82" s="114">
        <f t="shared" si="65"/>
        <v>0</v>
      </c>
      <c r="AD82" s="114">
        <f t="shared" si="66"/>
        <v>0</v>
      </c>
      <c r="AE82" s="113">
        <v>0</v>
      </c>
      <c r="AF82" s="113">
        <v>0</v>
      </c>
      <c r="AG82" s="113">
        <f t="shared" si="67"/>
        <v>0</v>
      </c>
      <c r="AH82" s="113">
        <f t="shared" si="68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9"/>
        <v>0</v>
      </c>
      <c r="AR82" s="115">
        <f t="shared" si="70"/>
        <v>0</v>
      </c>
      <c r="AS82" s="116">
        <f t="shared" si="71"/>
        <v>0</v>
      </c>
      <c r="AT82" s="351">
        <f>I82+AH82</f>
        <v>4986668</v>
      </c>
      <c r="AU82" s="113">
        <f>J82+W82</f>
        <v>3644895</v>
      </c>
      <c r="AV82" s="113">
        <f t="shared" si="72"/>
        <v>0</v>
      </c>
      <c r="AW82" s="113">
        <f t="shared" ref="AW82:AX84" si="74">L82+AC82</f>
        <v>1231975</v>
      </c>
      <c r="AX82" s="113">
        <f t="shared" si="74"/>
        <v>72898</v>
      </c>
      <c r="AY82" s="113">
        <f>N82+AG82</f>
        <v>36900</v>
      </c>
      <c r="AZ82" s="115">
        <f>O82+AS82</f>
        <v>8.6681999999999988</v>
      </c>
      <c r="BA82" s="115">
        <f t="shared" ref="BA82:BB84" si="75">P82+AQ82</f>
        <v>6</v>
      </c>
      <c r="BB82" s="116">
        <f t="shared" si="75"/>
        <v>2.6681999999999997</v>
      </c>
    </row>
    <row r="83" spans="1:54" x14ac:dyDescent="0.2">
      <c r="A83" s="373">
        <v>15</v>
      </c>
      <c r="B83" s="374">
        <v>3442</v>
      </c>
      <c r="C83" s="374">
        <v>600078205</v>
      </c>
      <c r="D83" s="374">
        <v>72743638</v>
      </c>
      <c r="E83" s="372" t="s">
        <v>113</v>
      </c>
      <c r="F83" s="374">
        <v>3111</v>
      </c>
      <c r="G83" s="375" t="s">
        <v>316</v>
      </c>
      <c r="H83" s="376" t="s">
        <v>282</v>
      </c>
      <c r="I83" s="110">
        <v>1568234</v>
      </c>
      <c r="J83" s="111">
        <v>1154812</v>
      </c>
      <c r="K83" s="111">
        <v>0</v>
      </c>
      <c r="L83" s="114">
        <v>390326</v>
      </c>
      <c r="M83" s="114">
        <v>23096</v>
      </c>
      <c r="N83" s="249">
        <v>0</v>
      </c>
      <c r="O83" s="275">
        <v>3.33</v>
      </c>
      <c r="P83" s="288">
        <v>3.33</v>
      </c>
      <c r="Q83" s="411">
        <v>0</v>
      </c>
      <c r="R83" s="112">
        <f t="shared" si="61"/>
        <v>0</v>
      </c>
      <c r="S83" s="113">
        <v>-288703</v>
      </c>
      <c r="T83" s="113">
        <v>0</v>
      </c>
      <c r="U83" s="113">
        <v>0</v>
      </c>
      <c r="V83" s="113">
        <v>0</v>
      </c>
      <c r="W83" s="113">
        <f t="shared" si="62"/>
        <v>-288703</v>
      </c>
      <c r="X83" s="113">
        <v>0</v>
      </c>
      <c r="Y83" s="113">
        <v>0</v>
      </c>
      <c r="Z83" s="113">
        <v>0</v>
      </c>
      <c r="AA83" s="113">
        <f t="shared" si="63"/>
        <v>0</v>
      </c>
      <c r="AB83" s="113">
        <f t="shared" si="64"/>
        <v>-288703</v>
      </c>
      <c r="AC83" s="114">
        <f t="shared" si="65"/>
        <v>-97582</v>
      </c>
      <c r="AD83" s="114">
        <f t="shared" si="66"/>
        <v>-5774</v>
      </c>
      <c r="AE83" s="113">
        <v>0</v>
      </c>
      <c r="AF83" s="113">
        <v>0</v>
      </c>
      <c r="AG83" s="113">
        <f t="shared" si="67"/>
        <v>0</v>
      </c>
      <c r="AH83" s="113">
        <f t="shared" si="68"/>
        <v>-392059</v>
      </c>
      <c r="AI83" s="115">
        <v>0</v>
      </c>
      <c r="AJ83" s="115">
        <v>0</v>
      </c>
      <c r="AK83" s="115">
        <v>-0.83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69"/>
        <v>-0.83</v>
      </c>
      <c r="AR83" s="115">
        <f t="shared" si="70"/>
        <v>0</v>
      </c>
      <c r="AS83" s="116">
        <f t="shared" si="71"/>
        <v>-0.83</v>
      </c>
      <c r="AT83" s="351">
        <f>I83+AH83</f>
        <v>1176175</v>
      </c>
      <c r="AU83" s="113">
        <f>J83+W83</f>
        <v>866109</v>
      </c>
      <c r="AV83" s="113">
        <f t="shared" si="72"/>
        <v>0</v>
      </c>
      <c r="AW83" s="113">
        <f t="shared" si="74"/>
        <v>292744</v>
      </c>
      <c r="AX83" s="113">
        <f t="shared" si="74"/>
        <v>17322</v>
      </c>
      <c r="AY83" s="113">
        <f>N83+AG83</f>
        <v>0</v>
      </c>
      <c r="AZ83" s="115">
        <f>O83+AS83</f>
        <v>2.5</v>
      </c>
      <c r="BA83" s="115">
        <f t="shared" si="75"/>
        <v>2.5</v>
      </c>
      <c r="BB83" s="116">
        <f t="shared" si="75"/>
        <v>0</v>
      </c>
    </row>
    <row r="84" spans="1:54" s="3" customFormat="1" x14ac:dyDescent="0.2">
      <c r="A84" s="373">
        <v>15</v>
      </c>
      <c r="B84" s="374">
        <v>3442</v>
      </c>
      <c r="C84" s="374">
        <v>600078205</v>
      </c>
      <c r="D84" s="374">
        <v>72743638</v>
      </c>
      <c r="E84" s="372" t="s">
        <v>114</v>
      </c>
      <c r="F84" s="374">
        <v>3141</v>
      </c>
      <c r="G84" s="375" t="s">
        <v>319</v>
      </c>
      <c r="H84" s="376" t="s">
        <v>282</v>
      </c>
      <c r="I84" s="110">
        <v>890794</v>
      </c>
      <c r="J84" s="111">
        <v>652458</v>
      </c>
      <c r="K84" s="111">
        <v>0</v>
      </c>
      <c r="L84" s="114">
        <v>220531</v>
      </c>
      <c r="M84" s="114">
        <v>13049</v>
      </c>
      <c r="N84" s="249">
        <v>4756</v>
      </c>
      <c r="O84" s="275">
        <v>2.2200000000000002</v>
      </c>
      <c r="P84" s="288">
        <v>0</v>
      </c>
      <c r="Q84" s="411">
        <v>2.2200000000000002</v>
      </c>
      <c r="R84" s="112">
        <f t="shared" si="61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62"/>
        <v>0</v>
      </c>
      <c r="X84" s="113">
        <v>0</v>
      </c>
      <c r="Y84" s="113">
        <v>0</v>
      </c>
      <c r="Z84" s="113">
        <v>0</v>
      </c>
      <c r="AA84" s="113">
        <f t="shared" si="63"/>
        <v>0</v>
      </c>
      <c r="AB84" s="113">
        <f t="shared" si="64"/>
        <v>0</v>
      </c>
      <c r="AC84" s="114">
        <f t="shared" si="65"/>
        <v>0</v>
      </c>
      <c r="AD84" s="114">
        <f t="shared" si="66"/>
        <v>0</v>
      </c>
      <c r="AE84" s="113">
        <v>0</v>
      </c>
      <c r="AF84" s="113">
        <v>0</v>
      </c>
      <c r="AG84" s="113">
        <f t="shared" si="67"/>
        <v>0</v>
      </c>
      <c r="AH84" s="113">
        <f t="shared" si="68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9"/>
        <v>0</v>
      </c>
      <c r="AR84" s="115">
        <f t="shared" si="70"/>
        <v>0</v>
      </c>
      <c r="AS84" s="116">
        <f t="shared" si="71"/>
        <v>0</v>
      </c>
      <c r="AT84" s="351">
        <f>I84+AH84</f>
        <v>890794</v>
      </c>
      <c r="AU84" s="113">
        <f>J84+W84</f>
        <v>652458</v>
      </c>
      <c r="AV84" s="113">
        <f t="shared" si="72"/>
        <v>0</v>
      </c>
      <c r="AW84" s="113">
        <f t="shared" si="74"/>
        <v>220531</v>
      </c>
      <c r="AX84" s="113">
        <f t="shared" si="74"/>
        <v>13049</v>
      </c>
      <c r="AY84" s="113">
        <f>N84+AG84</f>
        <v>4756</v>
      </c>
      <c r="AZ84" s="115">
        <f>O84+AS84</f>
        <v>2.2200000000000002</v>
      </c>
      <c r="BA84" s="115">
        <f t="shared" si="75"/>
        <v>0</v>
      </c>
      <c r="BB84" s="116">
        <f t="shared" si="75"/>
        <v>2.2200000000000002</v>
      </c>
    </row>
    <row r="85" spans="1:54" x14ac:dyDescent="0.2">
      <c r="A85" s="237">
        <v>15</v>
      </c>
      <c r="B85" s="31">
        <v>3442</v>
      </c>
      <c r="C85" s="31">
        <v>600078205</v>
      </c>
      <c r="D85" s="31">
        <v>72743638</v>
      </c>
      <c r="E85" s="246" t="s">
        <v>115</v>
      </c>
      <c r="F85" s="31"/>
      <c r="G85" s="236"/>
      <c r="H85" s="332"/>
      <c r="I85" s="5">
        <v>7445696</v>
      </c>
      <c r="J85" s="8">
        <v>5452165</v>
      </c>
      <c r="K85" s="8">
        <v>0</v>
      </c>
      <c r="L85" s="8">
        <v>1842832</v>
      </c>
      <c r="M85" s="8">
        <v>109043</v>
      </c>
      <c r="N85" s="8">
        <v>41656</v>
      </c>
      <c r="O85" s="9">
        <v>14.2182</v>
      </c>
      <c r="P85" s="9">
        <v>9.33</v>
      </c>
      <c r="Q85" s="38">
        <v>4.8881999999999994</v>
      </c>
      <c r="R85" s="5">
        <f t="shared" ref="R85:BB85" si="76">SUM(R82:R84)</f>
        <v>0</v>
      </c>
      <c r="S85" s="8">
        <f t="shared" si="76"/>
        <v>-288703</v>
      </c>
      <c r="T85" s="8">
        <f t="shared" si="76"/>
        <v>0</v>
      </c>
      <c r="U85" s="8">
        <f t="shared" si="76"/>
        <v>0</v>
      </c>
      <c r="V85" s="8">
        <f t="shared" si="76"/>
        <v>0</v>
      </c>
      <c r="W85" s="8">
        <f t="shared" si="76"/>
        <v>-288703</v>
      </c>
      <c r="X85" s="8">
        <f t="shared" si="76"/>
        <v>0</v>
      </c>
      <c r="Y85" s="8">
        <f t="shared" si="76"/>
        <v>0</v>
      </c>
      <c r="Z85" s="8">
        <f t="shared" si="76"/>
        <v>0</v>
      </c>
      <c r="AA85" s="8">
        <f t="shared" si="76"/>
        <v>0</v>
      </c>
      <c r="AB85" s="8">
        <f t="shared" si="76"/>
        <v>-288703</v>
      </c>
      <c r="AC85" s="8">
        <f t="shared" si="76"/>
        <v>-97582</v>
      </c>
      <c r="AD85" s="8">
        <f t="shared" si="76"/>
        <v>-5774</v>
      </c>
      <c r="AE85" s="8">
        <f t="shared" si="76"/>
        <v>0</v>
      </c>
      <c r="AF85" s="8">
        <f t="shared" si="76"/>
        <v>0</v>
      </c>
      <c r="AG85" s="8">
        <f t="shared" si="76"/>
        <v>0</v>
      </c>
      <c r="AH85" s="8">
        <f t="shared" si="76"/>
        <v>-392059</v>
      </c>
      <c r="AI85" s="9">
        <f t="shared" si="76"/>
        <v>0</v>
      </c>
      <c r="AJ85" s="9">
        <f t="shared" si="76"/>
        <v>0</v>
      </c>
      <c r="AK85" s="9">
        <f t="shared" si="76"/>
        <v>-0.83</v>
      </c>
      <c r="AL85" s="9">
        <f t="shared" si="76"/>
        <v>0</v>
      </c>
      <c r="AM85" s="9">
        <f t="shared" si="76"/>
        <v>0</v>
      </c>
      <c r="AN85" s="9">
        <f t="shared" si="76"/>
        <v>0</v>
      </c>
      <c r="AO85" s="9">
        <f t="shared" si="76"/>
        <v>0</v>
      </c>
      <c r="AP85" s="9">
        <f t="shared" si="76"/>
        <v>0</v>
      </c>
      <c r="AQ85" s="9">
        <f t="shared" si="76"/>
        <v>-0.83</v>
      </c>
      <c r="AR85" s="9">
        <f t="shared" si="76"/>
        <v>0</v>
      </c>
      <c r="AS85" s="78">
        <f t="shared" si="76"/>
        <v>-0.83</v>
      </c>
      <c r="AT85" s="877">
        <f t="shared" si="76"/>
        <v>7053637</v>
      </c>
      <c r="AU85" s="8">
        <f t="shared" si="76"/>
        <v>5163462</v>
      </c>
      <c r="AV85" s="8">
        <f t="shared" si="76"/>
        <v>0</v>
      </c>
      <c r="AW85" s="8">
        <f t="shared" si="76"/>
        <v>1745250</v>
      </c>
      <c r="AX85" s="8">
        <f t="shared" si="76"/>
        <v>103269</v>
      </c>
      <c r="AY85" s="8">
        <f t="shared" si="76"/>
        <v>41656</v>
      </c>
      <c r="AZ85" s="9">
        <f t="shared" si="76"/>
        <v>13.388199999999999</v>
      </c>
      <c r="BA85" s="9">
        <f t="shared" si="76"/>
        <v>8.5</v>
      </c>
      <c r="BB85" s="78">
        <f t="shared" si="76"/>
        <v>4.8881999999999994</v>
      </c>
    </row>
    <row r="86" spans="1:54" s="3" customFormat="1" x14ac:dyDescent="0.2">
      <c r="A86" s="373">
        <v>16</v>
      </c>
      <c r="B86" s="374">
        <v>3452</v>
      </c>
      <c r="C86" s="374">
        <v>600078264</v>
      </c>
      <c r="D86" s="374">
        <v>72743557</v>
      </c>
      <c r="E86" s="372" t="s">
        <v>116</v>
      </c>
      <c r="F86" s="374">
        <v>3111</v>
      </c>
      <c r="G86" s="375" t="s">
        <v>315</v>
      </c>
      <c r="H86" s="376" t="s">
        <v>281</v>
      </c>
      <c r="I86" s="110">
        <v>1448122</v>
      </c>
      <c r="J86" s="111">
        <v>1059405</v>
      </c>
      <c r="K86" s="111">
        <v>0</v>
      </c>
      <c r="L86" s="114">
        <v>358079</v>
      </c>
      <c r="M86" s="114">
        <v>21188</v>
      </c>
      <c r="N86" s="249">
        <v>9450</v>
      </c>
      <c r="O86" s="275">
        <v>2.4786000000000001</v>
      </c>
      <c r="P86" s="288">
        <v>1.9677</v>
      </c>
      <c r="Q86" s="411">
        <v>0.51090000000000002</v>
      </c>
      <c r="R86" s="112">
        <f t="shared" si="61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62"/>
        <v>0</v>
      </c>
      <c r="X86" s="113">
        <v>0</v>
      </c>
      <c r="Y86" s="113">
        <v>0</v>
      </c>
      <c r="Z86" s="113">
        <v>0</v>
      </c>
      <c r="AA86" s="113">
        <f t="shared" si="63"/>
        <v>0</v>
      </c>
      <c r="AB86" s="113">
        <f t="shared" si="64"/>
        <v>0</v>
      </c>
      <c r="AC86" s="114">
        <f t="shared" si="65"/>
        <v>0</v>
      </c>
      <c r="AD86" s="114">
        <f t="shared" si="66"/>
        <v>0</v>
      </c>
      <c r="AE86" s="113">
        <v>0</v>
      </c>
      <c r="AF86" s="113">
        <v>0</v>
      </c>
      <c r="AG86" s="113">
        <f t="shared" si="67"/>
        <v>0</v>
      </c>
      <c r="AH86" s="113">
        <f t="shared" si="68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69"/>
        <v>0</v>
      </c>
      <c r="AR86" s="115">
        <f t="shared" si="70"/>
        <v>0</v>
      </c>
      <c r="AS86" s="116">
        <f t="shared" si="71"/>
        <v>0</v>
      </c>
      <c r="AT86" s="351">
        <f t="shared" ref="AT86:AT91" si="77">I86+AH86</f>
        <v>1448122</v>
      </c>
      <c r="AU86" s="113">
        <f t="shared" ref="AU86:AU91" si="78">J86+W86</f>
        <v>1059405</v>
      </c>
      <c r="AV86" s="113">
        <f t="shared" si="72"/>
        <v>0</v>
      </c>
      <c r="AW86" s="113">
        <f t="shared" ref="AW86:AX91" si="79">L86+AC86</f>
        <v>358079</v>
      </c>
      <c r="AX86" s="113">
        <f t="shared" si="79"/>
        <v>21188</v>
      </c>
      <c r="AY86" s="113">
        <f t="shared" ref="AY86:AY91" si="80">N86+AG86</f>
        <v>9450</v>
      </c>
      <c r="AZ86" s="115">
        <f t="shared" ref="AZ86:AZ91" si="81">O86+AS86</f>
        <v>2.4786000000000001</v>
      </c>
      <c r="BA86" s="115">
        <f t="shared" ref="BA86:BB91" si="82">P86+AQ86</f>
        <v>1.9677</v>
      </c>
      <c r="BB86" s="116">
        <f t="shared" si="82"/>
        <v>0.51090000000000002</v>
      </c>
    </row>
    <row r="87" spans="1:54" x14ac:dyDescent="0.2">
      <c r="A87" s="373">
        <v>16</v>
      </c>
      <c r="B87" s="374">
        <v>3452</v>
      </c>
      <c r="C87" s="374">
        <v>600078264</v>
      </c>
      <c r="D87" s="374">
        <v>72743557</v>
      </c>
      <c r="E87" s="372" t="s">
        <v>116</v>
      </c>
      <c r="F87" s="374">
        <v>3113</v>
      </c>
      <c r="G87" s="375" t="s">
        <v>318</v>
      </c>
      <c r="H87" s="376" t="s">
        <v>281</v>
      </c>
      <c r="I87" s="110">
        <v>21767612</v>
      </c>
      <c r="J87" s="111">
        <v>15736460</v>
      </c>
      <c r="K87" s="111">
        <v>0</v>
      </c>
      <c r="L87" s="114">
        <v>5318923</v>
      </c>
      <c r="M87" s="114">
        <v>314729</v>
      </c>
      <c r="N87" s="249">
        <v>397500</v>
      </c>
      <c r="O87" s="275">
        <v>31.047900000000002</v>
      </c>
      <c r="P87" s="288">
        <v>23.644300000000001</v>
      </c>
      <c r="Q87" s="411">
        <v>7.4036</v>
      </c>
      <c r="R87" s="112">
        <f t="shared" si="61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62"/>
        <v>0</v>
      </c>
      <c r="X87" s="113">
        <v>0</v>
      </c>
      <c r="Y87" s="113">
        <v>0</v>
      </c>
      <c r="Z87" s="113">
        <v>0</v>
      </c>
      <c r="AA87" s="113">
        <f t="shared" si="63"/>
        <v>0</v>
      </c>
      <c r="AB87" s="113">
        <f t="shared" si="64"/>
        <v>0</v>
      </c>
      <c r="AC87" s="114">
        <f t="shared" si="65"/>
        <v>0</v>
      </c>
      <c r="AD87" s="114">
        <f t="shared" si="66"/>
        <v>0</v>
      </c>
      <c r="AE87" s="113">
        <v>0</v>
      </c>
      <c r="AF87" s="113">
        <v>0</v>
      </c>
      <c r="AG87" s="113">
        <f t="shared" si="67"/>
        <v>0</v>
      </c>
      <c r="AH87" s="113">
        <f t="shared" si="68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9"/>
        <v>0</v>
      </c>
      <c r="AR87" s="115">
        <f t="shared" si="70"/>
        <v>0</v>
      </c>
      <c r="AS87" s="116">
        <f t="shared" si="71"/>
        <v>0</v>
      </c>
      <c r="AT87" s="351">
        <f t="shared" si="77"/>
        <v>21767612</v>
      </c>
      <c r="AU87" s="113">
        <f t="shared" si="78"/>
        <v>15736460</v>
      </c>
      <c r="AV87" s="113">
        <f t="shared" si="72"/>
        <v>0</v>
      </c>
      <c r="AW87" s="113">
        <f t="shared" si="79"/>
        <v>5318923</v>
      </c>
      <c r="AX87" s="113">
        <f t="shared" si="79"/>
        <v>314729</v>
      </c>
      <c r="AY87" s="113">
        <f t="shared" si="80"/>
        <v>397500</v>
      </c>
      <c r="AZ87" s="115">
        <f t="shared" si="81"/>
        <v>31.047900000000002</v>
      </c>
      <c r="BA87" s="115">
        <f t="shared" si="82"/>
        <v>23.644300000000001</v>
      </c>
      <c r="BB87" s="116">
        <f t="shared" si="82"/>
        <v>7.4036</v>
      </c>
    </row>
    <row r="88" spans="1:54" x14ac:dyDescent="0.2">
      <c r="A88" s="373">
        <v>16</v>
      </c>
      <c r="B88" s="374">
        <v>3452</v>
      </c>
      <c r="C88" s="374">
        <v>600078264</v>
      </c>
      <c r="D88" s="374">
        <v>72743557</v>
      </c>
      <c r="E88" s="372" t="s">
        <v>116</v>
      </c>
      <c r="F88" s="374">
        <v>3113</v>
      </c>
      <c r="G88" s="375" t="s">
        <v>316</v>
      </c>
      <c r="H88" s="376" t="s">
        <v>282</v>
      </c>
      <c r="I88" s="110">
        <v>2568290</v>
      </c>
      <c r="J88" s="111">
        <v>1880921</v>
      </c>
      <c r="K88" s="111">
        <v>0</v>
      </c>
      <c r="L88" s="114">
        <v>635751</v>
      </c>
      <c r="M88" s="114">
        <v>37618</v>
      </c>
      <c r="N88" s="249">
        <v>14000</v>
      </c>
      <c r="O88" s="275">
        <v>5.4300000000000006</v>
      </c>
      <c r="P88" s="288">
        <v>5.4300000000000006</v>
      </c>
      <c r="Q88" s="411">
        <v>0</v>
      </c>
      <c r="R88" s="112">
        <f t="shared" si="61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62"/>
        <v>0</v>
      </c>
      <c r="X88" s="113">
        <v>0</v>
      </c>
      <c r="Y88" s="113">
        <v>0</v>
      </c>
      <c r="Z88" s="113">
        <v>0</v>
      </c>
      <c r="AA88" s="113">
        <f t="shared" si="63"/>
        <v>0</v>
      </c>
      <c r="AB88" s="113">
        <f t="shared" si="64"/>
        <v>0</v>
      </c>
      <c r="AC88" s="114">
        <f t="shared" si="65"/>
        <v>0</v>
      </c>
      <c r="AD88" s="114">
        <f t="shared" si="66"/>
        <v>0</v>
      </c>
      <c r="AE88" s="113">
        <v>0</v>
      </c>
      <c r="AF88" s="113">
        <v>0</v>
      </c>
      <c r="AG88" s="113">
        <f t="shared" si="67"/>
        <v>0</v>
      </c>
      <c r="AH88" s="113">
        <f t="shared" si="68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69"/>
        <v>0</v>
      </c>
      <c r="AR88" s="115">
        <f t="shared" si="70"/>
        <v>0</v>
      </c>
      <c r="AS88" s="116">
        <f t="shared" si="71"/>
        <v>0</v>
      </c>
      <c r="AT88" s="351">
        <f t="shared" si="77"/>
        <v>2568290</v>
      </c>
      <c r="AU88" s="113">
        <f t="shared" si="78"/>
        <v>1880921</v>
      </c>
      <c r="AV88" s="113">
        <f t="shared" si="72"/>
        <v>0</v>
      </c>
      <c r="AW88" s="113">
        <f t="shared" si="79"/>
        <v>635751</v>
      </c>
      <c r="AX88" s="113">
        <f t="shared" si="79"/>
        <v>37618</v>
      </c>
      <c r="AY88" s="113">
        <f t="shared" si="80"/>
        <v>14000</v>
      </c>
      <c r="AZ88" s="115">
        <f t="shared" si="81"/>
        <v>5.4300000000000006</v>
      </c>
      <c r="BA88" s="115">
        <f t="shared" si="82"/>
        <v>5.4300000000000006</v>
      </c>
      <c r="BB88" s="116">
        <f t="shared" si="82"/>
        <v>0</v>
      </c>
    </row>
    <row r="89" spans="1:54" x14ac:dyDescent="0.2">
      <c r="A89" s="373">
        <v>16</v>
      </c>
      <c r="B89" s="374">
        <v>3452</v>
      </c>
      <c r="C89" s="374">
        <v>600078264</v>
      </c>
      <c r="D89" s="374">
        <v>72743557</v>
      </c>
      <c r="E89" s="372" t="s">
        <v>116</v>
      </c>
      <c r="F89" s="374">
        <v>3141</v>
      </c>
      <c r="G89" s="375" t="s">
        <v>319</v>
      </c>
      <c r="H89" s="376" t="s">
        <v>282</v>
      </c>
      <c r="I89" s="110">
        <v>1990626</v>
      </c>
      <c r="J89" s="111">
        <v>1454918</v>
      </c>
      <c r="K89" s="111">
        <v>0</v>
      </c>
      <c r="L89" s="114">
        <v>491762</v>
      </c>
      <c r="M89" s="114">
        <v>29098</v>
      </c>
      <c r="N89" s="249">
        <v>14848</v>
      </c>
      <c r="O89" s="275">
        <v>4.95</v>
      </c>
      <c r="P89" s="288">
        <v>0</v>
      </c>
      <c r="Q89" s="411">
        <v>4.95</v>
      </c>
      <c r="R89" s="112">
        <f t="shared" si="61"/>
        <v>0</v>
      </c>
      <c r="S89" s="113">
        <v>0</v>
      </c>
      <c r="T89" s="113">
        <v>24447</v>
      </c>
      <c r="U89" s="113">
        <v>0</v>
      </c>
      <c r="V89" s="113">
        <v>0</v>
      </c>
      <c r="W89" s="113">
        <f t="shared" si="62"/>
        <v>24447</v>
      </c>
      <c r="X89" s="113">
        <v>0</v>
      </c>
      <c r="Y89" s="113">
        <v>0</v>
      </c>
      <c r="Z89" s="113">
        <v>0</v>
      </c>
      <c r="AA89" s="113">
        <f t="shared" si="63"/>
        <v>0</v>
      </c>
      <c r="AB89" s="113">
        <f t="shared" si="64"/>
        <v>24447</v>
      </c>
      <c r="AC89" s="114">
        <f t="shared" si="65"/>
        <v>8263</v>
      </c>
      <c r="AD89" s="114">
        <f t="shared" si="66"/>
        <v>489</v>
      </c>
      <c r="AE89" s="113">
        <v>0</v>
      </c>
      <c r="AF89" s="113">
        <v>0</v>
      </c>
      <c r="AG89" s="113">
        <f t="shared" si="67"/>
        <v>0</v>
      </c>
      <c r="AH89" s="113">
        <f t="shared" si="68"/>
        <v>33199</v>
      </c>
      <c r="AI89" s="115">
        <v>0</v>
      </c>
      <c r="AJ89" s="115">
        <v>0</v>
      </c>
      <c r="AK89" s="115">
        <v>0</v>
      </c>
      <c r="AL89" s="115">
        <v>0</v>
      </c>
      <c r="AM89" s="115">
        <v>0.08</v>
      </c>
      <c r="AN89" s="115">
        <v>0</v>
      </c>
      <c r="AO89" s="115">
        <v>0</v>
      </c>
      <c r="AP89" s="115">
        <v>0</v>
      </c>
      <c r="AQ89" s="115">
        <f t="shared" si="69"/>
        <v>0</v>
      </c>
      <c r="AR89" s="115">
        <f t="shared" si="70"/>
        <v>0.08</v>
      </c>
      <c r="AS89" s="116">
        <f t="shared" si="71"/>
        <v>0.08</v>
      </c>
      <c r="AT89" s="351">
        <f t="shared" si="77"/>
        <v>2023825</v>
      </c>
      <c r="AU89" s="113">
        <f t="shared" si="78"/>
        <v>1479365</v>
      </c>
      <c r="AV89" s="113">
        <f t="shared" si="72"/>
        <v>0</v>
      </c>
      <c r="AW89" s="113">
        <f t="shared" si="79"/>
        <v>500025</v>
      </c>
      <c r="AX89" s="113">
        <f t="shared" si="79"/>
        <v>29587</v>
      </c>
      <c r="AY89" s="113">
        <f t="shared" si="80"/>
        <v>14848</v>
      </c>
      <c r="AZ89" s="115">
        <f t="shared" si="81"/>
        <v>5.03</v>
      </c>
      <c r="BA89" s="115">
        <f t="shared" si="82"/>
        <v>0</v>
      </c>
      <c r="BB89" s="116">
        <f t="shared" si="82"/>
        <v>5.03</v>
      </c>
    </row>
    <row r="90" spans="1:54" x14ac:dyDescent="0.2">
      <c r="A90" s="373">
        <v>16</v>
      </c>
      <c r="B90" s="374">
        <v>3452</v>
      </c>
      <c r="C90" s="374">
        <v>600078264</v>
      </c>
      <c r="D90" s="374">
        <v>72743557</v>
      </c>
      <c r="E90" s="372" t="s">
        <v>116</v>
      </c>
      <c r="F90" s="374">
        <v>3143</v>
      </c>
      <c r="G90" s="375" t="s">
        <v>633</v>
      </c>
      <c r="H90" s="399" t="s">
        <v>281</v>
      </c>
      <c r="I90" s="110">
        <v>1769099</v>
      </c>
      <c r="J90" s="111">
        <v>1302723</v>
      </c>
      <c r="K90" s="111">
        <v>0</v>
      </c>
      <c r="L90" s="114">
        <v>440321</v>
      </c>
      <c r="M90" s="114">
        <v>26055</v>
      </c>
      <c r="N90" s="249">
        <v>0</v>
      </c>
      <c r="O90" s="275">
        <v>2.8035999999999999</v>
      </c>
      <c r="P90" s="288">
        <v>2.8035999999999999</v>
      </c>
      <c r="Q90" s="411">
        <v>0</v>
      </c>
      <c r="R90" s="112">
        <f t="shared" si="61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62"/>
        <v>0</v>
      </c>
      <c r="X90" s="113">
        <v>0</v>
      </c>
      <c r="Y90" s="113">
        <v>0</v>
      </c>
      <c r="Z90" s="113">
        <v>0</v>
      </c>
      <c r="AA90" s="113">
        <f t="shared" si="63"/>
        <v>0</v>
      </c>
      <c r="AB90" s="113">
        <f t="shared" si="64"/>
        <v>0</v>
      </c>
      <c r="AC90" s="114">
        <f t="shared" si="65"/>
        <v>0</v>
      </c>
      <c r="AD90" s="114">
        <f t="shared" si="66"/>
        <v>0</v>
      </c>
      <c r="AE90" s="113">
        <v>0</v>
      </c>
      <c r="AF90" s="113">
        <v>0</v>
      </c>
      <c r="AG90" s="113">
        <f t="shared" si="67"/>
        <v>0</v>
      </c>
      <c r="AH90" s="113">
        <f t="shared" si="68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69"/>
        <v>0</v>
      </c>
      <c r="AR90" s="115">
        <f t="shared" si="70"/>
        <v>0</v>
      </c>
      <c r="AS90" s="116">
        <f t="shared" si="71"/>
        <v>0</v>
      </c>
      <c r="AT90" s="351">
        <f t="shared" si="77"/>
        <v>1769099</v>
      </c>
      <c r="AU90" s="113">
        <f t="shared" si="78"/>
        <v>1302723</v>
      </c>
      <c r="AV90" s="113">
        <f t="shared" si="72"/>
        <v>0</v>
      </c>
      <c r="AW90" s="113">
        <f t="shared" si="79"/>
        <v>440321</v>
      </c>
      <c r="AX90" s="113">
        <f t="shared" si="79"/>
        <v>26055</v>
      </c>
      <c r="AY90" s="113">
        <f t="shared" si="80"/>
        <v>0</v>
      </c>
      <c r="AZ90" s="115">
        <f t="shared" si="81"/>
        <v>2.8035999999999999</v>
      </c>
      <c r="BA90" s="115">
        <f t="shared" si="82"/>
        <v>2.8035999999999999</v>
      </c>
      <c r="BB90" s="116">
        <f t="shared" si="82"/>
        <v>0</v>
      </c>
    </row>
    <row r="91" spans="1:54" x14ac:dyDescent="0.2">
      <c r="A91" s="373">
        <v>16</v>
      </c>
      <c r="B91" s="374">
        <v>3452</v>
      </c>
      <c r="C91" s="374">
        <v>600078264</v>
      </c>
      <c r="D91" s="374">
        <v>72743557</v>
      </c>
      <c r="E91" s="372" t="s">
        <v>116</v>
      </c>
      <c r="F91" s="374">
        <v>3143</v>
      </c>
      <c r="G91" s="375" t="s">
        <v>634</v>
      </c>
      <c r="H91" s="399" t="s">
        <v>282</v>
      </c>
      <c r="I91" s="110">
        <v>42835</v>
      </c>
      <c r="J91" s="111">
        <v>30195</v>
      </c>
      <c r="K91" s="111">
        <v>0</v>
      </c>
      <c r="L91" s="114">
        <v>10206</v>
      </c>
      <c r="M91" s="114">
        <v>604</v>
      </c>
      <c r="N91" s="249">
        <v>1830</v>
      </c>
      <c r="O91" s="275">
        <v>0.13</v>
      </c>
      <c r="P91" s="288">
        <v>0</v>
      </c>
      <c r="Q91" s="411">
        <v>0.13</v>
      </c>
      <c r="R91" s="112">
        <f t="shared" si="61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62"/>
        <v>0</v>
      </c>
      <c r="X91" s="113">
        <v>0</v>
      </c>
      <c r="Y91" s="113">
        <v>0</v>
      </c>
      <c r="Z91" s="113">
        <v>0</v>
      </c>
      <c r="AA91" s="113">
        <f t="shared" si="63"/>
        <v>0</v>
      </c>
      <c r="AB91" s="113">
        <f t="shared" si="64"/>
        <v>0</v>
      </c>
      <c r="AC91" s="114">
        <f t="shared" si="65"/>
        <v>0</v>
      </c>
      <c r="AD91" s="114">
        <f t="shared" si="66"/>
        <v>0</v>
      </c>
      <c r="AE91" s="113">
        <v>0</v>
      </c>
      <c r="AF91" s="113">
        <v>0</v>
      </c>
      <c r="AG91" s="113">
        <f t="shared" si="67"/>
        <v>0</v>
      </c>
      <c r="AH91" s="113">
        <f t="shared" si="68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69"/>
        <v>0</v>
      </c>
      <c r="AR91" s="115">
        <f t="shared" si="70"/>
        <v>0</v>
      </c>
      <c r="AS91" s="116">
        <f t="shared" si="71"/>
        <v>0</v>
      </c>
      <c r="AT91" s="351">
        <f t="shared" si="77"/>
        <v>42835</v>
      </c>
      <c r="AU91" s="113">
        <f t="shared" si="78"/>
        <v>30195</v>
      </c>
      <c r="AV91" s="113">
        <f t="shared" si="72"/>
        <v>0</v>
      </c>
      <c r="AW91" s="113">
        <f t="shared" si="79"/>
        <v>10206</v>
      </c>
      <c r="AX91" s="113">
        <f t="shared" si="79"/>
        <v>604</v>
      </c>
      <c r="AY91" s="113">
        <f t="shared" si="80"/>
        <v>1830</v>
      </c>
      <c r="AZ91" s="115">
        <f t="shared" si="81"/>
        <v>0.13</v>
      </c>
      <c r="BA91" s="115">
        <f t="shared" si="82"/>
        <v>0</v>
      </c>
      <c r="BB91" s="116">
        <f t="shared" si="82"/>
        <v>0.13</v>
      </c>
    </row>
    <row r="92" spans="1:54" x14ac:dyDescent="0.2">
      <c r="A92" s="237">
        <v>16</v>
      </c>
      <c r="B92" s="31">
        <v>3452</v>
      </c>
      <c r="C92" s="31">
        <v>600078264</v>
      </c>
      <c r="D92" s="31">
        <v>72743557</v>
      </c>
      <c r="E92" s="246" t="s">
        <v>117</v>
      </c>
      <c r="F92" s="31"/>
      <c r="G92" s="236"/>
      <c r="H92" s="332"/>
      <c r="I92" s="5">
        <v>29586584</v>
      </c>
      <c r="J92" s="8">
        <v>21464622</v>
      </c>
      <c r="K92" s="8">
        <v>0</v>
      </c>
      <c r="L92" s="8">
        <v>7255042</v>
      </c>
      <c r="M92" s="8">
        <v>429292</v>
      </c>
      <c r="N92" s="8">
        <v>437628</v>
      </c>
      <c r="O92" s="9">
        <v>46.840100000000007</v>
      </c>
      <c r="P92" s="9">
        <v>33.845600000000005</v>
      </c>
      <c r="Q92" s="38">
        <v>12.9945</v>
      </c>
      <c r="R92" s="5">
        <f t="shared" ref="R92:BB92" si="83">SUM(R86:R91)</f>
        <v>0</v>
      </c>
      <c r="S92" s="8">
        <f t="shared" si="83"/>
        <v>0</v>
      </c>
      <c r="T92" s="8">
        <f t="shared" si="83"/>
        <v>24447</v>
      </c>
      <c r="U92" s="8">
        <f t="shared" si="83"/>
        <v>0</v>
      </c>
      <c r="V92" s="8">
        <f t="shared" si="83"/>
        <v>0</v>
      </c>
      <c r="W92" s="8">
        <f t="shared" si="83"/>
        <v>24447</v>
      </c>
      <c r="X92" s="8">
        <f t="shared" si="83"/>
        <v>0</v>
      </c>
      <c r="Y92" s="8">
        <f t="shared" si="83"/>
        <v>0</v>
      </c>
      <c r="Z92" s="8">
        <f t="shared" si="83"/>
        <v>0</v>
      </c>
      <c r="AA92" s="8">
        <f t="shared" si="83"/>
        <v>0</v>
      </c>
      <c r="AB92" s="8">
        <f t="shared" si="83"/>
        <v>24447</v>
      </c>
      <c r="AC92" s="8">
        <f t="shared" si="83"/>
        <v>8263</v>
      </c>
      <c r="AD92" s="8">
        <f t="shared" si="83"/>
        <v>489</v>
      </c>
      <c r="AE92" s="8">
        <f t="shared" si="83"/>
        <v>0</v>
      </c>
      <c r="AF92" s="8">
        <f t="shared" si="83"/>
        <v>0</v>
      </c>
      <c r="AG92" s="8">
        <f t="shared" si="83"/>
        <v>0</v>
      </c>
      <c r="AH92" s="8">
        <f t="shared" si="83"/>
        <v>33199</v>
      </c>
      <c r="AI92" s="9">
        <f t="shared" si="83"/>
        <v>0</v>
      </c>
      <c r="AJ92" s="9">
        <f t="shared" si="83"/>
        <v>0</v>
      </c>
      <c r="AK92" s="9">
        <f t="shared" si="83"/>
        <v>0</v>
      </c>
      <c r="AL92" s="9">
        <f t="shared" si="83"/>
        <v>0</v>
      </c>
      <c r="AM92" s="9">
        <f t="shared" si="83"/>
        <v>0.08</v>
      </c>
      <c r="AN92" s="9">
        <f t="shared" si="83"/>
        <v>0</v>
      </c>
      <c r="AO92" s="9">
        <f t="shared" si="83"/>
        <v>0</v>
      </c>
      <c r="AP92" s="9">
        <f t="shared" si="83"/>
        <v>0</v>
      </c>
      <c r="AQ92" s="9">
        <f t="shared" si="83"/>
        <v>0</v>
      </c>
      <c r="AR92" s="9">
        <f t="shared" si="83"/>
        <v>0.08</v>
      </c>
      <c r="AS92" s="78">
        <f t="shared" si="83"/>
        <v>0.08</v>
      </c>
      <c r="AT92" s="877">
        <f t="shared" si="83"/>
        <v>29619783</v>
      </c>
      <c r="AU92" s="8">
        <f t="shared" si="83"/>
        <v>21489069</v>
      </c>
      <c r="AV92" s="8">
        <f t="shared" si="83"/>
        <v>0</v>
      </c>
      <c r="AW92" s="8">
        <f t="shared" si="83"/>
        <v>7263305</v>
      </c>
      <c r="AX92" s="8">
        <f t="shared" si="83"/>
        <v>429781</v>
      </c>
      <c r="AY92" s="8">
        <f t="shared" si="83"/>
        <v>437628</v>
      </c>
      <c r="AZ92" s="9">
        <f t="shared" si="83"/>
        <v>46.920100000000005</v>
      </c>
      <c r="BA92" s="9">
        <f t="shared" si="83"/>
        <v>33.845600000000005</v>
      </c>
      <c r="BB92" s="78">
        <f t="shared" si="83"/>
        <v>13.074500000000002</v>
      </c>
    </row>
    <row r="93" spans="1:54" x14ac:dyDescent="0.2">
      <c r="A93" s="373">
        <v>17</v>
      </c>
      <c r="B93" s="374">
        <v>3445</v>
      </c>
      <c r="C93" s="374">
        <v>600078604</v>
      </c>
      <c r="D93" s="374">
        <v>70695849</v>
      </c>
      <c r="E93" s="372" t="s">
        <v>118</v>
      </c>
      <c r="F93" s="374">
        <v>3111</v>
      </c>
      <c r="G93" s="375" t="s">
        <v>315</v>
      </c>
      <c r="H93" s="376" t="s">
        <v>281</v>
      </c>
      <c r="I93" s="110">
        <v>1567955</v>
      </c>
      <c r="J93" s="111">
        <v>1104286</v>
      </c>
      <c r="K93" s="111">
        <v>43000</v>
      </c>
      <c r="L93" s="114">
        <v>387783</v>
      </c>
      <c r="M93" s="114">
        <v>22086</v>
      </c>
      <c r="N93" s="249">
        <v>10800</v>
      </c>
      <c r="O93" s="275">
        <v>2.2808999999999999</v>
      </c>
      <c r="P93" s="288">
        <v>2</v>
      </c>
      <c r="Q93" s="411">
        <v>0.28090000000000004</v>
      </c>
      <c r="R93" s="112">
        <f t="shared" si="61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62"/>
        <v>0</v>
      </c>
      <c r="X93" s="113">
        <v>0</v>
      </c>
      <c r="Y93" s="113">
        <v>0</v>
      </c>
      <c r="Z93" s="113">
        <v>0</v>
      </c>
      <c r="AA93" s="113">
        <f t="shared" si="63"/>
        <v>0</v>
      </c>
      <c r="AB93" s="113">
        <f t="shared" si="64"/>
        <v>0</v>
      </c>
      <c r="AC93" s="114">
        <f t="shared" si="65"/>
        <v>0</v>
      </c>
      <c r="AD93" s="114">
        <f t="shared" si="66"/>
        <v>0</v>
      </c>
      <c r="AE93" s="113">
        <v>0</v>
      </c>
      <c r="AF93" s="113">
        <v>0</v>
      </c>
      <c r="AG93" s="113">
        <f t="shared" si="67"/>
        <v>0</v>
      </c>
      <c r="AH93" s="113">
        <f t="shared" si="68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69"/>
        <v>0</v>
      </c>
      <c r="AR93" s="115">
        <f t="shared" si="70"/>
        <v>0</v>
      </c>
      <c r="AS93" s="116">
        <f t="shared" si="71"/>
        <v>0</v>
      </c>
      <c r="AT93" s="351">
        <f t="shared" ref="AT93:AT98" si="84">I93+AH93</f>
        <v>1567955</v>
      </c>
      <c r="AU93" s="113">
        <f t="shared" ref="AU93:AU98" si="85">J93+W93</f>
        <v>1104286</v>
      </c>
      <c r="AV93" s="113">
        <f t="shared" si="72"/>
        <v>43000</v>
      </c>
      <c r="AW93" s="113">
        <f t="shared" ref="AW93:AX98" si="86">L93+AC93</f>
        <v>387783</v>
      </c>
      <c r="AX93" s="113">
        <f t="shared" si="86"/>
        <v>22086</v>
      </c>
      <c r="AY93" s="113">
        <f t="shared" ref="AY93:AY98" si="87">N93+AG93</f>
        <v>10800</v>
      </c>
      <c r="AZ93" s="115">
        <f t="shared" ref="AZ93:AZ98" si="88">O93+AS93</f>
        <v>2.2808999999999999</v>
      </c>
      <c r="BA93" s="115">
        <f t="shared" ref="BA93:BB98" si="89">P93+AQ93</f>
        <v>2</v>
      </c>
      <c r="BB93" s="116">
        <f t="shared" si="89"/>
        <v>0.28090000000000004</v>
      </c>
    </row>
    <row r="94" spans="1:54" x14ac:dyDescent="0.2">
      <c r="A94" s="373">
        <v>17</v>
      </c>
      <c r="B94" s="374">
        <v>3445</v>
      </c>
      <c r="C94" s="374">
        <v>600078604</v>
      </c>
      <c r="D94" s="374">
        <v>70695849</v>
      </c>
      <c r="E94" s="372" t="s">
        <v>118</v>
      </c>
      <c r="F94" s="374">
        <v>3117</v>
      </c>
      <c r="G94" s="375" t="s">
        <v>318</v>
      </c>
      <c r="H94" s="376" t="s">
        <v>281</v>
      </c>
      <c r="I94" s="110">
        <v>2300445</v>
      </c>
      <c r="J94" s="111">
        <v>1639526</v>
      </c>
      <c r="K94" s="111">
        <v>31000</v>
      </c>
      <c r="L94" s="114">
        <v>564638</v>
      </c>
      <c r="M94" s="114">
        <v>32791</v>
      </c>
      <c r="N94" s="249">
        <v>32490</v>
      </c>
      <c r="O94" s="275">
        <v>3.1587000000000005</v>
      </c>
      <c r="P94" s="288">
        <v>2.2730000000000001</v>
      </c>
      <c r="Q94" s="411">
        <v>0.88570000000000004</v>
      </c>
      <c r="R94" s="112">
        <f t="shared" si="61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62"/>
        <v>0</v>
      </c>
      <c r="X94" s="113">
        <v>0</v>
      </c>
      <c r="Y94" s="113">
        <v>0</v>
      </c>
      <c r="Z94" s="113">
        <v>0</v>
      </c>
      <c r="AA94" s="113">
        <f t="shared" si="63"/>
        <v>0</v>
      </c>
      <c r="AB94" s="113">
        <f t="shared" si="64"/>
        <v>0</v>
      </c>
      <c r="AC94" s="114">
        <f t="shared" si="65"/>
        <v>0</v>
      </c>
      <c r="AD94" s="114">
        <f t="shared" si="66"/>
        <v>0</v>
      </c>
      <c r="AE94" s="113">
        <v>0</v>
      </c>
      <c r="AF94" s="113">
        <v>0</v>
      </c>
      <c r="AG94" s="113">
        <f t="shared" si="67"/>
        <v>0</v>
      </c>
      <c r="AH94" s="113">
        <f t="shared" si="68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69"/>
        <v>0</v>
      </c>
      <c r="AR94" s="115">
        <f t="shared" si="70"/>
        <v>0</v>
      </c>
      <c r="AS94" s="116">
        <f t="shared" si="71"/>
        <v>0</v>
      </c>
      <c r="AT94" s="351">
        <f t="shared" si="84"/>
        <v>2300445</v>
      </c>
      <c r="AU94" s="113">
        <f t="shared" si="85"/>
        <v>1639526</v>
      </c>
      <c r="AV94" s="113">
        <f t="shared" si="72"/>
        <v>31000</v>
      </c>
      <c r="AW94" s="113">
        <f t="shared" si="86"/>
        <v>564638</v>
      </c>
      <c r="AX94" s="113">
        <f t="shared" si="86"/>
        <v>32791</v>
      </c>
      <c r="AY94" s="113">
        <f t="shared" si="87"/>
        <v>32490</v>
      </c>
      <c r="AZ94" s="115">
        <f t="shared" si="88"/>
        <v>3.1587000000000005</v>
      </c>
      <c r="BA94" s="115">
        <f t="shared" si="89"/>
        <v>2.2730000000000001</v>
      </c>
      <c r="BB94" s="116">
        <f t="shared" si="89"/>
        <v>0.88570000000000004</v>
      </c>
    </row>
    <row r="95" spans="1:54" x14ac:dyDescent="0.2">
      <c r="A95" s="373">
        <v>17</v>
      </c>
      <c r="B95" s="374">
        <v>3445</v>
      </c>
      <c r="C95" s="374">
        <v>600078604</v>
      </c>
      <c r="D95" s="374">
        <v>70695849</v>
      </c>
      <c r="E95" s="372" t="s">
        <v>118</v>
      </c>
      <c r="F95" s="374">
        <v>3117</v>
      </c>
      <c r="G95" s="375" t="s">
        <v>316</v>
      </c>
      <c r="H95" s="376" t="s">
        <v>282</v>
      </c>
      <c r="I95" s="110">
        <v>486181</v>
      </c>
      <c r="J95" s="111">
        <v>358012</v>
      </c>
      <c r="K95" s="111">
        <v>0</v>
      </c>
      <c r="L95" s="114">
        <v>121009</v>
      </c>
      <c r="M95" s="114">
        <v>7160</v>
      </c>
      <c r="N95" s="249">
        <v>0</v>
      </c>
      <c r="O95" s="275">
        <v>1.02</v>
      </c>
      <c r="P95" s="288">
        <v>1.02</v>
      </c>
      <c r="Q95" s="411">
        <v>0</v>
      </c>
      <c r="R95" s="112">
        <f t="shared" si="61"/>
        <v>0</v>
      </c>
      <c r="S95" s="113">
        <v>-86611</v>
      </c>
      <c r="T95" s="113">
        <v>0</v>
      </c>
      <c r="U95" s="113">
        <v>0</v>
      </c>
      <c r="V95" s="113">
        <v>0</v>
      </c>
      <c r="W95" s="113">
        <f t="shared" si="62"/>
        <v>-86611</v>
      </c>
      <c r="X95" s="113">
        <v>0</v>
      </c>
      <c r="Y95" s="113">
        <v>0</v>
      </c>
      <c r="Z95" s="113">
        <v>0</v>
      </c>
      <c r="AA95" s="113">
        <f t="shared" si="63"/>
        <v>0</v>
      </c>
      <c r="AB95" s="113">
        <f t="shared" si="64"/>
        <v>-86611</v>
      </c>
      <c r="AC95" s="114">
        <f t="shared" si="65"/>
        <v>-29275</v>
      </c>
      <c r="AD95" s="114">
        <f t="shared" si="66"/>
        <v>-1732</v>
      </c>
      <c r="AE95" s="113">
        <v>0</v>
      </c>
      <c r="AF95" s="113">
        <v>0</v>
      </c>
      <c r="AG95" s="113">
        <f t="shared" si="67"/>
        <v>0</v>
      </c>
      <c r="AH95" s="113">
        <f t="shared" si="68"/>
        <v>-117618</v>
      </c>
      <c r="AI95" s="115">
        <v>0</v>
      </c>
      <c r="AJ95" s="115">
        <v>0</v>
      </c>
      <c r="AK95" s="115">
        <v>-0.25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69"/>
        <v>-0.25</v>
      </c>
      <c r="AR95" s="115">
        <f t="shared" si="70"/>
        <v>0</v>
      </c>
      <c r="AS95" s="116">
        <f t="shared" si="71"/>
        <v>-0.25</v>
      </c>
      <c r="AT95" s="351">
        <f t="shared" si="84"/>
        <v>368563</v>
      </c>
      <c r="AU95" s="113">
        <f t="shared" si="85"/>
        <v>271401</v>
      </c>
      <c r="AV95" s="113">
        <f t="shared" si="72"/>
        <v>0</v>
      </c>
      <c r="AW95" s="113">
        <f t="shared" si="86"/>
        <v>91734</v>
      </c>
      <c r="AX95" s="113">
        <f t="shared" si="86"/>
        <v>5428</v>
      </c>
      <c r="AY95" s="113">
        <f t="shared" si="87"/>
        <v>0</v>
      </c>
      <c r="AZ95" s="115">
        <f t="shared" si="88"/>
        <v>0.77</v>
      </c>
      <c r="BA95" s="115">
        <f t="shared" si="89"/>
        <v>0.77</v>
      </c>
      <c r="BB95" s="116">
        <f t="shared" si="89"/>
        <v>0</v>
      </c>
    </row>
    <row r="96" spans="1:54" x14ac:dyDescent="0.2">
      <c r="A96" s="373">
        <v>17</v>
      </c>
      <c r="B96" s="374">
        <v>3445</v>
      </c>
      <c r="C96" s="374">
        <v>600078604</v>
      </c>
      <c r="D96" s="374">
        <v>70695849</v>
      </c>
      <c r="E96" s="372" t="s">
        <v>118</v>
      </c>
      <c r="F96" s="374">
        <v>3141</v>
      </c>
      <c r="G96" s="375" t="s">
        <v>319</v>
      </c>
      <c r="H96" s="376" t="s">
        <v>282</v>
      </c>
      <c r="I96" s="110">
        <v>587568</v>
      </c>
      <c r="J96" s="111">
        <v>411129</v>
      </c>
      <c r="K96" s="111">
        <v>20000</v>
      </c>
      <c r="L96" s="114">
        <v>145722</v>
      </c>
      <c r="M96" s="114">
        <v>8223</v>
      </c>
      <c r="N96" s="249">
        <v>2494</v>
      </c>
      <c r="O96" s="275">
        <v>1.47</v>
      </c>
      <c r="P96" s="288">
        <v>0</v>
      </c>
      <c r="Q96" s="411">
        <v>1.47</v>
      </c>
      <c r="R96" s="112">
        <f t="shared" si="61"/>
        <v>0</v>
      </c>
      <c r="S96" s="113">
        <v>0</v>
      </c>
      <c r="T96" s="113">
        <v>5845</v>
      </c>
      <c r="U96" s="113">
        <v>0</v>
      </c>
      <c r="V96" s="113">
        <v>0</v>
      </c>
      <c r="W96" s="113">
        <f t="shared" si="62"/>
        <v>5845</v>
      </c>
      <c r="X96" s="113">
        <v>0</v>
      </c>
      <c r="Y96" s="113">
        <v>0</v>
      </c>
      <c r="Z96" s="113">
        <v>0</v>
      </c>
      <c r="AA96" s="113">
        <f t="shared" si="63"/>
        <v>0</v>
      </c>
      <c r="AB96" s="113">
        <f t="shared" si="64"/>
        <v>5845</v>
      </c>
      <c r="AC96" s="114">
        <f t="shared" si="65"/>
        <v>1976</v>
      </c>
      <c r="AD96" s="114">
        <f t="shared" si="66"/>
        <v>117</v>
      </c>
      <c r="AE96" s="113">
        <v>0</v>
      </c>
      <c r="AF96" s="113">
        <v>0</v>
      </c>
      <c r="AG96" s="113">
        <f t="shared" si="67"/>
        <v>0</v>
      </c>
      <c r="AH96" s="113">
        <f t="shared" si="68"/>
        <v>7938</v>
      </c>
      <c r="AI96" s="115">
        <v>0</v>
      </c>
      <c r="AJ96" s="115">
        <v>0</v>
      </c>
      <c r="AK96" s="115">
        <v>0</v>
      </c>
      <c r="AL96" s="115">
        <v>0</v>
      </c>
      <c r="AM96" s="115">
        <v>0.02</v>
      </c>
      <c r="AN96" s="115">
        <v>0</v>
      </c>
      <c r="AO96" s="115">
        <v>0</v>
      </c>
      <c r="AP96" s="115">
        <v>0</v>
      </c>
      <c r="AQ96" s="115">
        <f t="shared" si="69"/>
        <v>0</v>
      </c>
      <c r="AR96" s="115">
        <f t="shared" si="70"/>
        <v>0.02</v>
      </c>
      <c r="AS96" s="116">
        <f t="shared" si="71"/>
        <v>0.02</v>
      </c>
      <c r="AT96" s="351">
        <f t="shared" si="84"/>
        <v>595506</v>
      </c>
      <c r="AU96" s="113">
        <f t="shared" si="85"/>
        <v>416974</v>
      </c>
      <c r="AV96" s="113">
        <f t="shared" si="72"/>
        <v>20000</v>
      </c>
      <c r="AW96" s="113">
        <f t="shared" si="86"/>
        <v>147698</v>
      </c>
      <c r="AX96" s="113">
        <f t="shared" si="86"/>
        <v>8340</v>
      </c>
      <c r="AY96" s="113">
        <f t="shared" si="87"/>
        <v>2494</v>
      </c>
      <c r="AZ96" s="115">
        <f t="shared" si="88"/>
        <v>1.49</v>
      </c>
      <c r="BA96" s="115">
        <f t="shared" si="89"/>
        <v>0</v>
      </c>
      <c r="BB96" s="116">
        <f t="shared" si="89"/>
        <v>1.49</v>
      </c>
    </row>
    <row r="97" spans="1:56" s="3" customFormat="1" x14ac:dyDescent="0.2">
      <c r="A97" s="373">
        <v>17</v>
      </c>
      <c r="B97" s="374">
        <v>3445</v>
      </c>
      <c r="C97" s="374">
        <v>600078604</v>
      </c>
      <c r="D97" s="374">
        <v>70695849</v>
      </c>
      <c r="E97" s="372" t="s">
        <v>118</v>
      </c>
      <c r="F97" s="374">
        <v>3143</v>
      </c>
      <c r="G97" s="375" t="s">
        <v>633</v>
      </c>
      <c r="H97" s="399" t="s">
        <v>281</v>
      </c>
      <c r="I97" s="110">
        <v>533354</v>
      </c>
      <c r="J97" s="111">
        <v>392751</v>
      </c>
      <c r="K97" s="111">
        <v>0</v>
      </c>
      <c r="L97" s="114">
        <v>132749</v>
      </c>
      <c r="M97" s="114">
        <v>7854</v>
      </c>
      <c r="N97" s="249">
        <v>0</v>
      </c>
      <c r="O97" s="275">
        <v>0.88329999999999997</v>
      </c>
      <c r="P97" s="288">
        <v>0.88329999999999997</v>
      </c>
      <c r="Q97" s="411">
        <v>0</v>
      </c>
      <c r="R97" s="112">
        <f t="shared" si="61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62"/>
        <v>0</v>
      </c>
      <c r="X97" s="113">
        <v>0</v>
      </c>
      <c r="Y97" s="113">
        <v>0</v>
      </c>
      <c r="Z97" s="113">
        <v>0</v>
      </c>
      <c r="AA97" s="113">
        <f t="shared" si="63"/>
        <v>0</v>
      </c>
      <c r="AB97" s="113">
        <f t="shared" si="64"/>
        <v>0</v>
      </c>
      <c r="AC97" s="114">
        <f t="shared" si="65"/>
        <v>0</v>
      </c>
      <c r="AD97" s="114">
        <f t="shared" si="66"/>
        <v>0</v>
      </c>
      <c r="AE97" s="113">
        <v>0</v>
      </c>
      <c r="AF97" s="113">
        <v>0</v>
      </c>
      <c r="AG97" s="113">
        <f t="shared" si="67"/>
        <v>0</v>
      </c>
      <c r="AH97" s="113">
        <f t="shared" si="68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69"/>
        <v>0</v>
      </c>
      <c r="AR97" s="115">
        <f t="shared" si="70"/>
        <v>0</v>
      </c>
      <c r="AS97" s="116">
        <f t="shared" si="71"/>
        <v>0</v>
      </c>
      <c r="AT97" s="351">
        <f t="shared" si="84"/>
        <v>533354</v>
      </c>
      <c r="AU97" s="113">
        <f t="shared" si="85"/>
        <v>392751</v>
      </c>
      <c r="AV97" s="113">
        <f t="shared" si="72"/>
        <v>0</v>
      </c>
      <c r="AW97" s="113">
        <f t="shared" si="86"/>
        <v>132749</v>
      </c>
      <c r="AX97" s="113">
        <f t="shared" si="86"/>
        <v>7854</v>
      </c>
      <c r="AY97" s="113">
        <f t="shared" si="87"/>
        <v>0</v>
      </c>
      <c r="AZ97" s="115">
        <f t="shared" si="88"/>
        <v>0.88329999999999997</v>
      </c>
      <c r="BA97" s="115">
        <f t="shared" si="89"/>
        <v>0.88329999999999997</v>
      </c>
      <c r="BB97" s="116">
        <f t="shared" si="89"/>
        <v>0</v>
      </c>
    </row>
    <row r="98" spans="1:56" s="3" customFormat="1" x14ac:dyDescent="0.2">
      <c r="A98" s="373">
        <v>17</v>
      </c>
      <c r="B98" s="374">
        <v>3445</v>
      </c>
      <c r="C98" s="374">
        <v>600078604</v>
      </c>
      <c r="D98" s="374">
        <v>70695849</v>
      </c>
      <c r="E98" s="372" t="s">
        <v>118</v>
      </c>
      <c r="F98" s="374">
        <v>3143</v>
      </c>
      <c r="G98" s="375" t="s">
        <v>634</v>
      </c>
      <c r="H98" s="399" t="s">
        <v>282</v>
      </c>
      <c r="I98" s="110">
        <v>13342</v>
      </c>
      <c r="J98" s="111">
        <v>9405</v>
      </c>
      <c r="K98" s="111">
        <v>0</v>
      </c>
      <c r="L98" s="114">
        <v>3179</v>
      </c>
      <c r="M98" s="114">
        <v>188</v>
      </c>
      <c r="N98" s="249">
        <v>570</v>
      </c>
      <c r="O98" s="275">
        <v>0.04</v>
      </c>
      <c r="P98" s="288">
        <v>0</v>
      </c>
      <c r="Q98" s="411">
        <v>0.04</v>
      </c>
      <c r="R98" s="112">
        <f t="shared" si="61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62"/>
        <v>0</v>
      </c>
      <c r="X98" s="113">
        <v>0</v>
      </c>
      <c r="Y98" s="113">
        <v>0</v>
      </c>
      <c r="Z98" s="113">
        <v>0</v>
      </c>
      <c r="AA98" s="113">
        <f t="shared" si="63"/>
        <v>0</v>
      </c>
      <c r="AB98" s="113">
        <f t="shared" si="64"/>
        <v>0</v>
      </c>
      <c r="AC98" s="114">
        <f t="shared" si="65"/>
        <v>0</v>
      </c>
      <c r="AD98" s="114">
        <f t="shared" si="66"/>
        <v>0</v>
      </c>
      <c r="AE98" s="113">
        <v>0</v>
      </c>
      <c r="AF98" s="113">
        <v>0</v>
      </c>
      <c r="AG98" s="113">
        <f t="shared" si="67"/>
        <v>0</v>
      </c>
      <c r="AH98" s="113">
        <f t="shared" si="68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69"/>
        <v>0</v>
      </c>
      <c r="AR98" s="115">
        <f t="shared" si="70"/>
        <v>0</v>
      </c>
      <c r="AS98" s="116">
        <f t="shared" si="71"/>
        <v>0</v>
      </c>
      <c r="AT98" s="351">
        <f t="shared" si="84"/>
        <v>13342</v>
      </c>
      <c r="AU98" s="113">
        <f t="shared" si="85"/>
        <v>9405</v>
      </c>
      <c r="AV98" s="113">
        <f t="shared" si="72"/>
        <v>0</v>
      </c>
      <c r="AW98" s="113">
        <f t="shared" si="86"/>
        <v>3179</v>
      </c>
      <c r="AX98" s="113">
        <f t="shared" si="86"/>
        <v>188</v>
      </c>
      <c r="AY98" s="113">
        <f t="shared" si="87"/>
        <v>570</v>
      </c>
      <c r="AZ98" s="115">
        <f t="shared" si="88"/>
        <v>0.04</v>
      </c>
      <c r="BA98" s="115">
        <f t="shared" si="89"/>
        <v>0</v>
      </c>
      <c r="BB98" s="116">
        <f t="shared" si="89"/>
        <v>0.04</v>
      </c>
    </row>
    <row r="99" spans="1:56" ht="13.5" thickBot="1" x14ac:dyDescent="0.25">
      <c r="A99" s="241">
        <v>17</v>
      </c>
      <c r="B99" s="59">
        <v>3445</v>
      </c>
      <c r="C99" s="59">
        <v>600078604</v>
      </c>
      <c r="D99" s="59">
        <v>70695849</v>
      </c>
      <c r="E99" s="409" t="s">
        <v>119</v>
      </c>
      <c r="F99" s="59"/>
      <c r="G99" s="242"/>
      <c r="H99" s="410"/>
      <c r="I99" s="338">
        <v>5488845</v>
      </c>
      <c r="J99" s="76">
        <v>3915109</v>
      </c>
      <c r="K99" s="76">
        <v>94000</v>
      </c>
      <c r="L99" s="76">
        <v>1355080</v>
      </c>
      <c r="M99" s="76">
        <v>78302</v>
      </c>
      <c r="N99" s="76">
        <v>46354</v>
      </c>
      <c r="O99" s="233">
        <v>8.8528999999999982</v>
      </c>
      <c r="P99" s="233">
        <v>6.1762999999999995</v>
      </c>
      <c r="Q99" s="339">
        <v>2.6766000000000001</v>
      </c>
      <c r="R99" s="828">
        <f t="shared" ref="R99:BB99" si="90">SUM(R93:R98)</f>
        <v>0</v>
      </c>
      <c r="S99" s="829">
        <f t="shared" si="90"/>
        <v>-86611</v>
      </c>
      <c r="T99" s="829">
        <f t="shared" si="90"/>
        <v>5845</v>
      </c>
      <c r="U99" s="829">
        <f t="shared" si="90"/>
        <v>0</v>
      </c>
      <c r="V99" s="829">
        <f t="shared" si="90"/>
        <v>0</v>
      </c>
      <c r="W99" s="829">
        <f t="shared" si="90"/>
        <v>-80766</v>
      </c>
      <c r="X99" s="829">
        <f t="shared" si="90"/>
        <v>0</v>
      </c>
      <c r="Y99" s="829">
        <f t="shared" si="90"/>
        <v>0</v>
      </c>
      <c r="Z99" s="829">
        <f t="shared" si="90"/>
        <v>0</v>
      </c>
      <c r="AA99" s="829">
        <f t="shared" si="90"/>
        <v>0</v>
      </c>
      <c r="AB99" s="829">
        <f t="shared" si="90"/>
        <v>-80766</v>
      </c>
      <c r="AC99" s="829">
        <f t="shared" si="90"/>
        <v>-27299</v>
      </c>
      <c r="AD99" s="829">
        <f t="shared" si="90"/>
        <v>-1615</v>
      </c>
      <c r="AE99" s="829">
        <f t="shared" si="90"/>
        <v>0</v>
      </c>
      <c r="AF99" s="829">
        <f t="shared" si="90"/>
        <v>0</v>
      </c>
      <c r="AG99" s="829">
        <f t="shared" si="90"/>
        <v>0</v>
      </c>
      <c r="AH99" s="829">
        <f t="shared" si="90"/>
        <v>-109680</v>
      </c>
      <c r="AI99" s="830">
        <f t="shared" si="90"/>
        <v>0</v>
      </c>
      <c r="AJ99" s="830">
        <f t="shared" si="90"/>
        <v>0</v>
      </c>
      <c r="AK99" s="830">
        <f t="shared" si="90"/>
        <v>-0.25</v>
      </c>
      <c r="AL99" s="830">
        <f t="shared" si="90"/>
        <v>0</v>
      </c>
      <c r="AM99" s="830">
        <f t="shared" si="90"/>
        <v>0.02</v>
      </c>
      <c r="AN99" s="830">
        <f t="shared" si="90"/>
        <v>0</v>
      </c>
      <c r="AO99" s="830">
        <f t="shared" si="90"/>
        <v>0</v>
      </c>
      <c r="AP99" s="830">
        <f t="shared" si="90"/>
        <v>0</v>
      </c>
      <c r="AQ99" s="830">
        <f t="shared" si="90"/>
        <v>-0.25</v>
      </c>
      <c r="AR99" s="830">
        <f t="shared" si="90"/>
        <v>0.02</v>
      </c>
      <c r="AS99" s="831">
        <f t="shared" si="90"/>
        <v>-0.23</v>
      </c>
      <c r="AT99" s="878">
        <f t="shared" si="90"/>
        <v>5379165</v>
      </c>
      <c r="AU99" s="829">
        <f t="shared" si="90"/>
        <v>3834343</v>
      </c>
      <c r="AV99" s="829">
        <f t="shared" si="90"/>
        <v>94000</v>
      </c>
      <c r="AW99" s="829">
        <f t="shared" si="90"/>
        <v>1327781</v>
      </c>
      <c r="AX99" s="829">
        <f t="shared" si="90"/>
        <v>76687</v>
      </c>
      <c r="AY99" s="829">
        <f t="shared" si="90"/>
        <v>46354</v>
      </c>
      <c r="AZ99" s="830">
        <f t="shared" si="90"/>
        <v>8.6228999999999996</v>
      </c>
      <c r="BA99" s="830">
        <f t="shared" si="90"/>
        <v>5.9262999999999995</v>
      </c>
      <c r="BB99" s="831">
        <f t="shared" si="90"/>
        <v>2.6966000000000001</v>
      </c>
    </row>
    <row r="100" spans="1:56" ht="13.5" thickBot="1" x14ac:dyDescent="0.25">
      <c r="A100" s="243"/>
      <c r="B100" s="54"/>
      <c r="C100" s="54"/>
      <c r="D100" s="54"/>
      <c r="E100" s="136" t="s">
        <v>796</v>
      </c>
      <c r="F100" s="54"/>
      <c r="G100" s="244"/>
      <c r="H100" s="340"/>
      <c r="I100" s="67">
        <f>I15+I17+I23+I28+I30+I37+I44+I48+I54+I61+I65+I71+I75+I81+I85+I92+I99</f>
        <v>241694238</v>
      </c>
      <c r="J100" s="55">
        <f t="shared" ref="J100:BB100" si="91">J15+J17+J23+J28+J30+J37+J44+J48+J54+J61+J65+J71+J75+J81+J85+J92+J99</f>
        <v>174260683</v>
      </c>
      <c r="K100" s="55">
        <f t="shared" si="91"/>
        <v>1075360</v>
      </c>
      <c r="L100" s="55">
        <f t="shared" si="91"/>
        <v>59263586</v>
      </c>
      <c r="M100" s="55">
        <f t="shared" si="91"/>
        <v>3485212</v>
      </c>
      <c r="N100" s="55">
        <f t="shared" si="91"/>
        <v>3609397</v>
      </c>
      <c r="O100" s="56">
        <f t="shared" si="91"/>
        <v>388.524</v>
      </c>
      <c r="P100" s="56">
        <f t="shared" si="91"/>
        <v>283.6977</v>
      </c>
      <c r="Q100" s="77">
        <f t="shared" si="91"/>
        <v>104.8263</v>
      </c>
      <c r="R100" s="826">
        <f t="shared" si="91"/>
        <v>0</v>
      </c>
      <c r="S100" s="463">
        <f t="shared" si="91"/>
        <v>-996671</v>
      </c>
      <c r="T100" s="463">
        <f t="shared" si="91"/>
        <v>75440</v>
      </c>
      <c r="U100" s="463">
        <f t="shared" si="91"/>
        <v>27408</v>
      </c>
      <c r="V100" s="463">
        <f t="shared" si="91"/>
        <v>0</v>
      </c>
      <c r="W100" s="463">
        <f t="shared" si="91"/>
        <v>-893823</v>
      </c>
      <c r="X100" s="463">
        <f t="shared" si="91"/>
        <v>0</v>
      </c>
      <c r="Y100" s="463">
        <f t="shared" si="91"/>
        <v>0</v>
      </c>
      <c r="Z100" s="463">
        <f t="shared" si="91"/>
        <v>0</v>
      </c>
      <c r="AA100" s="463">
        <f t="shared" si="91"/>
        <v>0</v>
      </c>
      <c r="AB100" s="463">
        <f t="shared" si="91"/>
        <v>-893823</v>
      </c>
      <c r="AC100" s="463">
        <f t="shared" si="91"/>
        <v>-302113</v>
      </c>
      <c r="AD100" s="463">
        <f t="shared" si="91"/>
        <v>-17877</v>
      </c>
      <c r="AE100" s="463">
        <f t="shared" si="91"/>
        <v>32000</v>
      </c>
      <c r="AF100" s="463">
        <f t="shared" si="91"/>
        <v>0</v>
      </c>
      <c r="AG100" s="463">
        <f t="shared" si="91"/>
        <v>32000</v>
      </c>
      <c r="AH100" s="463">
        <f t="shared" si="91"/>
        <v>-1181813</v>
      </c>
      <c r="AI100" s="464">
        <f t="shared" si="91"/>
        <v>0</v>
      </c>
      <c r="AJ100" s="464">
        <f t="shared" si="91"/>
        <v>0</v>
      </c>
      <c r="AK100" s="464">
        <f t="shared" si="91"/>
        <v>-2.81</v>
      </c>
      <c r="AL100" s="464">
        <f t="shared" si="91"/>
        <v>0</v>
      </c>
      <c r="AM100" s="464">
        <f t="shared" si="91"/>
        <v>0.23</v>
      </c>
      <c r="AN100" s="464">
        <f t="shared" si="91"/>
        <v>0.05</v>
      </c>
      <c r="AO100" s="464">
        <f t="shared" si="91"/>
        <v>0</v>
      </c>
      <c r="AP100" s="464">
        <f t="shared" si="91"/>
        <v>0</v>
      </c>
      <c r="AQ100" s="464">
        <f t="shared" si="91"/>
        <v>-2.76</v>
      </c>
      <c r="AR100" s="464">
        <f t="shared" si="91"/>
        <v>0.23</v>
      </c>
      <c r="AS100" s="827">
        <f t="shared" si="91"/>
        <v>-2.5299999999999998</v>
      </c>
      <c r="AT100" s="462">
        <f t="shared" si="91"/>
        <v>240512425</v>
      </c>
      <c r="AU100" s="463">
        <f t="shared" si="91"/>
        <v>173366860</v>
      </c>
      <c r="AV100" s="463">
        <f t="shared" si="91"/>
        <v>1075360</v>
      </c>
      <c r="AW100" s="463">
        <f t="shared" si="91"/>
        <v>58961473</v>
      </c>
      <c r="AX100" s="463">
        <f t="shared" si="91"/>
        <v>3467335</v>
      </c>
      <c r="AY100" s="463">
        <f t="shared" si="91"/>
        <v>3641397</v>
      </c>
      <c r="AZ100" s="464">
        <f t="shared" si="91"/>
        <v>385.99399999999997</v>
      </c>
      <c r="BA100" s="464">
        <f t="shared" si="91"/>
        <v>280.93770000000001</v>
      </c>
      <c r="BB100" s="465">
        <f t="shared" si="91"/>
        <v>105.05629999999999</v>
      </c>
    </row>
    <row r="101" spans="1:56" x14ac:dyDescent="0.2">
      <c r="D101" s="16"/>
      <c r="E101" s="12"/>
      <c r="F101" s="16"/>
      <c r="G101" s="41"/>
      <c r="H101" s="12"/>
      <c r="I101" s="94">
        <f>SUM(J100:N100)</f>
        <v>241694238</v>
      </c>
      <c r="J101" s="94"/>
      <c r="K101" s="94"/>
      <c r="L101" s="94"/>
      <c r="M101" s="94"/>
      <c r="N101" s="94"/>
      <c r="O101" s="95">
        <f>SUM(P100:Q100)</f>
        <v>388.524</v>
      </c>
      <c r="P101" s="95"/>
      <c r="Q101" s="95"/>
      <c r="R101" s="95"/>
      <c r="S101" s="95"/>
      <c r="T101" s="95"/>
      <c r="U101" s="95"/>
      <c r="V101" s="95"/>
      <c r="W101" s="216">
        <f>SUM(R100:V100)</f>
        <v>-893823</v>
      </c>
      <c r="X101" s="217"/>
      <c r="Y101" s="217"/>
      <c r="Z101" s="217"/>
      <c r="AA101" s="216">
        <f>SUM(X100:Z100)</f>
        <v>0</v>
      </c>
      <c r="AB101" s="216">
        <f>W100+AA100</f>
        <v>-893823</v>
      </c>
      <c r="AC101" s="218"/>
      <c r="AD101" s="218"/>
      <c r="AE101" s="217"/>
      <c r="AF101" s="217"/>
      <c r="AG101" s="216">
        <f>SUM(AE100:AF100)</f>
        <v>32000</v>
      </c>
      <c r="AH101" s="216">
        <f>AB100+AC100+AD100+AG100</f>
        <v>-1181813</v>
      </c>
      <c r="AI101" s="137"/>
      <c r="AJ101" s="137"/>
      <c r="AK101" s="137"/>
      <c r="AL101" s="137"/>
      <c r="AM101" s="137"/>
      <c r="AN101" s="137"/>
      <c r="AO101" s="137"/>
      <c r="AP101" s="137"/>
      <c r="AQ101" s="138">
        <f>AI100+AK100+AL100+AN100+AO100</f>
        <v>-2.7600000000000002</v>
      </c>
      <c r="AR101" s="138">
        <f>AJ100+AM100+AP100</f>
        <v>0.23</v>
      </c>
      <c r="AS101" s="138">
        <f>SUM(AQ100:AR100)</f>
        <v>-2.5299999999999998</v>
      </c>
      <c r="AT101" s="94">
        <f>SUM(AU100:AY100)</f>
        <v>240512425</v>
      </c>
      <c r="AU101" s="98"/>
      <c r="AV101" s="98"/>
      <c r="AW101" s="98"/>
      <c r="AX101" s="98"/>
      <c r="AY101" s="98"/>
      <c r="AZ101" s="95">
        <f>SUM(BA100:BB100)</f>
        <v>385.99400000000003</v>
      </c>
      <c r="BA101" s="141"/>
      <c r="BB101" s="141"/>
    </row>
    <row r="102" spans="1:56" ht="13.5" thickBot="1" x14ac:dyDescent="0.25">
      <c r="D102" s="16"/>
      <c r="E102" s="12"/>
      <c r="F102" s="16"/>
      <c r="G102" s="41"/>
      <c r="H102" s="12"/>
      <c r="I102" s="139">
        <f ca="1">SUM(J103:N103)</f>
        <v>241694238</v>
      </c>
      <c r="J102" s="91"/>
      <c r="K102" s="91"/>
      <c r="L102" s="91"/>
      <c r="M102" s="91"/>
      <c r="N102" s="91"/>
      <c r="O102" s="140">
        <f ca="1">SUM(P103:Q103)</f>
        <v>388.52400000000006</v>
      </c>
      <c r="P102" s="266"/>
      <c r="Q102" s="266"/>
      <c r="R102" s="308"/>
      <c r="S102" s="308"/>
      <c r="T102" s="308"/>
      <c r="U102" s="308"/>
      <c r="V102" s="308"/>
      <c r="W102" s="303">
        <f ca="1">SUM(R103:V103)</f>
        <v>-893823</v>
      </c>
      <c r="X102" s="304"/>
      <c r="Y102" s="304"/>
      <c r="Z102" s="304"/>
      <c r="AA102" s="303">
        <f ca="1">SUM(X103:Z103)</f>
        <v>0</v>
      </c>
      <c r="AB102" s="303">
        <f ca="1">W103+AA103</f>
        <v>-893823</v>
      </c>
      <c r="AC102" s="305"/>
      <c r="AD102" s="305"/>
      <c r="AE102" s="304"/>
      <c r="AF102" s="304"/>
      <c r="AG102" s="303">
        <f ca="1">SUM(AE103:AF103)</f>
        <v>32000</v>
      </c>
      <c r="AH102" s="303">
        <f ca="1">AB103+AC103+AD103+AG103</f>
        <v>-1181813</v>
      </c>
      <c r="AI102" s="306"/>
      <c r="AJ102" s="306"/>
      <c r="AK102" s="306"/>
      <c r="AL102" s="306"/>
      <c r="AM102" s="306"/>
      <c r="AN102" s="306"/>
      <c r="AO102" s="306"/>
      <c r="AP102" s="306"/>
      <c r="AQ102" s="307">
        <f ca="1">AI103+AK103+AL103+AN103+AO103</f>
        <v>-2.76</v>
      </c>
      <c r="AR102" s="307">
        <f ca="1">AJ103+AM103+AP103</f>
        <v>0.23</v>
      </c>
      <c r="AS102" s="307">
        <f ca="1">SUM(AQ103:AR103)</f>
        <v>-2.5299999999999998</v>
      </c>
      <c r="AT102" s="317">
        <f ca="1">SUM(AU103:AY103)</f>
        <v>240512425</v>
      </c>
      <c r="AU102" s="318"/>
      <c r="AV102" s="318"/>
      <c r="AW102" s="318"/>
      <c r="AX102" s="318"/>
      <c r="AY102" s="318"/>
      <c r="AZ102" s="308">
        <f ca="1">SUM(BA103:BB103)</f>
        <v>385.99400000000003</v>
      </c>
      <c r="BA102" s="426"/>
      <c r="BB102" s="426"/>
    </row>
    <row r="103" spans="1:56" ht="13.5" thickBot="1" x14ac:dyDescent="0.25">
      <c r="D103" s="16"/>
      <c r="E103" s="12"/>
      <c r="F103" s="16"/>
      <c r="G103" s="41"/>
      <c r="H103" s="208" t="s">
        <v>0</v>
      </c>
      <c r="I103" s="211">
        <f t="shared" ref="I103:BB103" ca="1" si="92">SUM(I104:I113)</f>
        <v>241694238</v>
      </c>
      <c r="J103" s="60">
        <f t="shared" ca="1" si="92"/>
        <v>174260683</v>
      </c>
      <c r="K103" s="60">
        <f t="shared" ca="1" si="92"/>
        <v>1075360</v>
      </c>
      <c r="L103" s="60">
        <f t="shared" ca="1" si="92"/>
        <v>59263586</v>
      </c>
      <c r="M103" s="60">
        <f t="shared" ca="1" si="92"/>
        <v>3485212</v>
      </c>
      <c r="N103" s="60">
        <f t="shared" ca="1" si="92"/>
        <v>3609397</v>
      </c>
      <c r="O103" s="61">
        <f t="shared" ca="1" si="92"/>
        <v>388.52400000000006</v>
      </c>
      <c r="P103" s="61">
        <f t="shared" ca="1" si="92"/>
        <v>283.69770000000005</v>
      </c>
      <c r="Q103" s="228">
        <f t="shared" ca="1" si="92"/>
        <v>104.8263</v>
      </c>
      <c r="R103" s="211">
        <f t="shared" ca="1" si="92"/>
        <v>0</v>
      </c>
      <c r="S103" s="229">
        <f t="shared" ca="1" si="92"/>
        <v>-996671</v>
      </c>
      <c r="T103" s="229">
        <f t="shared" ca="1" si="92"/>
        <v>75440</v>
      </c>
      <c r="U103" s="229">
        <f t="shared" ca="1" si="92"/>
        <v>27408</v>
      </c>
      <c r="V103" s="229">
        <f t="shared" ca="1" si="92"/>
        <v>0</v>
      </c>
      <c r="W103" s="229">
        <f t="shared" ca="1" si="92"/>
        <v>-893823</v>
      </c>
      <c r="X103" s="229">
        <f t="shared" ca="1" si="92"/>
        <v>0</v>
      </c>
      <c r="Y103" s="229">
        <f t="shared" ca="1" si="92"/>
        <v>0</v>
      </c>
      <c r="Z103" s="229">
        <f t="shared" ca="1" si="92"/>
        <v>0</v>
      </c>
      <c r="AA103" s="229">
        <f t="shared" ca="1" si="92"/>
        <v>0</v>
      </c>
      <c r="AB103" s="229">
        <f t="shared" ca="1" si="92"/>
        <v>-893823</v>
      </c>
      <c r="AC103" s="229">
        <f t="shared" ca="1" si="92"/>
        <v>-302113</v>
      </c>
      <c r="AD103" s="229">
        <f t="shared" ca="1" si="92"/>
        <v>-17877</v>
      </c>
      <c r="AE103" s="229">
        <f t="shared" ca="1" si="92"/>
        <v>32000</v>
      </c>
      <c r="AF103" s="229">
        <f t="shared" ca="1" si="92"/>
        <v>0</v>
      </c>
      <c r="AG103" s="229">
        <f t="shared" ca="1" si="92"/>
        <v>32000</v>
      </c>
      <c r="AH103" s="229">
        <f t="shared" ca="1" si="92"/>
        <v>-1181813</v>
      </c>
      <c r="AI103" s="334">
        <f t="shared" ca="1" si="92"/>
        <v>0</v>
      </c>
      <c r="AJ103" s="334">
        <f t="shared" ca="1" si="92"/>
        <v>0</v>
      </c>
      <c r="AK103" s="334">
        <f t="shared" ca="1" si="92"/>
        <v>-2.8099999999999996</v>
      </c>
      <c r="AL103" s="334">
        <f t="shared" ca="1" si="92"/>
        <v>0</v>
      </c>
      <c r="AM103" s="334">
        <f t="shared" ca="1" si="92"/>
        <v>0.23</v>
      </c>
      <c r="AN103" s="334">
        <f t="shared" ca="1" si="92"/>
        <v>0.05</v>
      </c>
      <c r="AO103" s="334">
        <f t="shared" ca="1" si="92"/>
        <v>0</v>
      </c>
      <c r="AP103" s="334">
        <f t="shared" ca="1" si="92"/>
        <v>0</v>
      </c>
      <c r="AQ103" s="334">
        <f t="shared" ca="1" si="92"/>
        <v>-2.76</v>
      </c>
      <c r="AR103" s="334">
        <f t="shared" ca="1" si="92"/>
        <v>0.23</v>
      </c>
      <c r="AS103" s="319">
        <f t="shared" ca="1" si="92"/>
        <v>-2.5299999999999998</v>
      </c>
      <c r="AT103" s="229">
        <f t="shared" ca="1" si="92"/>
        <v>240512425</v>
      </c>
      <c r="AU103" s="229">
        <f t="shared" ca="1" si="92"/>
        <v>173366860</v>
      </c>
      <c r="AV103" s="229">
        <f t="shared" ca="1" si="92"/>
        <v>1075360</v>
      </c>
      <c r="AW103" s="229">
        <f t="shared" ca="1" si="92"/>
        <v>58961473</v>
      </c>
      <c r="AX103" s="229">
        <f t="shared" ca="1" si="92"/>
        <v>3467335</v>
      </c>
      <c r="AY103" s="229">
        <f t="shared" ca="1" si="92"/>
        <v>3641397</v>
      </c>
      <c r="AZ103" s="334">
        <f t="shared" ca="1" si="92"/>
        <v>385.99399999999997</v>
      </c>
      <c r="BA103" s="334">
        <f t="shared" ca="1" si="92"/>
        <v>280.93770000000001</v>
      </c>
      <c r="BB103" s="334">
        <f t="shared" ca="1" si="92"/>
        <v>105.05629999999999</v>
      </c>
    </row>
    <row r="104" spans="1:56" x14ac:dyDescent="0.2">
      <c r="D104" s="16"/>
      <c r="E104" s="12"/>
      <c r="F104" s="16"/>
      <c r="G104" s="41"/>
      <c r="H104" s="209">
        <v>3111</v>
      </c>
      <c r="I104" s="251">
        <f t="shared" ref="I104:BB104" ca="1" si="93">SUMIF($F$12:$F$427,"=3111",I$12:I$383)</f>
        <v>48108692</v>
      </c>
      <c r="J104" s="252">
        <f t="shared" ca="1" si="93"/>
        <v>34870756</v>
      </c>
      <c r="K104" s="252">
        <f t="shared" ca="1" si="93"/>
        <v>233000</v>
      </c>
      <c r="L104" s="252">
        <f t="shared" ca="1" si="93"/>
        <v>11865071</v>
      </c>
      <c r="M104" s="252">
        <f t="shared" ca="1" si="93"/>
        <v>697415</v>
      </c>
      <c r="N104" s="252">
        <f t="shared" ca="1" si="93"/>
        <v>442450</v>
      </c>
      <c r="O104" s="253">
        <f t="shared" ca="1" si="93"/>
        <v>82.015199999999993</v>
      </c>
      <c r="P104" s="253">
        <f t="shared" ca="1" si="93"/>
        <v>63.166699999999999</v>
      </c>
      <c r="Q104" s="256">
        <f t="shared" ca="1" si="93"/>
        <v>18.848499999999998</v>
      </c>
      <c r="R104" s="251">
        <f t="shared" ca="1" si="93"/>
        <v>0</v>
      </c>
      <c r="S104" s="255">
        <f t="shared" ca="1" si="93"/>
        <v>-288703</v>
      </c>
      <c r="T104" s="255">
        <f t="shared" ca="1" si="93"/>
        <v>0</v>
      </c>
      <c r="U104" s="255">
        <f t="shared" ca="1" si="93"/>
        <v>0</v>
      </c>
      <c r="V104" s="255">
        <f t="shared" ca="1" si="93"/>
        <v>0</v>
      </c>
      <c r="W104" s="255">
        <f t="shared" ca="1" si="93"/>
        <v>-288703</v>
      </c>
      <c r="X104" s="255">
        <f t="shared" ca="1" si="93"/>
        <v>0</v>
      </c>
      <c r="Y104" s="255">
        <f t="shared" ca="1" si="93"/>
        <v>0</v>
      </c>
      <c r="Z104" s="255">
        <f t="shared" ca="1" si="93"/>
        <v>0</v>
      </c>
      <c r="AA104" s="255">
        <f t="shared" ca="1" si="93"/>
        <v>0</v>
      </c>
      <c r="AB104" s="255">
        <f t="shared" ca="1" si="93"/>
        <v>-288703</v>
      </c>
      <c r="AC104" s="255">
        <f t="shared" ca="1" si="93"/>
        <v>-97582</v>
      </c>
      <c r="AD104" s="255">
        <f t="shared" ca="1" si="93"/>
        <v>-5774</v>
      </c>
      <c r="AE104" s="255">
        <f t="shared" ca="1" si="93"/>
        <v>0</v>
      </c>
      <c r="AF104" s="255">
        <f t="shared" ca="1" si="93"/>
        <v>0</v>
      </c>
      <c r="AG104" s="255">
        <f t="shared" ca="1" si="93"/>
        <v>0</v>
      </c>
      <c r="AH104" s="255">
        <f t="shared" ca="1" si="93"/>
        <v>-392059</v>
      </c>
      <c r="AI104" s="324">
        <f t="shared" ca="1" si="93"/>
        <v>0</v>
      </c>
      <c r="AJ104" s="324">
        <f t="shared" ca="1" si="93"/>
        <v>0</v>
      </c>
      <c r="AK104" s="324">
        <f t="shared" ca="1" si="93"/>
        <v>-0.83</v>
      </c>
      <c r="AL104" s="324">
        <f t="shared" ca="1" si="93"/>
        <v>0</v>
      </c>
      <c r="AM104" s="324">
        <f t="shared" ca="1" si="93"/>
        <v>0</v>
      </c>
      <c r="AN104" s="324">
        <f t="shared" ca="1" si="93"/>
        <v>0</v>
      </c>
      <c r="AO104" s="324">
        <f t="shared" ca="1" si="93"/>
        <v>0</v>
      </c>
      <c r="AP104" s="324">
        <f t="shared" ca="1" si="93"/>
        <v>0</v>
      </c>
      <c r="AQ104" s="324">
        <f t="shared" ca="1" si="93"/>
        <v>-0.83</v>
      </c>
      <c r="AR104" s="324">
        <f t="shared" ca="1" si="93"/>
        <v>0</v>
      </c>
      <c r="AS104" s="335">
        <f t="shared" ca="1" si="93"/>
        <v>-0.83</v>
      </c>
      <c r="AT104" s="255">
        <f t="shared" ca="1" si="93"/>
        <v>47716633</v>
      </c>
      <c r="AU104" s="255">
        <f t="shared" ca="1" si="93"/>
        <v>34582053</v>
      </c>
      <c r="AV104" s="255">
        <f t="shared" ca="1" si="93"/>
        <v>233000</v>
      </c>
      <c r="AW104" s="255">
        <f t="shared" ca="1" si="93"/>
        <v>11767489</v>
      </c>
      <c r="AX104" s="255">
        <f t="shared" ca="1" si="93"/>
        <v>691641</v>
      </c>
      <c r="AY104" s="255">
        <f t="shared" ca="1" si="93"/>
        <v>442450</v>
      </c>
      <c r="AZ104" s="324">
        <f t="shared" ca="1" si="93"/>
        <v>81.185199999999995</v>
      </c>
      <c r="BA104" s="324">
        <f t="shared" ca="1" si="93"/>
        <v>62.3367</v>
      </c>
      <c r="BB104" s="324">
        <f t="shared" ca="1" si="93"/>
        <v>18.848499999999998</v>
      </c>
      <c r="BD104" s="7"/>
    </row>
    <row r="105" spans="1:56" x14ac:dyDescent="0.2">
      <c r="D105" s="16"/>
      <c r="E105" s="12"/>
      <c r="F105" s="16"/>
      <c r="G105" s="41"/>
      <c r="H105" s="32">
        <v>3113</v>
      </c>
      <c r="I105" s="257">
        <f t="shared" ref="I105:BB105" si="94">SUMIF($F$12:$F$427,"=3113",I$12:I$427)</f>
        <v>135653514</v>
      </c>
      <c r="J105" s="28">
        <f t="shared" si="94"/>
        <v>97629671</v>
      </c>
      <c r="K105" s="28">
        <f t="shared" si="94"/>
        <v>251360</v>
      </c>
      <c r="L105" s="28">
        <f t="shared" si="94"/>
        <v>33083790</v>
      </c>
      <c r="M105" s="28">
        <f t="shared" si="94"/>
        <v>1952593</v>
      </c>
      <c r="N105" s="28">
        <f t="shared" si="94"/>
        <v>2736100</v>
      </c>
      <c r="O105" s="21">
        <f t="shared" si="94"/>
        <v>204.81219999999999</v>
      </c>
      <c r="P105" s="21">
        <f t="shared" si="94"/>
        <v>166.28460000000001</v>
      </c>
      <c r="Q105" s="259">
        <f t="shared" si="94"/>
        <v>38.5276</v>
      </c>
      <c r="R105" s="257">
        <f t="shared" si="94"/>
        <v>0</v>
      </c>
      <c r="S105" s="258">
        <f t="shared" si="94"/>
        <v>-619429</v>
      </c>
      <c r="T105" s="258">
        <f t="shared" si="94"/>
        <v>0</v>
      </c>
      <c r="U105" s="258">
        <f t="shared" si="94"/>
        <v>27408</v>
      </c>
      <c r="V105" s="258">
        <f t="shared" si="94"/>
        <v>0</v>
      </c>
      <c r="W105" s="258">
        <f t="shared" si="94"/>
        <v>-592021</v>
      </c>
      <c r="X105" s="258">
        <f t="shared" si="94"/>
        <v>0</v>
      </c>
      <c r="Y105" s="258">
        <f t="shared" si="94"/>
        <v>0</v>
      </c>
      <c r="Z105" s="258">
        <f t="shared" si="94"/>
        <v>0</v>
      </c>
      <c r="AA105" s="258">
        <f t="shared" si="94"/>
        <v>0</v>
      </c>
      <c r="AB105" s="258">
        <f t="shared" si="94"/>
        <v>-592021</v>
      </c>
      <c r="AC105" s="258">
        <f t="shared" si="94"/>
        <v>-200102</v>
      </c>
      <c r="AD105" s="258">
        <f t="shared" si="94"/>
        <v>-11841</v>
      </c>
      <c r="AE105" s="258">
        <f t="shared" si="94"/>
        <v>32000</v>
      </c>
      <c r="AF105" s="258">
        <f t="shared" si="94"/>
        <v>0</v>
      </c>
      <c r="AG105" s="258">
        <f t="shared" si="94"/>
        <v>32000</v>
      </c>
      <c r="AH105" s="258">
        <f t="shared" si="94"/>
        <v>-771964</v>
      </c>
      <c r="AI105" s="325">
        <f t="shared" si="94"/>
        <v>0</v>
      </c>
      <c r="AJ105" s="325">
        <f t="shared" si="94"/>
        <v>0</v>
      </c>
      <c r="AK105" s="325">
        <f t="shared" si="94"/>
        <v>-1.7199999999999998</v>
      </c>
      <c r="AL105" s="325">
        <f t="shared" si="94"/>
        <v>0</v>
      </c>
      <c r="AM105" s="325">
        <f t="shared" si="94"/>
        <v>0</v>
      </c>
      <c r="AN105" s="325">
        <f t="shared" si="94"/>
        <v>0.05</v>
      </c>
      <c r="AO105" s="325">
        <f t="shared" si="94"/>
        <v>0</v>
      </c>
      <c r="AP105" s="325">
        <f t="shared" si="94"/>
        <v>0</v>
      </c>
      <c r="AQ105" s="325">
        <f t="shared" si="94"/>
        <v>-1.67</v>
      </c>
      <c r="AR105" s="325">
        <f t="shared" si="94"/>
        <v>0</v>
      </c>
      <c r="AS105" s="336">
        <f t="shared" si="94"/>
        <v>-1.67</v>
      </c>
      <c r="AT105" s="258">
        <f t="shared" si="94"/>
        <v>134881550</v>
      </c>
      <c r="AU105" s="258">
        <f t="shared" si="94"/>
        <v>97037650</v>
      </c>
      <c r="AV105" s="258">
        <f t="shared" si="94"/>
        <v>251360</v>
      </c>
      <c r="AW105" s="258">
        <f t="shared" si="94"/>
        <v>32883688</v>
      </c>
      <c r="AX105" s="258">
        <f t="shared" si="94"/>
        <v>1940752</v>
      </c>
      <c r="AY105" s="258">
        <f t="shared" si="94"/>
        <v>2768100</v>
      </c>
      <c r="AZ105" s="325">
        <f t="shared" si="94"/>
        <v>203.14219999999997</v>
      </c>
      <c r="BA105" s="325">
        <f t="shared" si="94"/>
        <v>164.6146</v>
      </c>
      <c r="BB105" s="325">
        <f t="shared" si="94"/>
        <v>38.5276</v>
      </c>
      <c r="BD105" s="7"/>
    </row>
    <row r="106" spans="1:56" x14ac:dyDescent="0.2">
      <c r="D106" s="16"/>
      <c r="E106" s="12"/>
      <c r="F106" s="16"/>
      <c r="G106" s="41"/>
      <c r="H106" s="32">
        <v>3114</v>
      </c>
      <c r="I106" s="257">
        <f t="shared" ref="I106:BB106" si="95">SUMIF($F$12:$F$427,"=3114",I$12:I$427)</f>
        <v>0</v>
      </c>
      <c r="J106" s="28">
        <f t="shared" si="95"/>
        <v>0</v>
      </c>
      <c r="K106" s="28">
        <f t="shared" si="95"/>
        <v>0</v>
      </c>
      <c r="L106" s="28">
        <f t="shared" si="95"/>
        <v>0</v>
      </c>
      <c r="M106" s="28">
        <f t="shared" si="95"/>
        <v>0</v>
      </c>
      <c r="N106" s="28">
        <f t="shared" si="95"/>
        <v>0</v>
      </c>
      <c r="O106" s="21">
        <f t="shared" si="95"/>
        <v>0</v>
      </c>
      <c r="P106" s="21">
        <f t="shared" si="95"/>
        <v>0</v>
      </c>
      <c r="Q106" s="259">
        <f t="shared" si="95"/>
        <v>0</v>
      </c>
      <c r="R106" s="257">
        <f t="shared" si="95"/>
        <v>0</v>
      </c>
      <c r="S106" s="258">
        <f t="shared" si="95"/>
        <v>0</v>
      </c>
      <c r="T106" s="258">
        <f t="shared" si="95"/>
        <v>0</v>
      </c>
      <c r="U106" s="258">
        <f t="shared" si="95"/>
        <v>0</v>
      </c>
      <c r="V106" s="258">
        <f t="shared" si="95"/>
        <v>0</v>
      </c>
      <c r="W106" s="258">
        <f t="shared" si="95"/>
        <v>0</v>
      </c>
      <c r="X106" s="258">
        <f t="shared" si="95"/>
        <v>0</v>
      </c>
      <c r="Y106" s="258">
        <f t="shared" si="95"/>
        <v>0</v>
      </c>
      <c r="Z106" s="258">
        <f t="shared" si="95"/>
        <v>0</v>
      </c>
      <c r="AA106" s="258">
        <f t="shared" si="95"/>
        <v>0</v>
      </c>
      <c r="AB106" s="258">
        <f t="shared" si="95"/>
        <v>0</v>
      </c>
      <c r="AC106" s="258">
        <f t="shared" si="95"/>
        <v>0</v>
      </c>
      <c r="AD106" s="258">
        <f t="shared" si="95"/>
        <v>0</v>
      </c>
      <c r="AE106" s="258">
        <f t="shared" si="95"/>
        <v>0</v>
      </c>
      <c r="AF106" s="258">
        <f t="shared" si="95"/>
        <v>0</v>
      </c>
      <c r="AG106" s="258">
        <f t="shared" si="95"/>
        <v>0</v>
      </c>
      <c r="AH106" s="258">
        <f t="shared" si="95"/>
        <v>0</v>
      </c>
      <c r="AI106" s="325">
        <f t="shared" si="95"/>
        <v>0</v>
      </c>
      <c r="AJ106" s="325">
        <f t="shared" si="95"/>
        <v>0</v>
      </c>
      <c r="AK106" s="325">
        <f t="shared" si="95"/>
        <v>0</v>
      </c>
      <c r="AL106" s="325">
        <f t="shared" si="95"/>
        <v>0</v>
      </c>
      <c r="AM106" s="325">
        <f t="shared" si="95"/>
        <v>0</v>
      </c>
      <c r="AN106" s="325">
        <f t="shared" si="95"/>
        <v>0</v>
      </c>
      <c r="AO106" s="325">
        <f t="shared" si="95"/>
        <v>0</v>
      </c>
      <c r="AP106" s="325">
        <f t="shared" si="95"/>
        <v>0</v>
      </c>
      <c r="AQ106" s="325">
        <f t="shared" si="95"/>
        <v>0</v>
      </c>
      <c r="AR106" s="325">
        <f t="shared" si="95"/>
        <v>0</v>
      </c>
      <c r="AS106" s="336">
        <f t="shared" si="95"/>
        <v>0</v>
      </c>
      <c r="AT106" s="258">
        <f t="shared" si="95"/>
        <v>0</v>
      </c>
      <c r="AU106" s="258">
        <f t="shared" si="95"/>
        <v>0</v>
      </c>
      <c r="AV106" s="258">
        <f t="shared" si="95"/>
        <v>0</v>
      </c>
      <c r="AW106" s="258">
        <f t="shared" si="95"/>
        <v>0</v>
      </c>
      <c r="AX106" s="258">
        <f t="shared" si="95"/>
        <v>0</v>
      </c>
      <c r="AY106" s="258">
        <f t="shared" si="95"/>
        <v>0</v>
      </c>
      <c r="AZ106" s="325">
        <f t="shared" si="95"/>
        <v>0</v>
      </c>
      <c r="BA106" s="325">
        <f t="shared" si="95"/>
        <v>0</v>
      </c>
      <c r="BB106" s="325">
        <f t="shared" si="95"/>
        <v>0</v>
      </c>
      <c r="BD106" s="7"/>
    </row>
    <row r="107" spans="1:56" x14ac:dyDescent="0.2">
      <c r="D107" s="16"/>
      <c r="E107" s="12"/>
      <c r="F107" s="16"/>
      <c r="G107" s="41"/>
      <c r="H107" s="32">
        <v>3117</v>
      </c>
      <c r="I107" s="257">
        <f t="shared" ref="I107:BB107" si="96">SUMIF($F$12:$F$427,"=3117",I$12:I$427)</f>
        <v>14052928</v>
      </c>
      <c r="J107" s="28">
        <f t="shared" si="96"/>
        <v>10003947</v>
      </c>
      <c r="K107" s="28">
        <f t="shared" si="96"/>
        <v>166000</v>
      </c>
      <c r="L107" s="28">
        <f t="shared" si="96"/>
        <v>3437443</v>
      </c>
      <c r="M107" s="28">
        <f t="shared" si="96"/>
        <v>200078</v>
      </c>
      <c r="N107" s="28">
        <f t="shared" si="96"/>
        <v>245460</v>
      </c>
      <c r="O107" s="21">
        <f t="shared" si="96"/>
        <v>21.290900000000001</v>
      </c>
      <c r="P107" s="21">
        <f t="shared" si="96"/>
        <v>16.334099999999999</v>
      </c>
      <c r="Q107" s="259">
        <f t="shared" si="96"/>
        <v>4.9567999999999994</v>
      </c>
      <c r="R107" s="257">
        <f t="shared" si="96"/>
        <v>0</v>
      </c>
      <c r="S107" s="258">
        <f t="shared" si="96"/>
        <v>-88539</v>
      </c>
      <c r="T107" s="258">
        <f t="shared" si="96"/>
        <v>0</v>
      </c>
      <c r="U107" s="258">
        <f t="shared" si="96"/>
        <v>0</v>
      </c>
      <c r="V107" s="258">
        <f t="shared" si="96"/>
        <v>0</v>
      </c>
      <c r="W107" s="258">
        <f t="shared" si="96"/>
        <v>-88539</v>
      </c>
      <c r="X107" s="258">
        <f t="shared" si="96"/>
        <v>0</v>
      </c>
      <c r="Y107" s="258">
        <f t="shared" si="96"/>
        <v>0</v>
      </c>
      <c r="Z107" s="258">
        <f t="shared" si="96"/>
        <v>0</v>
      </c>
      <c r="AA107" s="258">
        <f t="shared" si="96"/>
        <v>0</v>
      </c>
      <c r="AB107" s="258">
        <f t="shared" si="96"/>
        <v>-88539</v>
      </c>
      <c r="AC107" s="258">
        <f t="shared" si="96"/>
        <v>-29927</v>
      </c>
      <c r="AD107" s="258">
        <f t="shared" si="96"/>
        <v>-1770</v>
      </c>
      <c r="AE107" s="258">
        <f t="shared" si="96"/>
        <v>0</v>
      </c>
      <c r="AF107" s="258">
        <f t="shared" si="96"/>
        <v>0</v>
      </c>
      <c r="AG107" s="258">
        <f t="shared" si="96"/>
        <v>0</v>
      </c>
      <c r="AH107" s="258">
        <f t="shared" si="96"/>
        <v>-120236</v>
      </c>
      <c r="AI107" s="325">
        <f t="shared" si="96"/>
        <v>0</v>
      </c>
      <c r="AJ107" s="325">
        <f t="shared" si="96"/>
        <v>0</v>
      </c>
      <c r="AK107" s="325">
        <f t="shared" si="96"/>
        <v>-0.26</v>
      </c>
      <c r="AL107" s="325">
        <f t="shared" si="96"/>
        <v>0</v>
      </c>
      <c r="AM107" s="325">
        <f t="shared" si="96"/>
        <v>0</v>
      </c>
      <c r="AN107" s="325">
        <f t="shared" si="96"/>
        <v>0</v>
      </c>
      <c r="AO107" s="325">
        <f t="shared" si="96"/>
        <v>0</v>
      </c>
      <c r="AP107" s="325">
        <f t="shared" si="96"/>
        <v>0</v>
      </c>
      <c r="AQ107" s="325">
        <f t="shared" si="96"/>
        <v>-0.26</v>
      </c>
      <c r="AR107" s="325">
        <f t="shared" si="96"/>
        <v>0</v>
      </c>
      <c r="AS107" s="336">
        <f t="shared" si="96"/>
        <v>-0.26</v>
      </c>
      <c r="AT107" s="258">
        <f t="shared" si="96"/>
        <v>13932692</v>
      </c>
      <c r="AU107" s="258">
        <f t="shared" si="96"/>
        <v>9915408</v>
      </c>
      <c r="AV107" s="258">
        <f t="shared" si="96"/>
        <v>166000</v>
      </c>
      <c r="AW107" s="258">
        <f t="shared" si="96"/>
        <v>3407516</v>
      </c>
      <c r="AX107" s="258">
        <f t="shared" si="96"/>
        <v>198308</v>
      </c>
      <c r="AY107" s="258">
        <f t="shared" si="96"/>
        <v>245460</v>
      </c>
      <c r="AZ107" s="325">
        <f t="shared" si="96"/>
        <v>21.030900000000003</v>
      </c>
      <c r="BA107" s="325">
        <f t="shared" si="96"/>
        <v>16.074100000000001</v>
      </c>
      <c r="BB107" s="325">
        <f t="shared" si="96"/>
        <v>4.9567999999999994</v>
      </c>
      <c r="BD107" s="7"/>
    </row>
    <row r="108" spans="1:56" x14ac:dyDescent="0.2">
      <c r="D108" s="16"/>
      <c r="E108" s="12"/>
      <c r="F108" s="16"/>
      <c r="G108" s="41"/>
      <c r="H108" s="32">
        <v>3122</v>
      </c>
      <c r="I108" s="257">
        <f t="shared" ref="I108:BB108" si="97">SUMIF($F$12:$F$383,"=3122",I$12:I$383)</f>
        <v>0</v>
      </c>
      <c r="J108" s="28">
        <f t="shared" si="97"/>
        <v>0</v>
      </c>
      <c r="K108" s="28">
        <f t="shared" si="97"/>
        <v>0</v>
      </c>
      <c r="L108" s="28">
        <f t="shared" si="97"/>
        <v>0</v>
      </c>
      <c r="M108" s="28">
        <f t="shared" si="97"/>
        <v>0</v>
      </c>
      <c r="N108" s="28">
        <f t="shared" si="97"/>
        <v>0</v>
      </c>
      <c r="O108" s="21">
        <f t="shared" si="97"/>
        <v>0</v>
      </c>
      <c r="P108" s="21">
        <f t="shared" si="97"/>
        <v>0</v>
      </c>
      <c r="Q108" s="259">
        <f t="shared" si="97"/>
        <v>0</v>
      </c>
      <c r="R108" s="257">
        <f t="shared" si="97"/>
        <v>0</v>
      </c>
      <c r="S108" s="258">
        <f t="shared" si="97"/>
        <v>0</v>
      </c>
      <c r="T108" s="258">
        <f t="shared" si="97"/>
        <v>0</v>
      </c>
      <c r="U108" s="258">
        <f t="shared" si="97"/>
        <v>0</v>
      </c>
      <c r="V108" s="258">
        <f t="shared" si="97"/>
        <v>0</v>
      </c>
      <c r="W108" s="258">
        <f t="shared" si="97"/>
        <v>0</v>
      </c>
      <c r="X108" s="258">
        <f t="shared" si="97"/>
        <v>0</v>
      </c>
      <c r="Y108" s="258">
        <f t="shared" si="97"/>
        <v>0</v>
      </c>
      <c r="Z108" s="258">
        <f t="shared" si="97"/>
        <v>0</v>
      </c>
      <c r="AA108" s="258">
        <f t="shared" si="97"/>
        <v>0</v>
      </c>
      <c r="AB108" s="258">
        <f t="shared" si="97"/>
        <v>0</v>
      </c>
      <c r="AC108" s="258">
        <f t="shared" si="97"/>
        <v>0</v>
      </c>
      <c r="AD108" s="258">
        <f t="shared" si="97"/>
        <v>0</v>
      </c>
      <c r="AE108" s="258">
        <f t="shared" si="97"/>
        <v>0</v>
      </c>
      <c r="AF108" s="258">
        <f t="shared" si="97"/>
        <v>0</v>
      </c>
      <c r="AG108" s="258">
        <f t="shared" si="97"/>
        <v>0</v>
      </c>
      <c r="AH108" s="258">
        <f t="shared" si="97"/>
        <v>0</v>
      </c>
      <c r="AI108" s="325">
        <f t="shared" si="97"/>
        <v>0</v>
      </c>
      <c r="AJ108" s="325">
        <f t="shared" si="97"/>
        <v>0</v>
      </c>
      <c r="AK108" s="325">
        <f t="shared" si="97"/>
        <v>0</v>
      </c>
      <c r="AL108" s="325">
        <f t="shared" si="97"/>
        <v>0</v>
      </c>
      <c r="AM108" s="325">
        <f t="shared" si="97"/>
        <v>0</v>
      </c>
      <c r="AN108" s="325">
        <f t="shared" si="97"/>
        <v>0</v>
      </c>
      <c r="AO108" s="325">
        <f t="shared" si="97"/>
        <v>0</v>
      </c>
      <c r="AP108" s="325">
        <f t="shared" si="97"/>
        <v>0</v>
      </c>
      <c r="AQ108" s="325">
        <f t="shared" si="97"/>
        <v>0</v>
      </c>
      <c r="AR108" s="325">
        <f t="shared" si="97"/>
        <v>0</v>
      </c>
      <c r="AS108" s="336">
        <f t="shared" si="97"/>
        <v>0</v>
      </c>
      <c r="AT108" s="258">
        <f t="shared" si="97"/>
        <v>0</v>
      </c>
      <c r="AU108" s="258">
        <f t="shared" si="97"/>
        <v>0</v>
      </c>
      <c r="AV108" s="258">
        <f t="shared" si="97"/>
        <v>0</v>
      </c>
      <c r="AW108" s="258">
        <f t="shared" si="97"/>
        <v>0</v>
      </c>
      <c r="AX108" s="258">
        <f t="shared" si="97"/>
        <v>0</v>
      </c>
      <c r="AY108" s="258">
        <f t="shared" si="97"/>
        <v>0</v>
      </c>
      <c r="AZ108" s="325">
        <f t="shared" si="97"/>
        <v>0</v>
      </c>
      <c r="BA108" s="325">
        <f t="shared" si="97"/>
        <v>0</v>
      </c>
      <c r="BB108" s="325">
        <f t="shared" si="97"/>
        <v>0</v>
      </c>
      <c r="BD108" s="7"/>
    </row>
    <row r="109" spans="1:56" x14ac:dyDescent="0.2">
      <c r="D109" s="16"/>
      <c r="E109" s="12"/>
      <c r="F109" s="16"/>
      <c r="G109" s="41"/>
      <c r="H109" s="32">
        <v>3124</v>
      </c>
      <c r="I109" s="257">
        <f t="shared" ref="I109:BB109" si="98">SUMIF($F$12:$F$383,"=3124",I$12:I$383)</f>
        <v>0</v>
      </c>
      <c r="J109" s="28">
        <f t="shared" si="98"/>
        <v>0</v>
      </c>
      <c r="K109" s="28">
        <f t="shared" si="98"/>
        <v>0</v>
      </c>
      <c r="L109" s="28">
        <f t="shared" si="98"/>
        <v>0</v>
      </c>
      <c r="M109" s="28">
        <f t="shared" si="98"/>
        <v>0</v>
      </c>
      <c r="N109" s="28">
        <f t="shared" si="98"/>
        <v>0</v>
      </c>
      <c r="O109" s="21">
        <f t="shared" si="98"/>
        <v>0</v>
      </c>
      <c r="P109" s="21">
        <f t="shared" si="98"/>
        <v>0</v>
      </c>
      <c r="Q109" s="259">
        <f t="shared" si="98"/>
        <v>0</v>
      </c>
      <c r="R109" s="257">
        <f t="shared" si="98"/>
        <v>0</v>
      </c>
      <c r="S109" s="258">
        <f t="shared" si="98"/>
        <v>0</v>
      </c>
      <c r="T109" s="258">
        <f t="shared" si="98"/>
        <v>0</v>
      </c>
      <c r="U109" s="258">
        <f t="shared" si="98"/>
        <v>0</v>
      </c>
      <c r="V109" s="258">
        <f t="shared" si="98"/>
        <v>0</v>
      </c>
      <c r="W109" s="258">
        <f t="shared" si="98"/>
        <v>0</v>
      </c>
      <c r="X109" s="258">
        <f t="shared" si="98"/>
        <v>0</v>
      </c>
      <c r="Y109" s="258">
        <f t="shared" si="98"/>
        <v>0</v>
      </c>
      <c r="Z109" s="258">
        <f t="shared" si="98"/>
        <v>0</v>
      </c>
      <c r="AA109" s="258">
        <f t="shared" si="98"/>
        <v>0</v>
      </c>
      <c r="AB109" s="258">
        <f t="shared" si="98"/>
        <v>0</v>
      </c>
      <c r="AC109" s="258">
        <f t="shared" si="98"/>
        <v>0</v>
      </c>
      <c r="AD109" s="258">
        <f t="shared" si="98"/>
        <v>0</v>
      </c>
      <c r="AE109" s="258">
        <f t="shared" si="98"/>
        <v>0</v>
      </c>
      <c r="AF109" s="258">
        <f t="shared" si="98"/>
        <v>0</v>
      </c>
      <c r="AG109" s="258">
        <f t="shared" si="98"/>
        <v>0</v>
      </c>
      <c r="AH109" s="258">
        <f t="shared" si="98"/>
        <v>0</v>
      </c>
      <c r="AI109" s="325">
        <f t="shared" si="98"/>
        <v>0</v>
      </c>
      <c r="AJ109" s="325">
        <f t="shared" si="98"/>
        <v>0</v>
      </c>
      <c r="AK109" s="325">
        <f t="shared" si="98"/>
        <v>0</v>
      </c>
      <c r="AL109" s="325">
        <f t="shared" si="98"/>
        <v>0</v>
      </c>
      <c r="AM109" s="325">
        <f t="shared" si="98"/>
        <v>0</v>
      </c>
      <c r="AN109" s="325">
        <f t="shared" si="98"/>
        <v>0</v>
      </c>
      <c r="AO109" s="325">
        <f t="shared" si="98"/>
        <v>0</v>
      </c>
      <c r="AP109" s="325">
        <f t="shared" si="98"/>
        <v>0</v>
      </c>
      <c r="AQ109" s="325">
        <f t="shared" si="98"/>
        <v>0</v>
      </c>
      <c r="AR109" s="325">
        <f t="shared" si="98"/>
        <v>0</v>
      </c>
      <c r="AS109" s="336">
        <f t="shared" si="98"/>
        <v>0</v>
      </c>
      <c r="AT109" s="258">
        <f t="shared" si="98"/>
        <v>0</v>
      </c>
      <c r="AU109" s="258">
        <f t="shared" si="98"/>
        <v>0</v>
      </c>
      <c r="AV109" s="258">
        <f t="shared" si="98"/>
        <v>0</v>
      </c>
      <c r="AW109" s="258">
        <f t="shared" si="98"/>
        <v>0</v>
      </c>
      <c r="AX109" s="258">
        <f t="shared" si="98"/>
        <v>0</v>
      </c>
      <c r="AY109" s="258">
        <f t="shared" si="98"/>
        <v>0</v>
      </c>
      <c r="AZ109" s="325">
        <f t="shared" si="98"/>
        <v>0</v>
      </c>
      <c r="BA109" s="325">
        <f t="shared" si="98"/>
        <v>0</v>
      </c>
      <c r="BB109" s="325">
        <f t="shared" si="98"/>
        <v>0</v>
      </c>
      <c r="BD109" s="7"/>
    </row>
    <row r="110" spans="1:56" x14ac:dyDescent="0.2">
      <c r="D110" s="16"/>
      <c r="E110" s="12"/>
      <c r="F110" s="16"/>
      <c r="G110" s="41"/>
      <c r="H110" s="32">
        <v>3141</v>
      </c>
      <c r="I110" s="257">
        <f t="shared" ref="I110:BB110" si="99">SUMIF($F$12:$F$427,"=3141",I$12:I$427)</f>
        <v>15248309</v>
      </c>
      <c r="J110" s="28">
        <f t="shared" si="99"/>
        <v>11058725</v>
      </c>
      <c r="K110" s="28">
        <f t="shared" si="99"/>
        <v>100000</v>
      </c>
      <c r="L110" s="28">
        <f t="shared" si="99"/>
        <v>3771649</v>
      </c>
      <c r="M110" s="28">
        <f t="shared" si="99"/>
        <v>221175</v>
      </c>
      <c r="N110" s="28">
        <f t="shared" si="99"/>
        <v>96760</v>
      </c>
      <c r="O110" s="21">
        <f t="shared" si="99"/>
        <v>37.800000000000004</v>
      </c>
      <c r="P110" s="21">
        <f t="shared" si="99"/>
        <v>0</v>
      </c>
      <c r="Q110" s="259">
        <f t="shared" si="99"/>
        <v>37.800000000000004</v>
      </c>
      <c r="R110" s="257">
        <f t="shared" si="99"/>
        <v>0</v>
      </c>
      <c r="S110" s="258">
        <f t="shared" si="99"/>
        <v>0</v>
      </c>
      <c r="T110" s="258">
        <f t="shared" si="99"/>
        <v>75440</v>
      </c>
      <c r="U110" s="258">
        <f t="shared" si="99"/>
        <v>0</v>
      </c>
      <c r="V110" s="258">
        <f t="shared" si="99"/>
        <v>0</v>
      </c>
      <c r="W110" s="258">
        <f t="shared" si="99"/>
        <v>75440</v>
      </c>
      <c r="X110" s="258">
        <f t="shared" si="99"/>
        <v>0</v>
      </c>
      <c r="Y110" s="258">
        <f t="shared" si="99"/>
        <v>0</v>
      </c>
      <c r="Z110" s="258">
        <f t="shared" si="99"/>
        <v>0</v>
      </c>
      <c r="AA110" s="258">
        <f t="shared" si="99"/>
        <v>0</v>
      </c>
      <c r="AB110" s="258">
        <f t="shared" si="99"/>
        <v>75440</v>
      </c>
      <c r="AC110" s="258">
        <f t="shared" si="99"/>
        <v>25498</v>
      </c>
      <c r="AD110" s="258">
        <f t="shared" si="99"/>
        <v>1508</v>
      </c>
      <c r="AE110" s="258">
        <f t="shared" si="99"/>
        <v>0</v>
      </c>
      <c r="AF110" s="258">
        <f t="shared" si="99"/>
        <v>0</v>
      </c>
      <c r="AG110" s="258">
        <f t="shared" si="99"/>
        <v>0</v>
      </c>
      <c r="AH110" s="258">
        <f t="shared" si="99"/>
        <v>102446</v>
      </c>
      <c r="AI110" s="325">
        <f t="shared" si="99"/>
        <v>0</v>
      </c>
      <c r="AJ110" s="325">
        <f t="shared" si="99"/>
        <v>0</v>
      </c>
      <c r="AK110" s="325">
        <f t="shared" si="99"/>
        <v>0</v>
      </c>
      <c r="AL110" s="325">
        <f t="shared" si="99"/>
        <v>0</v>
      </c>
      <c r="AM110" s="325">
        <f t="shared" si="99"/>
        <v>0.23</v>
      </c>
      <c r="AN110" s="325">
        <f t="shared" si="99"/>
        <v>0</v>
      </c>
      <c r="AO110" s="325">
        <f t="shared" si="99"/>
        <v>0</v>
      </c>
      <c r="AP110" s="325">
        <f t="shared" si="99"/>
        <v>0</v>
      </c>
      <c r="AQ110" s="325">
        <f t="shared" si="99"/>
        <v>0</v>
      </c>
      <c r="AR110" s="325">
        <f t="shared" si="99"/>
        <v>0.23</v>
      </c>
      <c r="AS110" s="336">
        <f t="shared" si="99"/>
        <v>0.23</v>
      </c>
      <c r="AT110" s="258">
        <f t="shared" si="99"/>
        <v>15350755</v>
      </c>
      <c r="AU110" s="258">
        <f t="shared" si="99"/>
        <v>11134165</v>
      </c>
      <c r="AV110" s="258">
        <f t="shared" si="99"/>
        <v>100000</v>
      </c>
      <c r="AW110" s="258">
        <f t="shared" si="99"/>
        <v>3797147</v>
      </c>
      <c r="AX110" s="258">
        <f t="shared" si="99"/>
        <v>222683</v>
      </c>
      <c r="AY110" s="258">
        <f t="shared" si="99"/>
        <v>96760</v>
      </c>
      <c r="AZ110" s="325">
        <f t="shared" si="99"/>
        <v>38.03</v>
      </c>
      <c r="BA110" s="325">
        <f t="shared" si="99"/>
        <v>0</v>
      </c>
      <c r="BB110" s="325">
        <f t="shared" si="99"/>
        <v>38.03</v>
      </c>
      <c r="BD110" s="7"/>
    </row>
    <row r="111" spans="1:56" x14ac:dyDescent="0.2">
      <c r="D111" s="16"/>
      <c r="E111" s="12"/>
      <c r="F111" s="16"/>
      <c r="G111" s="41"/>
      <c r="H111" s="32">
        <v>3143</v>
      </c>
      <c r="I111" s="257">
        <f t="shared" ref="I111:BB111" si="100">SUMIF($F$12:$F$427,"=3143",I$12:I$427)</f>
        <v>12096945</v>
      </c>
      <c r="J111" s="28">
        <f t="shared" si="100"/>
        <v>8842081</v>
      </c>
      <c r="K111" s="28">
        <f t="shared" si="100"/>
        <v>55000</v>
      </c>
      <c r="L111" s="28">
        <f t="shared" si="100"/>
        <v>3007213</v>
      </c>
      <c r="M111" s="28">
        <f t="shared" si="100"/>
        <v>176841</v>
      </c>
      <c r="N111" s="28">
        <f t="shared" si="100"/>
        <v>15810</v>
      </c>
      <c r="O111" s="21">
        <f t="shared" si="100"/>
        <v>18.953499999999998</v>
      </c>
      <c r="P111" s="21">
        <f t="shared" si="100"/>
        <v>17.863499999999998</v>
      </c>
      <c r="Q111" s="259">
        <f t="shared" si="100"/>
        <v>1.0900000000000003</v>
      </c>
      <c r="R111" s="257">
        <f t="shared" si="100"/>
        <v>0</v>
      </c>
      <c r="S111" s="258">
        <f t="shared" si="100"/>
        <v>0</v>
      </c>
      <c r="T111" s="258">
        <f t="shared" si="100"/>
        <v>0</v>
      </c>
      <c r="U111" s="258">
        <f t="shared" si="100"/>
        <v>0</v>
      </c>
      <c r="V111" s="258">
        <f t="shared" si="100"/>
        <v>0</v>
      </c>
      <c r="W111" s="258">
        <f t="shared" si="100"/>
        <v>0</v>
      </c>
      <c r="X111" s="258">
        <f t="shared" si="100"/>
        <v>0</v>
      </c>
      <c r="Y111" s="258">
        <f t="shared" si="100"/>
        <v>0</v>
      </c>
      <c r="Z111" s="258">
        <f t="shared" si="100"/>
        <v>0</v>
      </c>
      <c r="AA111" s="258">
        <f t="shared" si="100"/>
        <v>0</v>
      </c>
      <c r="AB111" s="258">
        <f t="shared" si="100"/>
        <v>0</v>
      </c>
      <c r="AC111" s="258">
        <f t="shared" si="100"/>
        <v>0</v>
      </c>
      <c r="AD111" s="258">
        <f t="shared" si="100"/>
        <v>0</v>
      </c>
      <c r="AE111" s="258">
        <f t="shared" si="100"/>
        <v>0</v>
      </c>
      <c r="AF111" s="258">
        <f t="shared" si="100"/>
        <v>0</v>
      </c>
      <c r="AG111" s="258">
        <f t="shared" si="100"/>
        <v>0</v>
      </c>
      <c r="AH111" s="258">
        <f t="shared" si="100"/>
        <v>0</v>
      </c>
      <c r="AI111" s="325">
        <f t="shared" si="100"/>
        <v>0</v>
      </c>
      <c r="AJ111" s="325">
        <f t="shared" si="100"/>
        <v>0</v>
      </c>
      <c r="AK111" s="325">
        <f t="shared" si="100"/>
        <v>0</v>
      </c>
      <c r="AL111" s="325">
        <f t="shared" si="100"/>
        <v>0</v>
      </c>
      <c r="AM111" s="325">
        <f t="shared" si="100"/>
        <v>0</v>
      </c>
      <c r="AN111" s="325">
        <f t="shared" si="100"/>
        <v>0</v>
      </c>
      <c r="AO111" s="325">
        <f t="shared" si="100"/>
        <v>0</v>
      </c>
      <c r="AP111" s="325">
        <f t="shared" si="100"/>
        <v>0</v>
      </c>
      <c r="AQ111" s="325">
        <f t="shared" si="100"/>
        <v>0</v>
      </c>
      <c r="AR111" s="325">
        <f t="shared" si="100"/>
        <v>0</v>
      </c>
      <c r="AS111" s="336">
        <f t="shared" si="100"/>
        <v>0</v>
      </c>
      <c r="AT111" s="258">
        <f t="shared" si="100"/>
        <v>12096945</v>
      </c>
      <c r="AU111" s="258">
        <f t="shared" si="100"/>
        <v>8842081</v>
      </c>
      <c r="AV111" s="258">
        <f t="shared" si="100"/>
        <v>55000</v>
      </c>
      <c r="AW111" s="258">
        <f t="shared" si="100"/>
        <v>3007213</v>
      </c>
      <c r="AX111" s="258">
        <f t="shared" si="100"/>
        <v>176841</v>
      </c>
      <c r="AY111" s="258">
        <f t="shared" si="100"/>
        <v>15810</v>
      </c>
      <c r="AZ111" s="325">
        <f t="shared" si="100"/>
        <v>18.953499999999998</v>
      </c>
      <c r="BA111" s="325">
        <f t="shared" si="100"/>
        <v>17.863499999999998</v>
      </c>
      <c r="BB111" s="325">
        <f t="shared" si="100"/>
        <v>1.0900000000000003</v>
      </c>
      <c r="BD111" s="7"/>
    </row>
    <row r="112" spans="1:56" x14ac:dyDescent="0.2">
      <c r="D112" s="16"/>
      <c r="E112" s="12"/>
      <c r="F112" s="16"/>
      <c r="G112" s="41"/>
      <c r="H112" s="32">
        <v>3231</v>
      </c>
      <c r="I112" s="257">
        <f t="shared" ref="I112:BB112" si="101">SUMIF($F$12:$F$427,"=3231",I$12:I$427)</f>
        <v>13247245</v>
      </c>
      <c r="J112" s="28">
        <f t="shared" si="101"/>
        <v>9556200</v>
      </c>
      <c r="K112" s="28">
        <f t="shared" si="101"/>
        <v>170000</v>
      </c>
      <c r="L112" s="28">
        <f t="shared" si="101"/>
        <v>3287456</v>
      </c>
      <c r="M112" s="28">
        <f t="shared" si="101"/>
        <v>191124</v>
      </c>
      <c r="N112" s="28">
        <f t="shared" si="101"/>
        <v>42465</v>
      </c>
      <c r="O112" s="21">
        <f t="shared" si="101"/>
        <v>18.342200000000002</v>
      </c>
      <c r="P112" s="21">
        <f t="shared" si="101"/>
        <v>16.6188</v>
      </c>
      <c r="Q112" s="259">
        <f t="shared" si="101"/>
        <v>1.7234</v>
      </c>
      <c r="R112" s="257">
        <f t="shared" si="101"/>
        <v>0</v>
      </c>
      <c r="S112" s="258">
        <f t="shared" si="101"/>
        <v>0</v>
      </c>
      <c r="T112" s="258">
        <f t="shared" si="101"/>
        <v>0</v>
      </c>
      <c r="U112" s="258">
        <f t="shared" si="101"/>
        <v>0</v>
      </c>
      <c r="V112" s="258">
        <f t="shared" si="101"/>
        <v>0</v>
      </c>
      <c r="W112" s="258">
        <f t="shared" si="101"/>
        <v>0</v>
      </c>
      <c r="X112" s="258">
        <f t="shared" si="101"/>
        <v>0</v>
      </c>
      <c r="Y112" s="258">
        <f t="shared" si="101"/>
        <v>0</v>
      </c>
      <c r="Z112" s="258">
        <f t="shared" si="101"/>
        <v>0</v>
      </c>
      <c r="AA112" s="258">
        <f t="shared" si="101"/>
        <v>0</v>
      </c>
      <c r="AB112" s="258">
        <f t="shared" si="101"/>
        <v>0</v>
      </c>
      <c r="AC112" s="258">
        <f t="shared" si="101"/>
        <v>0</v>
      </c>
      <c r="AD112" s="258">
        <f t="shared" si="101"/>
        <v>0</v>
      </c>
      <c r="AE112" s="258">
        <f t="shared" si="101"/>
        <v>0</v>
      </c>
      <c r="AF112" s="258">
        <f t="shared" si="101"/>
        <v>0</v>
      </c>
      <c r="AG112" s="258">
        <f t="shared" si="101"/>
        <v>0</v>
      </c>
      <c r="AH112" s="258">
        <f t="shared" si="101"/>
        <v>0</v>
      </c>
      <c r="AI112" s="325">
        <f t="shared" si="101"/>
        <v>0</v>
      </c>
      <c r="AJ112" s="325">
        <f t="shared" si="101"/>
        <v>0</v>
      </c>
      <c r="AK112" s="325">
        <f t="shared" si="101"/>
        <v>0</v>
      </c>
      <c r="AL112" s="325">
        <f t="shared" si="101"/>
        <v>0</v>
      </c>
      <c r="AM112" s="325">
        <f t="shared" si="101"/>
        <v>0</v>
      </c>
      <c r="AN112" s="325">
        <f t="shared" si="101"/>
        <v>0</v>
      </c>
      <c r="AO112" s="325">
        <f t="shared" si="101"/>
        <v>0</v>
      </c>
      <c r="AP112" s="325">
        <f t="shared" si="101"/>
        <v>0</v>
      </c>
      <c r="AQ112" s="325">
        <f t="shared" si="101"/>
        <v>0</v>
      </c>
      <c r="AR112" s="325">
        <f t="shared" si="101"/>
        <v>0</v>
      </c>
      <c r="AS112" s="336">
        <f t="shared" si="101"/>
        <v>0</v>
      </c>
      <c r="AT112" s="258">
        <f t="shared" si="101"/>
        <v>13247245</v>
      </c>
      <c r="AU112" s="258">
        <f t="shared" si="101"/>
        <v>9556200</v>
      </c>
      <c r="AV112" s="258">
        <f t="shared" si="101"/>
        <v>170000</v>
      </c>
      <c r="AW112" s="258">
        <f t="shared" si="101"/>
        <v>3287456</v>
      </c>
      <c r="AX112" s="258">
        <f t="shared" si="101"/>
        <v>191124</v>
      </c>
      <c r="AY112" s="258">
        <f t="shared" si="101"/>
        <v>42465</v>
      </c>
      <c r="AZ112" s="325">
        <f t="shared" si="101"/>
        <v>18.342200000000002</v>
      </c>
      <c r="BA112" s="325">
        <f t="shared" si="101"/>
        <v>16.6188</v>
      </c>
      <c r="BB112" s="325">
        <f t="shared" si="101"/>
        <v>1.7234</v>
      </c>
      <c r="BD112" s="7"/>
    </row>
    <row r="113" spans="4:56" ht="13.5" thickBot="1" x14ac:dyDescent="0.25">
      <c r="D113" s="16"/>
      <c r="E113" s="12"/>
      <c r="F113" s="16"/>
      <c r="G113" s="41"/>
      <c r="H113" s="210">
        <v>3233</v>
      </c>
      <c r="I113" s="260">
        <f t="shared" ref="I113:BB113" si="102">SUMIF($F$12:$F$427,"=3233",I$12:I$427)</f>
        <v>3286605</v>
      </c>
      <c r="J113" s="261">
        <f t="shared" si="102"/>
        <v>2299303</v>
      </c>
      <c r="K113" s="261">
        <f t="shared" si="102"/>
        <v>100000</v>
      </c>
      <c r="L113" s="261">
        <f t="shared" si="102"/>
        <v>810964</v>
      </c>
      <c r="M113" s="261">
        <f t="shared" si="102"/>
        <v>45986</v>
      </c>
      <c r="N113" s="261">
        <f t="shared" si="102"/>
        <v>30352</v>
      </c>
      <c r="O113" s="262">
        <f t="shared" si="102"/>
        <v>5.31</v>
      </c>
      <c r="P113" s="262">
        <f t="shared" si="102"/>
        <v>3.4299999999999997</v>
      </c>
      <c r="Q113" s="265">
        <f t="shared" si="102"/>
        <v>1.88</v>
      </c>
      <c r="R113" s="260">
        <f t="shared" si="102"/>
        <v>0</v>
      </c>
      <c r="S113" s="264">
        <f t="shared" si="102"/>
        <v>0</v>
      </c>
      <c r="T113" s="264">
        <f t="shared" si="102"/>
        <v>0</v>
      </c>
      <c r="U113" s="264">
        <f t="shared" si="102"/>
        <v>0</v>
      </c>
      <c r="V113" s="264">
        <f t="shared" si="102"/>
        <v>0</v>
      </c>
      <c r="W113" s="264">
        <f t="shared" si="102"/>
        <v>0</v>
      </c>
      <c r="X113" s="264">
        <f t="shared" si="102"/>
        <v>0</v>
      </c>
      <c r="Y113" s="264">
        <f t="shared" si="102"/>
        <v>0</v>
      </c>
      <c r="Z113" s="264">
        <f t="shared" si="102"/>
        <v>0</v>
      </c>
      <c r="AA113" s="264">
        <f t="shared" si="102"/>
        <v>0</v>
      </c>
      <c r="AB113" s="264">
        <f t="shared" si="102"/>
        <v>0</v>
      </c>
      <c r="AC113" s="264">
        <f t="shared" si="102"/>
        <v>0</v>
      </c>
      <c r="AD113" s="264">
        <f t="shared" si="102"/>
        <v>0</v>
      </c>
      <c r="AE113" s="264">
        <f t="shared" si="102"/>
        <v>0</v>
      </c>
      <c r="AF113" s="264">
        <f t="shared" si="102"/>
        <v>0</v>
      </c>
      <c r="AG113" s="264">
        <f t="shared" si="102"/>
        <v>0</v>
      </c>
      <c r="AH113" s="264">
        <f t="shared" si="102"/>
        <v>0</v>
      </c>
      <c r="AI113" s="326">
        <f t="shared" si="102"/>
        <v>0</v>
      </c>
      <c r="AJ113" s="326">
        <f t="shared" si="102"/>
        <v>0</v>
      </c>
      <c r="AK113" s="326">
        <f t="shared" si="102"/>
        <v>0</v>
      </c>
      <c r="AL113" s="326">
        <f t="shared" si="102"/>
        <v>0</v>
      </c>
      <c r="AM113" s="326">
        <f t="shared" si="102"/>
        <v>0</v>
      </c>
      <c r="AN113" s="326">
        <f t="shared" si="102"/>
        <v>0</v>
      </c>
      <c r="AO113" s="326">
        <f t="shared" si="102"/>
        <v>0</v>
      </c>
      <c r="AP113" s="326">
        <f t="shared" si="102"/>
        <v>0</v>
      </c>
      <c r="AQ113" s="326">
        <f t="shared" si="102"/>
        <v>0</v>
      </c>
      <c r="AR113" s="326">
        <f t="shared" si="102"/>
        <v>0</v>
      </c>
      <c r="AS113" s="337">
        <f t="shared" si="102"/>
        <v>0</v>
      </c>
      <c r="AT113" s="264">
        <f t="shared" si="102"/>
        <v>3286605</v>
      </c>
      <c r="AU113" s="264">
        <f t="shared" si="102"/>
        <v>2299303</v>
      </c>
      <c r="AV113" s="264">
        <f t="shared" si="102"/>
        <v>100000</v>
      </c>
      <c r="AW113" s="264">
        <f t="shared" si="102"/>
        <v>810964</v>
      </c>
      <c r="AX113" s="264">
        <f t="shared" si="102"/>
        <v>45986</v>
      </c>
      <c r="AY113" s="264">
        <f t="shared" si="102"/>
        <v>30352</v>
      </c>
      <c r="AZ113" s="326">
        <f t="shared" si="102"/>
        <v>5.31</v>
      </c>
      <c r="BA113" s="326">
        <f t="shared" si="102"/>
        <v>3.4299999999999997</v>
      </c>
      <c r="BB113" s="326">
        <f t="shared" si="102"/>
        <v>1.88</v>
      </c>
      <c r="BD113" s="7"/>
    </row>
    <row r="114" spans="4:56" x14ac:dyDescent="0.2">
      <c r="D114" s="12"/>
      <c r="E114" s="12"/>
      <c r="F114" s="12"/>
      <c r="G114" s="41"/>
      <c r="H114" s="12"/>
      <c r="I114" s="27"/>
      <c r="J114" s="27"/>
      <c r="K114" s="27"/>
      <c r="L114" s="27"/>
      <c r="M114" s="27"/>
      <c r="N114" s="27"/>
      <c r="O114" s="7"/>
      <c r="P114" s="7"/>
      <c r="Q114" s="7"/>
    </row>
    <row r="116" spans="4:56" x14ac:dyDescent="0.2">
      <c r="O116" s="15"/>
      <c r="P116" s="15"/>
      <c r="Q116" s="15"/>
      <c r="S116" s="15"/>
    </row>
    <row r="117" spans="4:56" x14ac:dyDescent="0.2">
      <c r="O117" s="15"/>
      <c r="P117" s="15"/>
      <c r="Q117" s="15"/>
      <c r="S117" s="15"/>
    </row>
  </sheetData>
  <mergeCells count="51">
    <mergeCell ref="BA8:BB8"/>
    <mergeCell ref="AA9:AA10"/>
    <mergeCell ref="AG9:AG10"/>
    <mergeCell ref="AU9:AV9"/>
    <mergeCell ref="AX9:AX10"/>
    <mergeCell ref="BA9:BA10"/>
    <mergeCell ref="BB9:BB10"/>
    <mergeCell ref="AZ8:AZ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W9:W10"/>
    <mergeCell ref="X9:X10"/>
    <mergeCell ref="AY9:AY10"/>
    <mergeCell ref="Y9:Y10"/>
    <mergeCell ref="Z9:Z10"/>
    <mergeCell ref="AE9:AE10"/>
    <mergeCell ref="AF9:AF10"/>
    <mergeCell ref="AW9:AW10"/>
    <mergeCell ref="AC7:AC10"/>
    <mergeCell ref="AB7:AB10"/>
    <mergeCell ref="R9:R10"/>
    <mergeCell ref="S9:S10"/>
    <mergeCell ref="T9:T10"/>
    <mergeCell ref="U9:U10"/>
    <mergeCell ref="V9:V10"/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93"/>
  <sheetViews>
    <sheetView workbookViewId="0">
      <pane xSplit="8" ySplit="11" topLeftCell="I57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227" max="227" width="7" customWidth="1"/>
    <col min="228" max="228" width="33.140625" customWidth="1"/>
    <col min="229" max="229" width="6.42578125" customWidth="1"/>
    <col min="230" max="230" width="29" customWidth="1"/>
    <col min="231" max="231" width="11.42578125" customWidth="1"/>
    <col min="232" max="232" width="10.7109375" customWidth="1"/>
    <col min="233" max="233" width="10.85546875" customWidth="1"/>
    <col min="234" max="234" width="11.28515625" customWidth="1"/>
    <col min="236" max="236" width="9.7109375" customWidth="1"/>
    <col min="239" max="239" width="10.42578125" customWidth="1"/>
    <col min="483" max="483" width="7" customWidth="1"/>
    <col min="484" max="484" width="33.140625" customWidth="1"/>
    <col min="485" max="485" width="6.42578125" customWidth="1"/>
    <col min="486" max="486" width="29" customWidth="1"/>
    <col min="487" max="487" width="11.42578125" customWidth="1"/>
    <col min="488" max="488" width="10.7109375" customWidth="1"/>
    <col min="489" max="489" width="10.85546875" customWidth="1"/>
    <col min="490" max="490" width="11.28515625" customWidth="1"/>
    <col min="492" max="492" width="9.7109375" customWidth="1"/>
    <col min="495" max="495" width="10.42578125" customWidth="1"/>
    <col min="739" max="739" width="7" customWidth="1"/>
    <col min="740" max="740" width="33.140625" customWidth="1"/>
    <col min="741" max="741" width="6.42578125" customWidth="1"/>
    <col min="742" max="742" width="29" customWidth="1"/>
    <col min="743" max="743" width="11.42578125" customWidth="1"/>
    <col min="744" max="744" width="10.7109375" customWidth="1"/>
    <col min="745" max="745" width="10.85546875" customWidth="1"/>
    <col min="746" max="746" width="11.28515625" customWidth="1"/>
    <col min="748" max="748" width="9.7109375" customWidth="1"/>
    <col min="751" max="751" width="10.42578125" customWidth="1"/>
    <col min="995" max="995" width="7" customWidth="1"/>
    <col min="996" max="996" width="33.140625" customWidth="1"/>
    <col min="997" max="997" width="6.42578125" customWidth="1"/>
    <col min="998" max="998" width="29" customWidth="1"/>
    <col min="999" max="999" width="11.42578125" customWidth="1"/>
    <col min="1000" max="1000" width="10.7109375" customWidth="1"/>
    <col min="1001" max="1001" width="10.85546875" customWidth="1"/>
    <col min="1002" max="1002" width="11.28515625" customWidth="1"/>
    <col min="1004" max="1004" width="9.7109375" customWidth="1"/>
    <col min="1007" max="1007" width="10.42578125" customWidth="1"/>
    <col min="1251" max="1251" width="7" customWidth="1"/>
    <col min="1252" max="1252" width="33.140625" customWidth="1"/>
    <col min="1253" max="1253" width="6.42578125" customWidth="1"/>
    <col min="1254" max="1254" width="29" customWidth="1"/>
    <col min="1255" max="1255" width="11.42578125" customWidth="1"/>
    <col min="1256" max="1256" width="10.7109375" customWidth="1"/>
    <col min="1257" max="1257" width="10.85546875" customWidth="1"/>
    <col min="1258" max="1258" width="11.28515625" customWidth="1"/>
    <col min="1260" max="1260" width="9.7109375" customWidth="1"/>
    <col min="1263" max="1263" width="10.42578125" customWidth="1"/>
    <col min="1507" max="1507" width="7" customWidth="1"/>
    <col min="1508" max="1508" width="33.140625" customWidth="1"/>
    <col min="1509" max="1509" width="6.42578125" customWidth="1"/>
    <col min="1510" max="1510" width="29" customWidth="1"/>
    <col min="1511" max="1511" width="11.42578125" customWidth="1"/>
    <col min="1512" max="1512" width="10.7109375" customWidth="1"/>
    <col min="1513" max="1513" width="10.85546875" customWidth="1"/>
    <col min="1514" max="1514" width="11.28515625" customWidth="1"/>
    <col min="1516" max="1516" width="9.7109375" customWidth="1"/>
    <col min="1519" max="1519" width="10.42578125" customWidth="1"/>
    <col min="1763" max="1763" width="7" customWidth="1"/>
    <col min="1764" max="1764" width="33.140625" customWidth="1"/>
    <col min="1765" max="1765" width="6.42578125" customWidth="1"/>
    <col min="1766" max="1766" width="29" customWidth="1"/>
    <col min="1767" max="1767" width="11.42578125" customWidth="1"/>
    <col min="1768" max="1768" width="10.7109375" customWidth="1"/>
    <col min="1769" max="1769" width="10.85546875" customWidth="1"/>
    <col min="1770" max="1770" width="11.28515625" customWidth="1"/>
    <col min="1772" max="1772" width="9.7109375" customWidth="1"/>
    <col min="1775" max="1775" width="10.42578125" customWidth="1"/>
    <col min="2019" max="2019" width="7" customWidth="1"/>
    <col min="2020" max="2020" width="33.140625" customWidth="1"/>
    <col min="2021" max="2021" width="6.42578125" customWidth="1"/>
    <col min="2022" max="2022" width="29" customWidth="1"/>
    <col min="2023" max="2023" width="11.42578125" customWidth="1"/>
    <col min="2024" max="2024" width="10.7109375" customWidth="1"/>
    <col min="2025" max="2025" width="10.85546875" customWidth="1"/>
    <col min="2026" max="2026" width="11.28515625" customWidth="1"/>
    <col min="2028" max="2028" width="9.7109375" customWidth="1"/>
    <col min="2031" max="2031" width="10.42578125" customWidth="1"/>
    <col min="2275" max="2275" width="7" customWidth="1"/>
    <col min="2276" max="2276" width="33.140625" customWidth="1"/>
    <col min="2277" max="2277" width="6.42578125" customWidth="1"/>
    <col min="2278" max="2278" width="29" customWidth="1"/>
    <col min="2279" max="2279" width="11.42578125" customWidth="1"/>
    <col min="2280" max="2280" width="10.7109375" customWidth="1"/>
    <col min="2281" max="2281" width="10.85546875" customWidth="1"/>
    <col min="2282" max="2282" width="11.28515625" customWidth="1"/>
    <col min="2284" max="2284" width="9.7109375" customWidth="1"/>
    <col min="2287" max="2287" width="10.42578125" customWidth="1"/>
    <col min="2531" max="2531" width="7" customWidth="1"/>
    <col min="2532" max="2532" width="33.140625" customWidth="1"/>
    <col min="2533" max="2533" width="6.42578125" customWidth="1"/>
    <col min="2534" max="2534" width="29" customWidth="1"/>
    <col min="2535" max="2535" width="11.42578125" customWidth="1"/>
    <col min="2536" max="2536" width="10.7109375" customWidth="1"/>
    <col min="2537" max="2537" width="10.85546875" customWidth="1"/>
    <col min="2538" max="2538" width="11.28515625" customWidth="1"/>
    <col min="2540" max="2540" width="9.7109375" customWidth="1"/>
    <col min="2543" max="2543" width="10.42578125" customWidth="1"/>
    <col min="2787" max="2787" width="7" customWidth="1"/>
    <col min="2788" max="2788" width="33.140625" customWidth="1"/>
    <col min="2789" max="2789" width="6.42578125" customWidth="1"/>
    <col min="2790" max="2790" width="29" customWidth="1"/>
    <col min="2791" max="2791" width="11.42578125" customWidth="1"/>
    <col min="2792" max="2792" width="10.7109375" customWidth="1"/>
    <col min="2793" max="2793" width="10.85546875" customWidth="1"/>
    <col min="2794" max="2794" width="11.28515625" customWidth="1"/>
    <col min="2796" max="2796" width="9.7109375" customWidth="1"/>
    <col min="2799" max="2799" width="10.42578125" customWidth="1"/>
    <col min="3043" max="3043" width="7" customWidth="1"/>
    <col min="3044" max="3044" width="33.140625" customWidth="1"/>
    <col min="3045" max="3045" width="6.42578125" customWidth="1"/>
    <col min="3046" max="3046" width="29" customWidth="1"/>
    <col min="3047" max="3047" width="11.42578125" customWidth="1"/>
    <col min="3048" max="3048" width="10.7109375" customWidth="1"/>
    <col min="3049" max="3049" width="10.85546875" customWidth="1"/>
    <col min="3050" max="3050" width="11.28515625" customWidth="1"/>
    <col min="3052" max="3052" width="9.7109375" customWidth="1"/>
    <col min="3055" max="3055" width="10.42578125" customWidth="1"/>
    <col min="3299" max="3299" width="7" customWidth="1"/>
    <col min="3300" max="3300" width="33.140625" customWidth="1"/>
    <col min="3301" max="3301" width="6.42578125" customWidth="1"/>
    <col min="3302" max="3302" width="29" customWidth="1"/>
    <col min="3303" max="3303" width="11.42578125" customWidth="1"/>
    <col min="3304" max="3304" width="10.7109375" customWidth="1"/>
    <col min="3305" max="3305" width="10.85546875" customWidth="1"/>
    <col min="3306" max="3306" width="11.28515625" customWidth="1"/>
    <col min="3308" max="3308" width="9.7109375" customWidth="1"/>
    <col min="3311" max="3311" width="10.42578125" customWidth="1"/>
    <col min="3555" max="3555" width="7" customWidth="1"/>
    <col min="3556" max="3556" width="33.140625" customWidth="1"/>
    <col min="3557" max="3557" width="6.42578125" customWidth="1"/>
    <col min="3558" max="3558" width="29" customWidth="1"/>
    <col min="3559" max="3559" width="11.42578125" customWidth="1"/>
    <col min="3560" max="3560" width="10.7109375" customWidth="1"/>
    <col min="3561" max="3561" width="10.85546875" customWidth="1"/>
    <col min="3562" max="3562" width="11.28515625" customWidth="1"/>
    <col min="3564" max="3564" width="9.7109375" customWidth="1"/>
    <col min="3567" max="3567" width="10.42578125" customWidth="1"/>
    <col min="3811" max="3811" width="7" customWidth="1"/>
    <col min="3812" max="3812" width="33.140625" customWidth="1"/>
    <col min="3813" max="3813" width="6.42578125" customWidth="1"/>
    <col min="3814" max="3814" width="29" customWidth="1"/>
    <col min="3815" max="3815" width="11.42578125" customWidth="1"/>
    <col min="3816" max="3816" width="10.7109375" customWidth="1"/>
    <col min="3817" max="3817" width="10.85546875" customWidth="1"/>
    <col min="3818" max="3818" width="11.28515625" customWidth="1"/>
    <col min="3820" max="3820" width="9.7109375" customWidth="1"/>
    <col min="3823" max="3823" width="10.42578125" customWidth="1"/>
    <col min="4067" max="4067" width="7" customWidth="1"/>
    <col min="4068" max="4068" width="33.140625" customWidth="1"/>
    <col min="4069" max="4069" width="6.42578125" customWidth="1"/>
    <col min="4070" max="4070" width="29" customWidth="1"/>
    <col min="4071" max="4071" width="11.42578125" customWidth="1"/>
    <col min="4072" max="4072" width="10.7109375" customWidth="1"/>
    <col min="4073" max="4073" width="10.85546875" customWidth="1"/>
    <col min="4074" max="4074" width="11.28515625" customWidth="1"/>
    <col min="4076" max="4076" width="9.7109375" customWidth="1"/>
    <col min="4079" max="4079" width="10.42578125" customWidth="1"/>
    <col min="4323" max="4323" width="7" customWidth="1"/>
    <col min="4324" max="4324" width="33.140625" customWidth="1"/>
    <col min="4325" max="4325" width="6.42578125" customWidth="1"/>
    <col min="4326" max="4326" width="29" customWidth="1"/>
    <col min="4327" max="4327" width="11.42578125" customWidth="1"/>
    <col min="4328" max="4328" width="10.7109375" customWidth="1"/>
    <col min="4329" max="4329" width="10.85546875" customWidth="1"/>
    <col min="4330" max="4330" width="11.28515625" customWidth="1"/>
    <col min="4332" max="4332" width="9.7109375" customWidth="1"/>
    <col min="4335" max="4335" width="10.42578125" customWidth="1"/>
    <col min="4579" max="4579" width="7" customWidth="1"/>
    <col min="4580" max="4580" width="33.140625" customWidth="1"/>
    <col min="4581" max="4581" width="6.42578125" customWidth="1"/>
    <col min="4582" max="4582" width="29" customWidth="1"/>
    <col min="4583" max="4583" width="11.42578125" customWidth="1"/>
    <col min="4584" max="4584" width="10.7109375" customWidth="1"/>
    <col min="4585" max="4585" width="10.85546875" customWidth="1"/>
    <col min="4586" max="4586" width="11.28515625" customWidth="1"/>
    <col min="4588" max="4588" width="9.7109375" customWidth="1"/>
    <col min="4591" max="4591" width="10.42578125" customWidth="1"/>
    <col min="4835" max="4835" width="7" customWidth="1"/>
    <col min="4836" max="4836" width="33.140625" customWidth="1"/>
    <col min="4837" max="4837" width="6.42578125" customWidth="1"/>
    <col min="4838" max="4838" width="29" customWidth="1"/>
    <col min="4839" max="4839" width="11.42578125" customWidth="1"/>
    <col min="4840" max="4840" width="10.7109375" customWidth="1"/>
    <col min="4841" max="4841" width="10.85546875" customWidth="1"/>
    <col min="4842" max="4842" width="11.28515625" customWidth="1"/>
    <col min="4844" max="4844" width="9.7109375" customWidth="1"/>
    <col min="4847" max="4847" width="10.42578125" customWidth="1"/>
    <col min="5091" max="5091" width="7" customWidth="1"/>
    <col min="5092" max="5092" width="33.140625" customWidth="1"/>
    <col min="5093" max="5093" width="6.42578125" customWidth="1"/>
    <col min="5094" max="5094" width="29" customWidth="1"/>
    <col min="5095" max="5095" width="11.42578125" customWidth="1"/>
    <col min="5096" max="5096" width="10.7109375" customWidth="1"/>
    <col min="5097" max="5097" width="10.85546875" customWidth="1"/>
    <col min="5098" max="5098" width="11.28515625" customWidth="1"/>
    <col min="5100" max="5100" width="9.7109375" customWidth="1"/>
    <col min="5103" max="5103" width="10.42578125" customWidth="1"/>
    <col min="5347" max="5347" width="7" customWidth="1"/>
    <col min="5348" max="5348" width="33.140625" customWidth="1"/>
    <col min="5349" max="5349" width="6.42578125" customWidth="1"/>
    <col min="5350" max="5350" width="29" customWidth="1"/>
    <col min="5351" max="5351" width="11.42578125" customWidth="1"/>
    <col min="5352" max="5352" width="10.7109375" customWidth="1"/>
    <col min="5353" max="5353" width="10.85546875" customWidth="1"/>
    <col min="5354" max="5354" width="11.28515625" customWidth="1"/>
    <col min="5356" max="5356" width="9.7109375" customWidth="1"/>
    <col min="5359" max="5359" width="10.42578125" customWidth="1"/>
    <col min="5603" max="5603" width="7" customWidth="1"/>
    <col min="5604" max="5604" width="33.140625" customWidth="1"/>
    <col min="5605" max="5605" width="6.42578125" customWidth="1"/>
    <col min="5606" max="5606" width="29" customWidth="1"/>
    <col min="5607" max="5607" width="11.42578125" customWidth="1"/>
    <col min="5608" max="5608" width="10.7109375" customWidth="1"/>
    <col min="5609" max="5609" width="10.85546875" customWidth="1"/>
    <col min="5610" max="5610" width="11.28515625" customWidth="1"/>
    <col min="5612" max="5612" width="9.7109375" customWidth="1"/>
    <col min="5615" max="5615" width="10.42578125" customWidth="1"/>
    <col min="5859" max="5859" width="7" customWidth="1"/>
    <col min="5860" max="5860" width="33.140625" customWidth="1"/>
    <col min="5861" max="5861" width="6.42578125" customWidth="1"/>
    <col min="5862" max="5862" width="29" customWidth="1"/>
    <col min="5863" max="5863" width="11.42578125" customWidth="1"/>
    <col min="5864" max="5864" width="10.7109375" customWidth="1"/>
    <col min="5865" max="5865" width="10.85546875" customWidth="1"/>
    <col min="5866" max="5866" width="11.28515625" customWidth="1"/>
    <col min="5868" max="5868" width="9.7109375" customWidth="1"/>
    <col min="5871" max="5871" width="10.42578125" customWidth="1"/>
    <col min="6115" max="6115" width="7" customWidth="1"/>
    <col min="6116" max="6116" width="33.140625" customWidth="1"/>
    <col min="6117" max="6117" width="6.42578125" customWidth="1"/>
    <col min="6118" max="6118" width="29" customWidth="1"/>
    <col min="6119" max="6119" width="11.42578125" customWidth="1"/>
    <col min="6120" max="6120" width="10.7109375" customWidth="1"/>
    <col min="6121" max="6121" width="10.85546875" customWidth="1"/>
    <col min="6122" max="6122" width="11.28515625" customWidth="1"/>
    <col min="6124" max="6124" width="9.7109375" customWidth="1"/>
    <col min="6127" max="6127" width="10.42578125" customWidth="1"/>
    <col min="6371" max="6371" width="7" customWidth="1"/>
    <col min="6372" max="6372" width="33.140625" customWidth="1"/>
    <col min="6373" max="6373" width="6.42578125" customWidth="1"/>
    <col min="6374" max="6374" width="29" customWidth="1"/>
    <col min="6375" max="6375" width="11.42578125" customWidth="1"/>
    <col min="6376" max="6376" width="10.7109375" customWidth="1"/>
    <col min="6377" max="6377" width="10.85546875" customWidth="1"/>
    <col min="6378" max="6378" width="11.28515625" customWidth="1"/>
    <col min="6380" max="6380" width="9.7109375" customWidth="1"/>
    <col min="6383" max="6383" width="10.42578125" customWidth="1"/>
    <col min="6627" max="6627" width="7" customWidth="1"/>
    <col min="6628" max="6628" width="33.140625" customWidth="1"/>
    <col min="6629" max="6629" width="6.42578125" customWidth="1"/>
    <col min="6630" max="6630" width="29" customWidth="1"/>
    <col min="6631" max="6631" width="11.42578125" customWidth="1"/>
    <col min="6632" max="6632" width="10.7109375" customWidth="1"/>
    <col min="6633" max="6633" width="10.85546875" customWidth="1"/>
    <col min="6634" max="6634" width="11.28515625" customWidth="1"/>
    <col min="6636" max="6636" width="9.7109375" customWidth="1"/>
    <col min="6639" max="6639" width="10.42578125" customWidth="1"/>
    <col min="6883" max="6883" width="7" customWidth="1"/>
    <col min="6884" max="6884" width="33.140625" customWidth="1"/>
    <col min="6885" max="6885" width="6.42578125" customWidth="1"/>
    <col min="6886" max="6886" width="29" customWidth="1"/>
    <col min="6887" max="6887" width="11.42578125" customWidth="1"/>
    <col min="6888" max="6888" width="10.7109375" customWidth="1"/>
    <col min="6889" max="6889" width="10.85546875" customWidth="1"/>
    <col min="6890" max="6890" width="11.28515625" customWidth="1"/>
    <col min="6892" max="6892" width="9.7109375" customWidth="1"/>
    <col min="6895" max="6895" width="10.42578125" customWidth="1"/>
    <col min="7139" max="7139" width="7" customWidth="1"/>
    <col min="7140" max="7140" width="33.140625" customWidth="1"/>
    <col min="7141" max="7141" width="6.42578125" customWidth="1"/>
    <col min="7142" max="7142" width="29" customWidth="1"/>
    <col min="7143" max="7143" width="11.42578125" customWidth="1"/>
    <col min="7144" max="7144" width="10.7109375" customWidth="1"/>
    <col min="7145" max="7145" width="10.85546875" customWidth="1"/>
    <col min="7146" max="7146" width="11.28515625" customWidth="1"/>
    <col min="7148" max="7148" width="9.7109375" customWidth="1"/>
    <col min="7151" max="7151" width="10.42578125" customWidth="1"/>
    <col min="7395" max="7395" width="7" customWidth="1"/>
    <col min="7396" max="7396" width="33.140625" customWidth="1"/>
    <col min="7397" max="7397" width="6.42578125" customWidth="1"/>
    <col min="7398" max="7398" width="29" customWidth="1"/>
    <col min="7399" max="7399" width="11.42578125" customWidth="1"/>
    <col min="7400" max="7400" width="10.7109375" customWidth="1"/>
    <col min="7401" max="7401" width="10.85546875" customWidth="1"/>
    <col min="7402" max="7402" width="11.28515625" customWidth="1"/>
    <col min="7404" max="7404" width="9.7109375" customWidth="1"/>
    <col min="7407" max="7407" width="10.42578125" customWidth="1"/>
    <col min="7651" max="7651" width="7" customWidth="1"/>
    <col min="7652" max="7652" width="33.140625" customWidth="1"/>
    <col min="7653" max="7653" width="6.42578125" customWidth="1"/>
    <col min="7654" max="7654" width="29" customWidth="1"/>
    <col min="7655" max="7655" width="11.42578125" customWidth="1"/>
    <col min="7656" max="7656" width="10.7109375" customWidth="1"/>
    <col min="7657" max="7657" width="10.85546875" customWidth="1"/>
    <col min="7658" max="7658" width="11.28515625" customWidth="1"/>
    <col min="7660" max="7660" width="9.7109375" customWidth="1"/>
    <col min="7663" max="7663" width="10.42578125" customWidth="1"/>
    <col min="7907" max="7907" width="7" customWidth="1"/>
    <col min="7908" max="7908" width="33.140625" customWidth="1"/>
    <col min="7909" max="7909" width="6.42578125" customWidth="1"/>
    <col min="7910" max="7910" width="29" customWidth="1"/>
    <col min="7911" max="7911" width="11.42578125" customWidth="1"/>
    <col min="7912" max="7912" width="10.7109375" customWidth="1"/>
    <col min="7913" max="7913" width="10.85546875" customWidth="1"/>
    <col min="7914" max="7914" width="11.28515625" customWidth="1"/>
    <col min="7916" max="7916" width="9.7109375" customWidth="1"/>
    <col min="7919" max="7919" width="10.42578125" customWidth="1"/>
    <col min="8163" max="8163" width="7" customWidth="1"/>
    <col min="8164" max="8164" width="33.140625" customWidth="1"/>
    <col min="8165" max="8165" width="6.42578125" customWidth="1"/>
    <col min="8166" max="8166" width="29" customWidth="1"/>
    <col min="8167" max="8167" width="11.42578125" customWidth="1"/>
    <col min="8168" max="8168" width="10.7109375" customWidth="1"/>
    <col min="8169" max="8169" width="10.85546875" customWidth="1"/>
    <col min="8170" max="8170" width="11.28515625" customWidth="1"/>
    <col min="8172" max="8172" width="9.7109375" customWidth="1"/>
    <col min="8175" max="8175" width="10.42578125" customWidth="1"/>
    <col min="8419" max="8419" width="7" customWidth="1"/>
    <col min="8420" max="8420" width="33.140625" customWidth="1"/>
    <col min="8421" max="8421" width="6.42578125" customWidth="1"/>
    <col min="8422" max="8422" width="29" customWidth="1"/>
    <col min="8423" max="8423" width="11.42578125" customWidth="1"/>
    <col min="8424" max="8424" width="10.7109375" customWidth="1"/>
    <col min="8425" max="8425" width="10.85546875" customWidth="1"/>
    <col min="8426" max="8426" width="11.28515625" customWidth="1"/>
    <col min="8428" max="8428" width="9.7109375" customWidth="1"/>
    <col min="8431" max="8431" width="10.42578125" customWidth="1"/>
    <col min="8675" max="8675" width="7" customWidth="1"/>
    <col min="8676" max="8676" width="33.140625" customWidth="1"/>
    <col min="8677" max="8677" width="6.42578125" customWidth="1"/>
    <col min="8678" max="8678" width="29" customWidth="1"/>
    <col min="8679" max="8679" width="11.42578125" customWidth="1"/>
    <col min="8680" max="8680" width="10.7109375" customWidth="1"/>
    <col min="8681" max="8681" width="10.85546875" customWidth="1"/>
    <col min="8682" max="8682" width="11.28515625" customWidth="1"/>
    <col min="8684" max="8684" width="9.7109375" customWidth="1"/>
    <col min="8687" max="8687" width="10.42578125" customWidth="1"/>
    <col min="8931" max="8931" width="7" customWidth="1"/>
    <col min="8932" max="8932" width="33.140625" customWidth="1"/>
    <col min="8933" max="8933" width="6.42578125" customWidth="1"/>
    <col min="8934" max="8934" width="29" customWidth="1"/>
    <col min="8935" max="8935" width="11.42578125" customWidth="1"/>
    <col min="8936" max="8936" width="10.7109375" customWidth="1"/>
    <col min="8937" max="8937" width="10.85546875" customWidth="1"/>
    <col min="8938" max="8938" width="11.28515625" customWidth="1"/>
    <col min="8940" max="8940" width="9.7109375" customWidth="1"/>
    <col min="8943" max="8943" width="10.42578125" customWidth="1"/>
    <col min="9187" max="9187" width="7" customWidth="1"/>
    <col min="9188" max="9188" width="33.140625" customWidth="1"/>
    <col min="9189" max="9189" width="6.42578125" customWidth="1"/>
    <col min="9190" max="9190" width="29" customWidth="1"/>
    <col min="9191" max="9191" width="11.42578125" customWidth="1"/>
    <col min="9192" max="9192" width="10.7109375" customWidth="1"/>
    <col min="9193" max="9193" width="10.85546875" customWidth="1"/>
    <col min="9194" max="9194" width="11.28515625" customWidth="1"/>
    <col min="9196" max="9196" width="9.7109375" customWidth="1"/>
    <col min="9199" max="9199" width="10.42578125" customWidth="1"/>
    <col min="9443" max="9443" width="7" customWidth="1"/>
    <col min="9444" max="9444" width="33.140625" customWidth="1"/>
    <col min="9445" max="9445" width="6.42578125" customWidth="1"/>
    <col min="9446" max="9446" width="29" customWidth="1"/>
    <col min="9447" max="9447" width="11.42578125" customWidth="1"/>
    <col min="9448" max="9448" width="10.7109375" customWidth="1"/>
    <col min="9449" max="9449" width="10.85546875" customWidth="1"/>
    <col min="9450" max="9450" width="11.28515625" customWidth="1"/>
    <col min="9452" max="9452" width="9.7109375" customWidth="1"/>
    <col min="9455" max="9455" width="10.42578125" customWidth="1"/>
    <col min="9699" max="9699" width="7" customWidth="1"/>
    <col min="9700" max="9700" width="33.140625" customWidth="1"/>
    <col min="9701" max="9701" width="6.42578125" customWidth="1"/>
    <col min="9702" max="9702" width="29" customWidth="1"/>
    <col min="9703" max="9703" width="11.42578125" customWidth="1"/>
    <col min="9704" max="9704" width="10.7109375" customWidth="1"/>
    <col min="9705" max="9705" width="10.85546875" customWidth="1"/>
    <col min="9706" max="9706" width="11.28515625" customWidth="1"/>
    <col min="9708" max="9708" width="9.7109375" customWidth="1"/>
    <col min="9711" max="9711" width="10.42578125" customWidth="1"/>
    <col min="9955" max="9955" width="7" customWidth="1"/>
    <col min="9956" max="9956" width="33.140625" customWidth="1"/>
    <col min="9957" max="9957" width="6.42578125" customWidth="1"/>
    <col min="9958" max="9958" width="29" customWidth="1"/>
    <col min="9959" max="9959" width="11.42578125" customWidth="1"/>
    <col min="9960" max="9960" width="10.7109375" customWidth="1"/>
    <col min="9961" max="9961" width="10.85546875" customWidth="1"/>
    <col min="9962" max="9962" width="11.28515625" customWidth="1"/>
    <col min="9964" max="9964" width="9.7109375" customWidth="1"/>
    <col min="9967" max="9967" width="10.42578125" customWidth="1"/>
    <col min="10211" max="10211" width="7" customWidth="1"/>
    <col min="10212" max="10212" width="33.140625" customWidth="1"/>
    <col min="10213" max="10213" width="6.42578125" customWidth="1"/>
    <col min="10214" max="10214" width="29" customWidth="1"/>
    <col min="10215" max="10215" width="11.42578125" customWidth="1"/>
    <col min="10216" max="10216" width="10.7109375" customWidth="1"/>
    <col min="10217" max="10217" width="10.85546875" customWidth="1"/>
    <col min="10218" max="10218" width="11.28515625" customWidth="1"/>
    <col min="10220" max="10220" width="9.7109375" customWidth="1"/>
    <col min="10223" max="10223" width="10.42578125" customWidth="1"/>
    <col min="10467" max="10467" width="7" customWidth="1"/>
    <col min="10468" max="10468" width="33.140625" customWidth="1"/>
    <col min="10469" max="10469" width="6.42578125" customWidth="1"/>
    <col min="10470" max="10470" width="29" customWidth="1"/>
    <col min="10471" max="10471" width="11.42578125" customWidth="1"/>
    <col min="10472" max="10472" width="10.7109375" customWidth="1"/>
    <col min="10473" max="10473" width="10.85546875" customWidth="1"/>
    <col min="10474" max="10474" width="11.28515625" customWidth="1"/>
    <col min="10476" max="10476" width="9.7109375" customWidth="1"/>
    <col min="10479" max="10479" width="10.42578125" customWidth="1"/>
    <col min="10723" max="10723" width="7" customWidth="1"/>
    <col min="10724" max="10724" width="33.140625" customWidth="1"/>
    <col min="10725" max="10725" width="6.42578125" customWidth="1"/>
    <col min="10726" max="10726" width="29" customWidth="1"/>
    <col min="10727" max="10727" width="11.42578125" customWidth="1"/>
    <col min="10728" max="10728" width="10.7109375" customWidth="1"/>
    <col min="10729" max="10729" width="10.85546875" customWidth="1"/>
    <col min="10730" max="10730" width="11.28515625" customWidth="1"/>
    <col min="10732" max="10732" width="9.7109375" customWidth="1"/>
    <col min="10735" max="10735" width="10.42578125" customWidth="1"/>
    <col min="10979" max="10979" width="7" customWidth="1"/>
    <col min="10980" max="10980" width="33.140625" customWidth="1"/>
    <col min="10981" max="10981" width="6.42578125" customWidth="1"/>
    <col min="10982" max="10982" width="29" customWidth="1"/>
    <col min="10983" max="10983" width="11.42578125" customWidth="1"/>
    <col min="10984" max="10984" width="10.7109375" customWidth="1"/>
    <col min="10985" max="10985" width="10.85546875" customWidth="1"/>
    <col min="10986" max="10986" width="11.28515625" customWidth="1"/>
    <col min="10988" max="10988" width="9.7109375" customWidth="1"/>
    <col min="10991" max="10991" width="10.42578125" customWidth="1"/>
    <col min="11235" max="11235" width="7" customWidth="1"/>
    <col min="11236" max="11236" width="33.140625" customWidth="1"/>
    <col min="11237" max="11237" width="6.42578125" customWidth="1"/>
    <col min="11238" max="11238" width="29" customWidth="1"/>
    <col min="11239" max="11239" width="11.42578125" customWidth="1"/>
    <col min="11240" max="11240" width="10.7109375" customWidth="1"/>
    <col min="11241" max="11241" width="10.85546875" customWidth="1"/>
    <col min="11242" max="11242" width="11.28515625" customWidth="1"/>
    <col min="11244" max="11244" width="9.7109375" customWidth="1"/>
    <col min="11247" max="11247" width="10.42578125" customWidth="1"/>
    <col min="11491" max="11491" width="7" customWidth="1"/>
    <col min="11492" max="11492" width="33.140625" customWidth="1"/>
    <col min="11493" max="11493" width="6.42578125" customWidth="1"/>
    <col min="11494" max="11494" width="29" customWidth="1"/>
    <col min="11495" max="11495" width="11.42578125" customWidth="1"/>
    <col min="11496" max="11496" width="10.7109375" customWidth="1"/>
    <col min="11497" max="11497" width="10.85546875" customWidth="1"/>
    <col min="11498" max="11498" width="11.28515625" customWidth="1"/>
    <col min="11500" max="11500" width="9.7109375" customWidth="1"/>
    <col min="11503" max="11503" width="10.42578125" customWidth="1"/>
    <col min="11747" max="11747" width="7" customWidth="1"/>
    <col min="11748" max="11748" width="33.140625" customWidth="1"/>
    <col min="11749" max="11749" width="6.42578125" customWidth="1"/>
    <col min="11750" max="11750" width="29" customWidth="1"/>
    <col min="11751" max="11751" width="11.42578125" customWidth="1"/>
    <col min="11752" max="11752" width="10.7109375" customWidth="1"/>
    <col min="11753" max="11753" width="10.85546875" customWidth="1"/>
    <col min="11754" max="11754" width="11.28515625" customWidth="1"/>
    <col min="11756" max="11756" width="9.7109375" customWidth="1"/>
    <col min="11759" max="11759" width="10.42578125" customWidth="1"/>
    <col min="12003" max="12003" width="7" customWidth="1"/>
    <col min="12004" max="12004" width="33.140625" customWidth="1"/>
    <col min="12005" max="12005" width="6.42578125" customWidth="1"/>
    <col min="12006" max="12006" width="29" customWidth="1"/>
    <col min="12007" max="12007" width="11.42578125" customWidth="1"/>
    <col min="12008" max="12008" width="10.7109375" customWidth="1"/>
    <col min="12009" max="12009" width="10.85546875" customWidth="1"/>
    <col min="12010" max="12010" width="11.28515625" customWidth="1"/>
    <col min="12012" max="12012" width="9.7109375" customWidth="1"/>
    <col min="12015" max="12015" width="10.42578125" customWidth="1"/>
    <col min="12259" max="12259" width="7" customWidth="1"/>
    <col min="12260" max="12260" width="33.140625" customWidth="1"/>
    <col min="12261" max="12261" width="6.42578125" customWidth="1"/>
    <col min="12262" max="12262" width="29" customWidth="1"/>
    <col min="12263" max="12263" width="11.42578125" customWidth="1"/>
    <col min="12264" max="12264" width="10.7109375" customWidth="1"/>
    <col min="12265" max="12265" width="10.85546875" customWidth="1"/>
    <col min="12266" max="12266" width="11.28515625" customWidth="1"/>
    <col min="12268" max="12268" width="9.7109375" customWidth="1"/>
    <col min="12271" max="12271" width="10.42578125" customWidth="1"/>
    <col min="12515" max="12515" width="7" customWidth="1"/>
    <col min="12516" max="12516" width="33.140625" customWidth="1"/>
    <col min="12517" max="12517" width="6.42578125" customWidth="1"/>
    <col min="12518" max="12518" width="29" customWidth="1"/>
    <col min="12519" max="12519" width="11.42578125" customWidth="1"/>
    <col min="12520" max="12520" width="10.7109375" customWidth="1"/>
    <col min="12521" max="12521" width="10.85546875" customWidth="1"/>
    <col min="12522" max="12522" width="11.28515625" customWidth="1"/>
    <col min="12524" max="12524" width="9.7109375" customWidth="1"/>
    <col min="12527" max="12527" width="10.42578125" customWidth="1"/>
    <col min="12771" max="12771" width="7" customWidth="1"/>
    <col min="12772" max="12772" width="33.140625" customWidth="1"/>
    <col min="12773" max="12773" width="6.42578125" customWidth="1"/>
    <col min="12774" max="12774" width="29" customWidth="1"/>
    <col min="12775" max="12775" width="11.42578125" customWidth="1"/>
    <col min="12776" max="12776" width="10.7109375" customWidth="1"/>
    <col min="12777" max="12777" width="10.85546875" customWidth="1"/>
    <col min="12778" max="12778" width="11.28515625" customWidth="1"/>
    <col min="12780" max="12780" width="9.7109375" customWidth="1"/>
    <col min="12783" max="12783" width="10.42578125" customWidth="1"/>
    <col min="13027" max="13027" width="7" customWidth="1"/>
    <col min="13028" max="13028" width="33.140625" customWidth="1"/>
    <col min="13029" max="13029" width="6.42578125" customWidth="1"/>
    <col min="13030" max="13030" width="29" customWidth="1"/>
    <col min="13031" max="13031" width="11.42578125" customWidth="1"/>
    <col min="13032" max="13032" width="10.7109375" customWidth="1"/>
    <col min="13033" max="13033" width="10.85546875" customWidth="1"/>
    <col min="13034" max="13034" width="11.28515625" customWidth="1"/>
    <col min="13036" max="13036" width="9.7109375" customWidth="1"/>
    <col min="13039" max="13039" width="10.42578125" customWidth="1"/>
    <col min="13283" max="13283" width="7" customWidth="1"/>
    <col min="13284" max="13284" width="33.140625" customWidth="1"/>
    <col min="13285" max="13285" width="6.42578125" customWidth="1"/>
    <col min="13286" max="13286" width="29" customWidth="1"/>
    <col min="13287" max="13287" width="11.42578125" customWidth="1"/>
    <col min="13288" max="13288" width="10.7109375" customWidth="1"/>
    <col min="13289" max="13289" width="10.85546875" customWidth="1"/>
    <col min="13290" max="13290" width="11.28515625" customWidth="1"/>
    <col min="13292" max="13292" width="9.7109375" customWidth="1"/>
    <col min="13295" max="13295" width="10.42578125" customWidth="1"/>
    <col min="13539" max="13539" width="7" customWidth="1"/>
    <col min="13540" max="13540" width="33.140625" customWidth="1"/>
    <col min="13541" max="13541" width="6.42578125" customWidth="1"/>
    <col min="13542" max="13542" width="29" customWidth="1"/>
    <col min="13543" max="13543" width="11.42578125" customWidth="1"/>
    <col min="13544" max="13544" width="10.7109375" customWidth="1"/>
    <col min="13545" max="13545" width="10.85546875" customWidth="1"/>
    <col min="13546" max="13546" width="11.28515625" customWidth="1"/>
    <col min="13548" max="13548" width="9.7109375" customWidth="1"/>
    <col min="13551" max="13551" width="10.42578125" customWidth="1"/>
    <col min="13795" max="13795" width="7" customWidth="1"/>
    <col min="13796" max="13796" width="33.140625" customWidth="1"/>
    <col min="13797" max="13797" width="6.42578125" customWidth="1"/>
    <col min="13798" max="13798" width="29" customWidth="1"/>
    <col min="13799" max="13799" width="11.42578125" customWidth="1"/>
    <col min="13800" max="13800" width="10.7109375" customWidth="1"/>
    <col min="13801" max="13801" width="10.85546875" customWidth="1"/>
    <col min="13802" max="13802" width="11.28515625" customWidth="1"/>
    <col min="13804" max="13804" width="9.7109375" customWidth="1"/>
    <col min="13807" max="13807" width="10.42578125" customWidth="1"/>
    <col min="14051" max="14051" width="7" customWidth="1"/>
    <col min="14052" max="14052" width="33.140625" customWidth="1"/>
    <col min="14053" max="14053" width="6.42578125" customWidth="1"/>
    <col min="14054" max="14054" width="29" customWidth="1"/>
    <col min="14055" max="14055" width="11.42578125" customWidth="1"/>
    <col min="14056" max="14056" width="10.7109375" customWidth="1"/>
    <col min="14057" max="14057" width="10.85546875" customWidth="1"/>
    <col min="14058" max="14058" width="11.28515625" customWidth="1"/>
    <col min="14060" max="14060" width="9.7109375" customWidth="1"/>
    <col min="14063" max="14063" width="10.42578125" customWidth="1"/>
    <col min="14307" max="14307" width="7" customWidth="1"/>
    <col min="14308" max="14308" width="33.140625" customWidth="1"/>
    <col min="14309" max="14309" width="6.42578125" customWidth="1"/>
    <col min="14310" max="14310" width="29" customWidth="1"/>
    <col min="14311" max="14311" width="11.42578125" customWidth="1"/>
    <col min="14312" max="14312" width="10.7109375" customWidth="1"/>
    <col min="14313" max="14313" width="10.85546875" customWidth="1"/>
    <col min="14314" max="14314" width="11.28515625" customWidth="1"/>
    <col min="14316" max="14316" width="9.7109375" customWidth="1"/>
    <col min="14319" max="14319" width="10.42578125" customWidth="1"/>
    <col min="14563" max="14563" width="7" customWidth="1"/>
    <col min="14564" max="14564" width="33.140625" customWidth="1"/>
    <col min="14565" max="14565" width="6.42578125" customWidth="1"/>
    <col min="14566" max="14566" width="29" customWidth="1"/>
    <col min="14567" max="14567" width="11.42578125" customWidth="1"/>
    <col min="14568" max="14568" width="10.7109375" customWidth="1"/>
    <col min="14569" max="14569" width="10.85546875" customWidth="1"/>
    <col min="14570" max="14570" width="11.28515625" customWidth="1"/>
    <col min="14572" max="14572" width="9.7109375" customWidth="1"/>
    <col min="14575" max="14575" width="10.42578125" customWidth="1"/>
    <col min="14819" max="14819" width="7" customWidth="1"/>
    <col min="14820" max="14820" width="33.140625" customWidth="1"/>
    <col min="14821" max="14821" width="6.42578125" customWidth="1"/>
    <col min="14822" max="14822" width="29" customWidth="1"/>
    <col min="14823" max="14823" width="11.42578125" customWidth="1"/>
    <col min="14824" max="14824" width="10.7109375" customWidth="1"/>
    <col min="14825" max="14825" width="10.85546875" customWidth="1"/>
    <col min="14826" max="14826" width="11.28515625" customWidth="1"/>
    <col min="14828" max="14828" width="9.7109375" customWidth="1"/>
    <col min="14831" max="14831" width="10.42578125" customWidth="1"/>
    <col min="15075" max="15075" width="7" customWidth="1"/>
    <col min="15076" max="15076" width="33.140625" customWidth="1"/>
    <col min="15077" max="15077" width="6.42578125" customWidth="1"/>
    <col min="15078" max="15078" width="29" customWidth="1"/>
    <col min="15079" max="15079" width="11.42578125" customWidth="1"/>
    <col min="15080" max="15080" width="10.7109375" customWidth="1"/>
    <col min="15081" max="15081" width="10.85546875" customWidth="1"/>
    <col min="15082" max="15082" width="11.28515625" customWidth="1"/>
    <col min="15084" max="15084" width="9.7109375" customWidth="1"/>
    <col min="15087" max="15087" width="10.42578125" customWidth="1"/>
    <col min="15331" max="15331" width="7" customWidth="1"/>
    <col min="15332" max="15332" width="33.140625" customWidth="1"/>
    <col min="15333" max="15333" width="6.42578125" customWidth="1"/>
    <col min="15334" max="15334" width="29" customWidth="1"/>
    <col min="15335" max="15335" width="11.42578125" customWidth="1"/>
    <col min="15336" max="15336" width="10.7109375" customWidth="1"/>
    <col min="15337" max="15337" width="10.85546875" customWidth="1"/>
    <col min="15338" max="15338" width="11.28515625" customWidth="1"/>
    <col min="15340" max="15340" width="9.7109375" customWidth="1"/>
    <col min="15343" max="15343" width="10.42578125" customWidth="1"/>
    <col min="15587" max="15587" width="7" customWidth="1"/>
    <col min="15588" max="15588" width="33.140625" customWidth="1"/>
    <col min="15589" max="15589" width="6.42578125" customWidth="1"/>
    <col min="15590" max="15590" width="29" customWidth="1"/>
    <col min="15591" max="15591" width="11.42578125" customWidth="1"/>
    <col min="15592" max="15592" width="10.7109375" customWidth="1"/>
    <col min="15593" max="15593" width="10.85546875" customWidth="1"/>
    <col min="15594" max="15594" width="11.28515625" customWidth="1"/>
    <col min="15596" max="15596" width="9.7109375" customWidth="1"/>
    <col min="15599" max="15599" width="10.42578125" customWidth="1"/>
    <col min="15843" max="15843" width="7" customWidth="1"/>
    <col min="15844" max="15844" width="33.140625" customWidth="1"/>
    <col min="15845" max="15845" width="6.42578125" customWidth="1"/>
    <col min="15846" max="15846" width="29" customWidth="1"/>
    <col min="15847" max="15847" width="11.42578125" customWidth="1"/>
    <col min="15848" max="15848" width="10.7109375" customWidth="1"/>
    <col min="15849" max="15849" width="10.85546875" customWidth="1"/>
    <col min="15850" max="15850" width="11.28515625" customWidth="1"/>
    <col min="15852" max="15852" width="9.7109375" customWidth="1"/>
    <col min="15855" max="15855" width="10.42578125" customWidth="1"/>
    <col min="16099" max="16099" width="7" customWidth="1"/>
    <col min="16100" max="16100" width="33.140625" customWidth="1"/>
    <col min="16101" max="16101" width="6.42578125" customWidth="1"/>
    <col min="16102" max="16102" width="29" customWidth="1"/>
    <col min="16103" max="16103" width="11.42578125" customWidth="1"/>
    <col min="16104" max="16104" width="10.7109375" customWidth="1"/>
    <col min="16105" max="16105" width="10.85546875" customWidth="1"/>
    <col min="16106" max="16106" width="11.28515625" customWidth="1"/>
    <col min="16108" max="16108" width="9.7109375" customWidth="1"/>
    <col min="16111" max="16111" width="10.42578125" customWidth="1"/>
  </cols>
  <sheetData>
    <row r="1" spans="1:55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50"/>
      <c r="J1" s="145"/>
      <c r="K1" s="145"/>
      <c r="L1" s="145"/>
      <c r="M1" s="145"/>
      <c r="N1" s="145"/>
      <c r="O1" s="951"/>
      <c r="P1" s="146"/>
      <c r="Q1" s="146"/>
      <c r="R1" s="146"/>
      <c r="S1" s="96"/>
      <c r="T1" s="96"/>
      <c r="U1" s="96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8"/>
      <c r="AJ1" s="388"/>
      <c r="AK1" s="388"/>
      <c r="AL1" s="388"/>
      <c r="AM1" s="388"/>
      <c r="AN1" s="388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5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</row>
    <row r="3" spans="1:55" ht="12.75" customHeight="1" x14ac:dyDescent="0.25">
      <c r="A3" s="978" t="s">
        <v>4</v>
      </c>
      <c r="B3" s="978"/>
      <c r="C3" s="978"/>
      <c r="D3" s="978"/>
      <c r="E3" s="978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</row>
    <row r="4" spans="1:55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</row>
    <row r="5" spans="1:55" ht="16.5" thickBot="1" x14ac:dyDescent="0.3">
      <c r="A5" s="291" t="s">
        <v>853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</row>
    <row r="6" spans="1:55" ht="15" x14ac:dyDescent="0.25">
      <c r="A6" s="144"/>
      <c r="B6" s="143"/>
      <c r="C6" s="143"/>
      <c r="D6" s="143"/>
      <c r="E6" s="144"/>
      <c r="F6" s="144"/>
      <c r="G6" s="144"/>
      <c r="H6" s="144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5" ht="16.5" thickBot="1" x14ac:dyDescent="0.3">
      <c r="A7" s="143"/>
      <c r="B7" s="13"/>
      <c r="D7" s="17"/>
      <c r="E7" s="13"/>
      <c r="F7" s="144"/>
      <c r="G7" s="144"/>
      <c r="H7" s="144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5" ht="15" customHeight="1" x14ac:dyDescent="0.25">
      <c r="A8" s="187"/>
      <c r="B8" s="147"/>
      <c r="C8" s="147"/>
      <c r="D8" s="147"/>
      <c r="E8" s="147"/>
      <c r="F8" s="147"/>
      <c r="G8" s="147"/>
      <c r="H8" s="147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5" ht="13.5" thickBot="1" x14ac:dyDescent="0.25">
      <c r="A9" s="20" t="s">
        <v>817</v>
      </c>
      <c r="D9" s="20"/>
      <c r="F9" s="101"/>
      <c r="G9" s="102"/>
      <c r="H9" s="102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5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5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5" t="s">
        <v>277</v>
      </c>
      <c r="P11" s="345" t="s">
        <v>570</v>
      </c>
      <c r="Q11" s="346" t="s">
        <v>571</v>
      </c>
      <c r="R11" s="206" t="s">
        <v>301</v>
      </c>
      <c r="S11" s="348" t="s">
        <v>301</v>
      </c>
      <c r="T11" s="207" t="s">
        <v>301</v>
      </c>
      <c r="U11" s="207" t="s">
        <v>301</v>
      </c>
      <c r="V11" s="207" t="s">
        <v>301</v>
      </c>
      <c r="W11" s="207" t="s">
        <v>301</v>
      </c>
      <c r="X11" s="207" t="s">
        <v>302</v>
      </c>
      <c r="Y11" s="207" t="s">
        <v>302</v>
      </c>
      <c r="Z11" s="207" t="s">
        <v>303</v>
      </c>
      <c r="AA11" s="207" t="s">
        <v>302</v>
      </c>
      <c r="AB11" s="207" t="s">
        <v>304</v>
      </c>
      <c r="AC11" s="207" t="s">
        <v>305</v>
      </c>
      <c r="AD11" s="207" t="s">
        <v>306</v>
      </c>
      <c r="AE11" s="207" t="s">
        <v>308</v>
      </c>
      <c r="AF11" s="207" t="s">
        <v>307</v>
      </c>
      <c r="AG11" s="207" t="s">
        <v>307</v>
      </c>
      <c r="AH11" s="207" t="s">
        <v>314</v>
      </c>
      <c r="AI11" s="345" t="s">
        <v>310</v>
      </c>
      <c r="AJ11" s="345" t="s">
        <v>311</v>
      </c>
      <c r="AK11" s="345" t="s">
        <v>310</v>
      </c>
      <c r="AL11" s="345" t="s">
        <v>310</v>
      </c>
      <c r="AM11" s="345" t="s">
        <v>311</v>
      </c>
      <c r="AN11" s="345" t="s">
        <v>310</v>
      </c>
      <c r="AO11" s="345" t="s">
        <v>310</v>
      </c>
      <c r="AP11" s="345" t="s">
        <v>311</v>
      </c>
      <c r="AQ11" s="345" t="s">
        <v>310</v>
      </c>
      <c r="AR11" s="345" t="s">
        <v>311</v>
      </c>
      <c r="AS11" s="346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5" ht="13.5" customHeight="1" x14ac:dyDescent="0.2">
      <c r="A12" s="404">
        <v>1</v>
      </c>
      <c r="B12" s="405">
        <v>3475</v>
      </c>
      <c r="C12" s="405">
        <v>691008604</v>
      </c>
      <c r="D12" s="405">
        <v>4624548</v>
      </c>
      <c r="E12" s="406" t="s">
        <v>120</v>
      </c>
      <c r="F12" s="405">
        <v>3111</v>
      </c>
      <c r="G12" s="407" t="s">
        <v>315</v>
      </c>
      <c r="H12" s="408" t="s">
        <v>281</v>
      </c>
      <c r="I12" s="110">
        <v>3353281</v>
      </c>
      <c r="J12" s="111">
        <v>2452711</v>
      </c>
      <c r="K12" s="111">
        <v>0</v>
      </c>
      <c r="L12" s="114">
        <v>829016</v>
      </c>
      <c r="M12" s="114">
        <v>49054</v>
      </c>
      <c r="N12" s="111">
        <v>22500</v>
      </c>
      <c r="O12" s="421">
        <v>5.5542999999999996</v>
      </c>
      <c r="P12" s="422">
        <v>4.0644999999999998</v>
      </c>
      <c r="Q12" s="425">
        <v>1.4898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AI12+AK12+AL12+AO12+AN12</f>
        <v>0</v>
      </c>
      <c r="AR12" s="221">
        <f>AJ12+AM12+AP12</f>
        <v>0</v>
      </c>
      <c r="AS12" s="222">
        <f>SUM(AQ12:AR12)</f>
        <v>0</v>
      </c>
      <c r="AT12" s="855">
        <f>I12+AH12</f>
        <v>3353281</v>
      </c>
      <c r="AU12" s="219">
        <f>J12+W12</f>
        <v>2452711</v>
      </c>
      <c r="AV12" s="219">
        <f>K12+AA12</f>
        <v>0</v>
      </c>
      <c r="AW12" s="219">
        <f t="shared" ref="AW12:AX14" si="0">L12+AC12</f>
        <v>829016</v>
      </c>
      <c r="AX12" s="219">
        <f t="shared" si="0"/>
        <v>49054</v>
      </c>
      <c r="AY12" s="219">
        <f>N12+AG12</f>
        <v>22500</v>
      </c>
      <c r="AZ12" s="221">
        <f>O12+AS12</f>
        <v>5.5542999999999996</v>
      </c>
      <c r="BA12" s="221">
        <f t="shared" ref="BA12:BB14" si="1">P12+AQ12</f>
        <v>4.0644999999999998</v>
      </c>
      <c r="BB12" s="222">
        <f t="shared" si="1"/>
        <v>1.4898</v>
      </c>
      <c r="BC12" s="15"/>
    </row>
    <row r="13" spans="1:55" ht="13.5" customHeight="1" x14ac:dyDescent="0.2">
      <c r="A13" s="373">
        <v>1</v>
      </c>
      <c r="B13" s="374">
        <v>3475</v>
      </c>
      <c r="C13" s="374">
        <v>691008604</v>
      </c>
      <c r="D13" s="374">
        <v>4624548</v>
      </c>
      <c r="E13" s="372" t="s">
        <v>121</v>
      </c>
      <c r="F13" s="374">
        <v>3111</v>
      </c>
      <c r="G13" s="375" t="s">
        <v>316</v>
      </c>
      <c r="H13" s="376" t="s">
        <v>282</v>
      </c>
      <c r="I13" s="110">
        <v>274440</v>
      </c>
      <c r="J13" s="111">
        <v>202092</v>
      </c>
      <c r="K13" s="111">
        <v>0</v>
      </c>
      <c r="L13" s="114">
        <v>68307</v>
      </c>
      <c r="M13" s="114">
        <v>4041</v>
      </c>
      <c r="N13" s="111">
        <v>0</v>
      </c>
      <c r="O13" s="275">
        <v>0.57999999999999996</v>
      </c>
      <c r="P13" s="288">
        <v>0.57999999999999996</v>
      </c>
      <c r="Q13" s="411">
        <v>0</v>
      </c>
      <c r="R13" s="112">
        <f t="shared" ref="R13:R72" si="2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2" si="3">SUM(R13:V13)</f>
        <v>0</v>
      </c>
      <c r="X13" s="113">
        <v>0</v>
      </c>
      <c r="Y13" s="113">
        <v>0</v>
      </c>
      <c r="Z13" s="113">
        <v>0</v>
      </c>
      <c r="AA13" s="113">
        <f t="shared" ref="AA13:AA72" si="4">SUM(X13:Z13)</f>
        <v>0</v>
      </c>
      <c r="AB13" s="113">
        <f t="shared" ref="AB13:AB72" si="5">W13+AA13</f>
        <v>0</v>
      </c>
      <c r="AC13" s="114">
        <f t="shared" ref="AC13:AC72" si="6">ROUND((W13+X13+Y13)*33.8%,0)</f>
        <v>0</v>
      </c>
      <c r="AD13" s="114">
        <f t="shared" ref="AD13:AD72" si="7">ROUND(W13*2%,0)</f>
        <v>0</v>
      </c>
      <c r="AE13" s="113">
        <v>0</v>
      </c>
      <c r="AF13" s="113">
        <v>0</v>
      </c>
      <c r="AG13" s="113">
        <f t="shared" ref="AG13:AG72" si="8">SUM(AE13:AF13)</f>
        <v>0</v>
      </c>
      <c r="AH13" s="113">
        <f t="shared" ref="AH13:AH72" si="9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ref="AQ13:AQ72" si="10">AI13+AK13+AL13+AO13+AN13</f>
        <v>0</v>
      </c>
      <c r="AR13" s="115">
        <f t="shared" ref="AR13:AR72" si="11">AJ13+AM13+AP13</f>
        <v>0</v>
      </c>
      <c r="AS13" s="116">
        <f t="shared" ref="AS13:AS72" si="12">SUM(AQ13:AR13)</f>
        <v>0</v>
      </c>
      <c r="AT13" s="351">
        <f t="shared" ref="AT13:AT14" si="13">I13+AH13</f>
        <v>274440</v>
      </c>
      <c r="AU13" s="113">
        <f t="shared" ref="AU13:AU14" si="14">J13+W13</f>
        <v>202092</v>
      </c>
      <c r="AV13" s="113">
        <f t="shared" ref="AV13:AV72" si="15">K13+AA13</f>
        <v>0</v>
      </c>
      <c r="AW13" s="113">
        <f t="shared" si="0"/>
        <v>68307</v>
      </c>
      <c r="AX13" s="113">
        <f t="shared" si="0"/>
        <v>4041</v>
      </c>
      <c r="AY13" s="113">
        <f t="shared" ref="AY13:AY14" si="16">N13+AG13</f>
        <v>0</v>
      </c>
      <c r="AZ13" s="115">
        <f t="shared" ref="AZ13:AZ14" si="17">O13+AS13</f>
        <v>0.57999999999999996</v>
      </c>
      <c r="BA13" s="115">
        <f t="shared" si="1"/>
        <v>0.57999999999999996</v>
      </c>
      <c r="BB13" s="116">
        <f t="shared" si="1"/>
        <v>0</v>
      </c>
      <c r="BC13" s="15"/>
    </row>
    <row r="14" spans="1:55" ht="13.5" customHeight="1" x14ac:dyDescent="0.2">
      <c r="A14" s="373">
        <v>1</v>
      </c>
      <c r="B14" s="374">
        <v>3475</v>
      </c>
      <c r="C14" s="374">
        <v>691008604</v>
      </c>
      <c r="D14" s="374">
        <v>4624548</v>
      </c>
      <c r="E14" s="372" t="s">
        <v>121</v>
      </c>
      <c r="F14" s="374">
        <v>3141</v>
      </c>
      <c r="G14" s="375" t="s">
        <v>319</v>
      </c>
      <c r="H14" s="376" t="s">
        <v>282</v>
      </c>
      <c r="I14" s="110">
        <v>636590</v>
      </c>
      <c r="J14" s="111">
        <v>446929</v>
      </c>
      <c r="K14" s="111">
        <v>20000</v>
      </c>
      <c r="L14" s="114">
        <v>157822</v>
      </c>
      <c r="M14" s="114">
        <v>8939</v>
      </c>
      <c r="N14" s="111">
        <v>2900</v>
      </c>
      <c r="O14" s="275">
        <v>1.59</v>
      </c>
      <c r="P14" s="288">
        <v>0</v>
      </c>
      <c r="Q14" s="411">
        <v>1.59</v>
      </c>
      <c r="R14" s="112">
        <f t="shared" si="2"/>
        <v>0</v>
      </c>
      <c r="S14" s="113">
        <v>0</v>
      </c>
      <c r="T14" s="113">
        <v>-2132</v>
      </c>
      <c r="U14" s="113">
        <v>0</v>
      </c>
      <c r="V14" s="113">
        <v>0</v>
      </c>
      <c r="W14" s="113">
        <f t="shared" si="3"/>
        <v>-2132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-2132</v>
      </c>
      <c r="AC14" s="114">
        <f t="shared" si="6"/>
        <v>-721</v>
      </c>
      <c r="AD14" s="114">
        <f t="shared" si="7"/>
        <v>-43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-2896</v>
      </c>
      <c r="AI14" s="115">
        <v>0</v>
      </c>
      <c r="AJ14" s="115">
        <v>0</v>
      </c>
      <c r="AK14" s="115">
        <v>0</v>
      </c>
      <c r="AL14" s="115">
        <v>0</v>
      </c>
      <c r="AM14" s="115">
        <v>-0.01</v>
      </c>
      <c r="AN14" s="115">
        <v>0</v>
      </c>
      <c r="AO14" s="115">
        <v>0</v>
      </c>
      <c r="AP14" s="115">
        <v>0</v>
      </c>
      <c r="AQ14" s="115">
        <f t="shared" si="10"/>
        <v>0</v>
      </c>
      <c r="AR14" s="115">
        <f t="shared" si="11"/>
        <v>-0.01</v>
      </c>
      <c r="AS14" s="116">
        <f t="shared" si="12"/>
        <v>-0.01</v>
      </c>
      <c r="AT14" s="351">
        <f t="shared" si="13"/>
        <v>633694</v>
      </c>
      <c r="AU14" s="113">
        <f t="shared" si="14"/>
        <v>444797</v>
      </c>
      <c r="AV14" s="113">
        <f t="shared" si="15"/>
        <v>20000</v>
      </c>
      <c r="AW14" s="113">
        <f t="shared" si="0"/>
        <v>157101</v>
      </c>
      <c r="AX14" s="113">
        <f t="shared" si="0"/>
        <v>8896</v>
      </c>
      <c r="AY14" s="113">
        <f t="shared" si="16"/>
        <v>2900</v>
      </c>
      <c r="AZ14" s="115">
        <f t="shared" si="17"/>
        <v>1.58</v>
      </c>
      <c r="BA14" s="115">
        <f t="shared" si="1"/>
        <v>0</v>
      </c>
      <c r="BB14" s="116">
        <f t="shared" si="1"/>
        <v>1.58</v>
      </c>
      <c r="BC14" s="15"/>
    </row>
    <row r="15" spans="1:55" ht="13.5" customHeight="1" x14ac:dyDescent="0.2">
      <c r="A15" s="237">
        <v>1</v>
      </c>
      <c r="B15" s="31">
        <v>3475</v>
      </c>
      <c r="C15" s="31">
        <v>691008604</v>
      </c>
      <c r="D15" s="31">
        <v>4624548</v>
      </c>
      <c r="E15" s="246" t="s">
        <v>122</v>
      </c>
      <c r="F15" s="31"/>
      <c r="G15" s="236"/>
      <c r="H15" s="332"/>
      <c r="I15" s="5">
        <v>4264311</v>
      </c>
      <c r="J15" s="8">
        <v>3101732</v>
      </c>
      <c r="K15" s="8">
        <v>20000</v>
      </c>
      <c r="L15" s="8">
        <v>1055145</v>
      </c>
      <c r="M15" s="8">
        <v>62034</v>
      </c>
      <c r="N15" s="8">
        <v>25400</v>
      </c>
      <c r="O15" s="9">
        <v>7.7242999999999995</v>
      </c>
      <c r="P15" s="9">
        <v>4.6444999999999999</v>
      </c>
      <c r="Q15" s="38">
        <v>3.0798000000000001</v>
      </c>
      <c r="R15" s="5">
        <f t="shared" ref="R15:BB15" si="18">SUM(R12:R14)</f>
        <v>0</v>
      </c>
      <c r="S15" s="8">
        <f t="shared" si="18"/>
        <v>0</v>
      </c>
      <c r="T15" s="8">
        <f t="shared" si="18"/>
        <v>-2132</v>
      </c>
      <c r="U15" s="8">
        <f t="shared" si="18"/>
        <v>0</v>
      </c>
      <c r="V15" s="8">
        <f t="shared" si="18"/>
        <v>0</v>
      </c>
      <c r="W15" s="8">
        <f t="shared" si="18"/>
        <v>-2132</v>
      </c>
      <c r="X15" s="8">
        <f t="shared" si="18"/>
        <v>0</v>
      </c>
      <c r="Y15" s="8">
        <f t="shared" si="18"/>
        <v>0</v>
      </c>
      <c r="Z15" s="8">
        <f t="shared" si="18"/>
        <v>0</v>
      </c>
      <c r="AA15" s="8">
        <f t="shared" si="18"/>
        <v>0</v>
      </c>
      <c r="AB15" s="8">
        <f t="shared" si="18"/>
        <v>-2132</v>
      </c>
      <c r="AC15" s="8">
        <f t="shared" si="18"/>
        <v>-721</v>
      </c>
      <c r="AD15" s="8">
        <f t="shared" si="18"/>
        <v>-43</v>
      </c>
      <c r="AE15" s="8">
        <f t="shared" si="18"/>
        <v>0</v>
      </c>
      <c r="AF15" s="8">
        <f t="shared" si="18"/>
        <v>0</v>
      </c>
      <c r="AG15" s="8">
        <f t="shared" si="18"/>
        <v>0</v>
      </c>
      <c r="AH15" s="8">
        <f t="shared" si="18"/>
        <v>-2896</v>
      </c>
      <c r="AI15" s="9">
        <f t="shared" si="18"/>
        <v>0</v>
      </c>
      <c r="AJ15" s="9">
        <f t="shared" si="18"/>
        <v>0</v>
      </c>
      <c r="AK15" s="9">
        <f t="shared" si="18"/>
        <v>0</v>
      </c>
      <c r="AL15" s="9">
        <f t="shared" si="18"/>
        <v>0</v>
      </c>
      <c r="AM15" s="9">
        <f t="shared" si="18"/>
        <v>-0.01</v>
      </c>
      <c r="AN15" s="9">
        <f t="shared" si="18"/>
        <v>0</v>
      </c>
      <c r="AO15" s="9">
        <f t="shared" si="18"/>
        <v>0</v>
      </c>
      <c r="AP15" s="9">
        <f t="shared" si="18"/>
        <v>0</v>
      </c>
      <c r="AQ15" s="9">
        <f t="shared" si="18"/>
        <v>0</v>
      </c>
      <c r="AR15" s="9">
        <f t="shared" si="18"/>
        <v>-0.01</v>
      </c>
      <c r="AS15" s="78">
        <f t="shared" si="18"/>
        <v>-0.01</v>
      </c>
      <c r="AT15" s="877">
        <f t="shared" si="18"/>
        <v>4261415</v>
      </c>
      <c r="AU15" s="8">
        <f t="shared" si="18"/>
        <v>3099600</v>
      </c>
      <c r="AV15" s="8">
        <f t="shared" si="18"/>
        <v>20000</v>
      </c>
      <c r="AW15" s="8">
        <f t="shared" si="18"/>
        <v>1054424</v>
      </c>
      <c r="AX15" s="8">
        <f t="shared" si="18"/>
        <v>61991</v>
      </c>
      <c r="AY15" s="8">
        <f t="shared" si="18"/>
        <v>25400</v>
      </c>
      <c r="AZ15" s="9">
        <f t="shared" si="18"/>
        <v>7.7142999999999997</v>
      </c>
      <c r="BA15" s="9">
        <f t="shared" si="18"/>
        <v>4.6444999999999999</v>
      </c>
      <c r="BB15" s="78">
        <f t="shared" si="18"/>
        <v>3.0697999999999999</v>
      </c>
      <c r="BC15" s="15"/>
    </row>
    <row r="16" spans="1:55" ht="13.5" customHeight="1" x14ac:dyDescent="0.2">
      <c r="A16" s="373">
        <v>2</v>
      </c>
      <c r="B16" s="374">
        <v>3449</v>
      </c>
      <c r="C16" s="374">
        <v>600078116</v>
      </c>
      <c r="D16" s="374">
        <v>70695016</v>
      </c>
      <c r="E16" s="372" t="s">
        <v>123</v>
      </c>
      <c r="F16" s="374">
        <v>3111</v>
      </c>
      <c r="G16" s="375" t="s">
        <v>315</v>
      </c>
      <c r="H16" s="376" t="s">
        <v>281</v>
      </c>
      <c r="I16" s="110">
        <v>5031135</v>
      </c>
      <c r="J16" s="111">
        <v>3679628</v>
      </c>
      <c r="K16" s="111">
        <v>0</v>
      </c>
      <c r="L16" s="114">
        <v>1243714</v>
      </c>
      <c r="M16" s="114">
        <v>73593</v>
      </c>
      <c r="N16" s="111">
        <v>34200</v>
      </c>
      <c r="O16" s="275">
        <v>8.1341999999999999</v>
      </c>
      <c r="P16" s="288">
        <v>6</v>
      </c>
      <c r="Q16" s="411">
        <v>2.1341999999999999</v>
      </c>
      <c r="R16" s="112">
        <f t="shared" si="2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3"/>
        <v>0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0</v>
      </c>
      <c r="AC16" s="114">
        <f t="shared" si="6"/>
        <v>0</v>
      </c>
      <c r="AD16" s="114">
        <f t="shared" si="7"/>
        <v>0</v>
      </c>
      <c r="AE16" s="113">
        <v>0</v>
      </c>
      <c r="AF16" s="113">
        <v>0</v>
      </c>
      <c r="AG16" s="113">
        <f t="shared" si="8"/>
        <v>0</v>
      </c>
      <c r="AH16" s="113">
        <f t="shared" si="9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0"/>
        <v>0</v>
      </c>
      <c r="AR16" s="115">
        <f t="shared" si="11"/>
        <v>0</v>
      </c>
      <c r="AS16" s="116">
        <f t="shared" si="12"/>
        <v>0</v>
      </c>
      <c r="AT16" s="351">
        <f t="shared" ref="AT16:AT18" si="19">I16+AH16</f>
        <v>5031135</v>
      </c>
      <c r="AU16" s="113">
        <f t="shared" ref="AU16:AU18" si="20">J16+W16</f>
        <v>3679628</v>
      </c>
      <c r="AV16" s="113">
        <f t="shared" si="15"/>
        <v>0</v>
      </c>
      <c r="AW16" s="113">
        <f t="shared" ref="AW16:AX18" si="21">L16+AC16</f>
        <v>1243714</v>
      </c>
      <c r="AX16" s="113">
        <f t="shared" si="21"/>
        <v>73593</v>
      </c>
      <c r="AY16" s="113">
        <f t="shared" ref="AY16:AY18" si="22">N16+AG16</f>
        <v>34200</v>
      </c>
      <c r="AZ16" s="115">
        <f t="shared" ref="AZ16:AZ18" si="23">O16+AS16</f>
        <v>8.1341999999999999</v>
      </c>
      <c r="BA16" s="115">
        <f t="shared" ref="BA16:BB18" si="24">P16+AQ16</f>
        <v>6</v>
      </c>
      <c r="BB16" s="116">
        <f t="shared" si="24"/>
        <v>2.1341999999999999</v>
      </c>
      <c r="BC16" s="15"/>
    </row>
    <row r="17" spans="1:55" ht="13.5" customHeight="1" x14ac:dyDescent="0.2">
      <c r="A17" s="373">
        <v>2</v>
      </c>
      <c r="B17" s="374">
        <v>3449</v>
      </c>
      <c r="C17" s="374">
        <v>600078116</v>
      </c>
      <c r="D17" s="374">
        <v>70695016</v>
      </c>
      <c r="E17" s="372" t="s">
        <v>123</v>
      </c>
      <c r="F17" s="374">
        <v>3111</v>
      </c>
      <c r="G17" s="375" t="s">
        <v>316</v>
      </c>
      <c r="H17" s="376" t="s">
        <v>282</v>
      </c>
      <c r="I17" s="110">
        <v>0</v>
      </c>
      <c r="J17" s="111">
        <v>0</v>
      </c>
      <c r="K17" s="111">
        <v>0</v>
      </c>
      <c r="L17" s="114">
        <v>0</v>
      </c>
      <c r="M17" s="114">
        <v>0</v>
      </c>
      <c r="N17" s="111">
        <v>0</v>
      </c>
      <c r="O17" s="275">
        <v>0</v>
      </c>
      <c r="P17" s="288">
        <v>0</v>
      </c>
      <c r="Q17" s="411">
        <v>0</v>
      </c>
      <c r="R17" s="112">
        <f t="shared" si="2"/>
        <v>0</v>
      </c>
      <c r="S17" s="113">
        <v>86611</v>
      </c>
      <c r="T17" s="113">
        <v>0</v>
      </c>
      <c r="U17" s="113">
        <v>0</v>
      </c>
      <c r="V17" s="113">
        <v>0</v>
      </c>
      <c r="W17" s="113">
        <f t="shared" si="3"/>
        <v>86611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86611</v>
      </c>
      <c r="AC17" s="114">
        <f t="shared" si="6"/>
        <v>29275</v>
      </c>
      <c r="AD17" s="114">
        <f t="shared" si="7"/>
        <v>1732</v>
      </c>
      <c r="AE17" s="113">
        <v>0</v>
      </c>
      <c r="AF17" s="113">
        <v>0</v>
      </c>
      <c r="AG17" s="113">
        <f t="shared" si="8"/>
        <v>0</v>
      </c>
      <c r="AH17" s="113">
        <f t="shared" si="9"/>
        <v>117618</v>
      </c>
      <c r="AI17" s="115">
        <v>0</v>
      </c>
      <c r="AJ17" s="115">
        <v>0</v>
      </c>
      <c r="AK17" s="115">
        <v>0.25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0"/>
        <v>0.25</v>
      </c>
      <c r="AR17" s="115">
        <f t="shared" si="11"/>
        <v>0</v>
      </c>
      <c r="AS17" s="116">
        <f t="shared" si="12"/>
        <v>0.25</v>
      </c>
      <c r="AT17" s="351">
        <f t="shared" si="19"/>
        <v>117618</v>
      </c>
      <c r="AU17" s="113">
        <f t="shared" si="20"/>
        <v>86611</v>
      </c>
      <c r="AV17" s="113">
        <f t="shared" si="15"/>
        <v>0</v>
      </c>
      <c r="AW17" s="113">
        <f t="shared" si="21"/>
        <v>29275</v>
      </c>
      <c r="AX17" s="113">
        <f t="shared" si="21"/>
        <v>1732</v>
      </c>
      <c r="AY17" s="113">
        <f t="shared" si="22"/>
        <v>0</v>
      </c>
      <c r="AZ17" s="115">
        <f t="shared" si="23"/>
        <v>0.25</v>
      </c>
      <c r="BA17" s="115">
        <f t="shared" si="24"/>
        <v>0.25</v>
      </c>
      <c r="BB17" s="116">
        <f t="shared" si="24"/>
        <v>0</v>
      </c>
      <c r="BC17" s="15"/>
    </row>
    <row r="18" spans="1:55" ht="13.5" customHeight="1" x14ac:dyDescent="0.2">
      <c r="A18" s="373">
        <v>2</v>
      </c>
      <c r="B18" s="374">
        <v>3449</v>
      </c>
      <c r="C18" s="374">
        <v>600078116</v>
      </c>
      <c r="D18" s="374">
        <v>70695016</v>
      </c>
      <c r="E18" s="372" t="s">
        <v>123</v>
      </c>
      <c r="F18" s="374">
        <v>3141</v>
      </c>
      <c r="G18" s="375" t="s">
        <v>319</v>
      </c>
      <c r="H18" s="376" t="s">
        <v>282</v>
      </c>
      <c r="I18" s="110">
        <v>860795</v>
      </c>
      <c r="J18" s="111">
        <v>630538</v>
      </c>
      <c r="K18" s="111">
        <v>0</v>
      </c>
      <c r="L18" s="114">
        <v>213122</v>
      </c>
      <c r="M18" s="114">
        <v>12611</v>
      </c>
      <c r="N18" s="111">
        <v>4524</v>
      </c>
      <c r="O18" s="275">
        <v>2.14</v>
      </c>
      <c r="P18" s="288">
        <v>0</v>
      </c>
      <c r="Q18" s="411">
        <v>2.14</v>
      </c>
      <c r="R18" s="112">
        <f t="shared" si="2"/>
        <v>0</v>
      </c>
      <c r="S18" s="113">
        <v>0</v>
      </c>
      <c r="T18" s="113">
        <v>-20524</v>
      </c>
      <c r="U18" s="113">
        <v>0</v>
      </c>
      <c r="V18" s="113">
        <v>0</v>
      </c>
      <c r="W18" s="113">
        <f t="shared" si="3"/>
        <v>-20524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-20524</v>
      </c>
      <c r="AC18" s="114">
        <f t="shared" si="6"/>
        <v>-6937</v>
      </c>
      <c r="AD18" s="114">
        <f t="shared" si="7"/>
        <v>-410</v>
      </c>
      <c r="AE18" s="113">
        <v>0</v>
      </c>
      <c r="AF18" s="113">
        <v>0</v>
      </c>
      <c r="AG18" s="113">
        <f t="shared" si="8"/>
        <v>0</v>
      </c>
      <c r="AH18" s="113">
        <f t="shared" si="9"/>
        <v>-27871</v>
      </c>
      <c r="AI18" s="115">
        <v>0</v>
      </c>
      <c r="AJ18" s="115">
        <v>0</v>
      </c>
      <c r="AK18" s="115">
        <v>0</v>
      </c>
      <c r="AL18" s="115">
        <v>0</v>
      </c>
      <c r="AM18" s="115">
        <v>-0.06</v>
      </c>
      <c r="AN18" s="115">
        <v>0</v>
      </c>
      <c r="AO18" s="115">
        <v>0</v>
      </c>
      <c r="AP18" s="115">
        <v>0</v>
      </c>
      <c r="AQ18" s="115">
        <f t="shared" si="10"/>
        <v>0</v>
      </c>
      <c r="AR18" s="115">
        <f t="shared" si="11"/>
        <v>-0.06</v>
      </c>
      <c r="AS18" s="116">
        <f t="shared" si="12"/>
        <v>-0.06</v>
      </c>
      <c r="AT18" s="351">
        <f t="shared" si="19"/>
        <v>832924</v>
      </c>
      <c r="AU18" s="113">
        <f t="shared" si="20"/>
        <v>610014</v>
      </c>
      <c r="AV18" s="113">
        <f t="shared" si="15"/>
        <v>0</v>
      </c>
      <c r="AW18" s="113">
        <f t="shared" si="21"/>
        <v>206185</v>
      </c>
      <c r="AX18" s="113">
        <f t="shared" si="21"/>
        <v>12201</v>
      </c>
      <c r="AY18" s="113">
        <f t="shared" si="22"/>
        <v>4524</v>
      </c>
      <c r="AZ18" s="115">
        <f t="shared" si="23"/>
        <v>2.08</v>
      </c>
      <c r="BA18" s="115">
        <f t="shared" si="24"/>
        <v>0</v>
      </c>
      <c r="BB18" s="116">
        <f t="shared" si="24"/>
        <v>2.08</v>
      </c>
      <c r="BC18" s="15"/>
    </row>
    <row r="19" spans="1:55" ht="13.5" customHeight="1" x14ac:dyDescent="0.2">
      <c r="A19" s="237">
        <v>2</v>
      </c>
      <c r="B19" s="31">
        <v>3449</v>
      </c>
      <c r="C19" s="31">
        <v>600078116</v>
      </c>
      <c r="D19" s="31">
        <v>70695016</v>
      </c>
      <c r="E19" s="246" t="s">
        <v>124</v>
      </c>
      <c r="F19" s="31"/>
      <c r="G19" s="236"/>
      <c r="H19" s="332"/>
      <c r="I19" s="5">
        <v>5891930</v>
      </c>
      <c r="J19" s="8">
        <v>4310166</v>
      </c>
      <c r="K19" s="8">
        <v>0</v>
      </c>
      <c r="L19" s="8">
        <v>1456836</v>
      </c>
      <c r="M19" s="8">
        <v>86204</v>
      </c>
      <c r="N19" s="8">
        <v>38724</v>
      </c>
      <c r="O19" s="9">
        <v>10.2742</v>
      </c>
      <c r="P19" s="9">
        <v>6</v>
      </c>
      <c r="Q19" s="38">
        <v>4.2742000000000004</v>
      </c>
      <c r="R19" s="5">
        <f t="shared" ref="R19:BB19" si="25">SUM(R16:R18)</f>
        <v>0</v>
      </c>
      <c r="S19" s="8">
        <f t="shared" si="25"/>
        <v>86611</v>
      </c>
      <c r="T19" s="8">
        <f t="shared" si="25"/>
        <v>-20524</v>
      </c>
      <c r="U19" s="8">
        <f t="shared" si="25"/>
        <v>0</v>
      </c>
      <c r="V19" s="8">
        <f t="shared" si="25"/>
        <v>0</v>
      </c>
      <c r="W19" s="8">
        <f t="shared" si="25"/>
        <v>66087</v>
      </c>
      <c r="X19" s="8">
        <f t="shared" si="25"/>
        <v>0</v>
      </c>
      <c r="Y19" s="8">
        <f t="shared" si="25"/>
        <v>0</v>
      </c>
      <c r="Z19" s="8">
        <f t="shared" si="25"/>
        <v>0</v>
      </c>
      <c r="AA19" s="8">
        <f t="shared" si="25"/>
        <v>0</v>
      </c>
      <c r="AB19" s="8">
        <f t="shared" si="25"/>
        <v>66087</v>
      </c>
      <c r="AC19" s="8">
        <f t="shared" si="25"/>
        <v>22338</v>
      </c>
      <c r="AD19" s="8">
        <f t="shared" si="25"/>
        <v>1322</v>
      </c>
      <c r="AE19" s="8">
        <f t="shared" si="25"/>
        <v>0</v>
      </c>
      <c r="AF19" s="8">
        <f t="shared" si="25"/>
        <v>0</v>
      </c>
      <c r="AG19" s="8">
        <f t="shared" si="25"/>
        <v>0</v>
      </c>
      <c r="AH19" s="8">
        <f t="shared" si="25"/>
        <v>89747</v>
      </c>
      <c r="AI19" s="9">
        <f t="shared" si="25"/>
        <v>0</v>
      </c>
      <c r="AJ19" s="9">
        <f t="shared" si="25"/>
        <v>0</v>
      </c>
      <c r="AK19" s="9">
        <f t="shared" si="25"/>
        <v>0.25</v>
      </c>
      <c r="AL19" s="9">
        <f t="shared" si="25"/>
        <v>0</v>
      </c>
      <c r="AM19" s="9">
        <f t="shared" si="25"/>
        <v>-0.06</v>
      </c>
      <c r="AN19" s="9">
        <f t="shared" si="25"/>
        <v>0</v>
      </c>
      <c r="AO19" s="9">
        <f t="shared" si="25"/>
        <v>0</v>
      </c>
      <c r="AP19" s="9">
        <f t="shared" si="25"/>
        <v>0</v>
      </c>
      <c r="AQ19" s="9">
        <f t="shared" si="25"/>
        <v>0.25</v>
      </c>
      <c r="AR19" s="9">
        <f t="shared" si="25"/>
        <v>-0.06</v>
      </c>
      <c r="AS19" s="78">
        <f t="shared" si="25"/>
        <v>0.19</v>
      </c>
      <c r="AT19" s="877">
        <f t="shared" si="25"/>
        <v>5981677</v>
      </c>
      <c r="AU19" s="8">
        <f t="shared" si="25"/>
        <v>4376253</v>
      </c>
      <c r="AV19" s="8">
        <f t="shared" si="25"/>
        <v>0</v>
      </c>
      <c r="AW19" s="8">
        <f t="shared" si="25"/>
        <v>1479174</v>
      </c>
      <c r="AX19" s="8">
        <f t="shared" si="25"/>
        <v>87526</v>
      </c>
      <c r="AY19" s="8">
        <f t="shared" si="25"/>
        <v>38724</v>
      </c>
      <c r="AZ19" s="9">
        <f t="shared" si="25"/>
        <v>10.4642</v>
      </c>
      <c r="BA19" s="9">
        <f t="shared" si="25"/>
        <v>6.25</v>
      </c>
      <c r="BB19" s="78">
        <f t="shared" si="25"/>
        <v>4.2141999999999999</v>
      </c>
      <c r="BC19" s="15"/>
    </row>
    <row r="20" spans="1:55" ht="13.5" customHeight="1" x14ac:dyDescent="0.2">
      <c r="A20" s="373">
        <v>3</v>
      </c>
      <c r="B20" s="374">
        <v>3451</v>
      </c>
      <c r="C20" s="374">
        <v>600078621</v>
      </c>
      <c r="D20" s="374">
        <v>70694991</v>
      </c>
      <c r="E20" s="372" t="s">
        <v>125</v>
      </c>
      <c r="F20" s="374">
        <v>3111</v>
      </c>
      <c r="G20" s="375" t="s">
        <v>315</v>
      </c>
      <c r="H20" s="376" t="s">
        <v>281</v>
      </c>
      <c r="I20" s="110">
        <v>5088381</v>
      </c>
      <c r="J20" s="111">
        <v>3699802</v>
      </c>
      <c r="K20" s="111">
        <v>0</v>
      </c>
      <c r="L20" s="114">
        <v>1250534</v>
      </c>
      <c r="M20" s="114">
        <v>73996</v>
      </c>
      <c r="N20" s="111">
        <v>64049</v>
      </c>
      <c r="O20" s="275">
        <v>8.2611999999999988</v>
      </c>
      <c r="P20" s="288">
        <v>6.03</v>
      </c>
      <c r="Q20" s="411">
        <v>2.2311999999999999</v>
      </c>
      <c r="R20" s="112">
        <f t="shared" si="2"/>
        <v>0</v>
      </c>
      <c r="S20" s="113">
        <v>0</v>
      </c>
      <c r="T20" s="113">
        <v>0</v>
      </c>
      <c r="U20" s="113">
        <v>-5217</v>
      </c>
      <c r="V20" s="113">
        <v>0</v>
      </c>
      <c r="W20" s="113">
        <f t="shared" si="3"/>
        <v>-5217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-5217</v>
      </c>
      <c r="AC20" s="114">
        <f t="shared" si="6"/>
        <v>-1763</v>
      </c>
      <c r="AD20" s="114">
        <f t="shared" si="7"/>
        <v>-104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-7084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-0.01</v>
      </c>
      <c r="AO20" s="115">
        <v>0</v>
      </c>
      <c r="AP20" s="115">
        <v>0</v>
      </c>
      <c r="AQ20" s="115">
        <f t="shared" si="10"/>
        <v>-0.01</v>
      </c>
      <c r="AR20" s="115">
        <f t="shared" si="11"/>
        <v>0</v>
      </c>
      <c r="AS20" s="116">
        <f t="shared" si="12"/>
        <v>-0.01</v>
      </c>
      <c r="AT20" s="351">
        <f t="shared" ref="AT20:AT22" si="26">I20+AH20</f>
        <v>5081297</v>
      </c>
      <c r="AU20" s="113">
        <f t="shared" ref="AU20:AU22" si="27">J20+W20</f>
        <v>3694585</v>
      </c>
      <c r="AV20" s="113">
        <f t="shared" si="15"/>
        <v>0</v>
      </c>
      <c r="AW20" s="113">
        <f t="shared" ref="AW20:AX22" si="28">L20+AC20</f>
        <v>1248771</v>
      </c>
      <c r="AX20" s="113">
        <f t="shared" si="28"/>
        <v>73892</v>
      </c>
      <c r="AY20" s="113">
        <f t="shared" ref="AY20:AY22" si="29">N20+AG20</f>
        <v>64049</v>
      </c>
      <c r="AZ20" s="115">
        <f t="shared" ref="AZ20:AZ22" si="30">O20+AS20</f>
        <v>8.251199999999999</v>
      </c>
      <c r="BA20" s="115">
        <f t="shared" ref="BA20:BB22" si="31">P20+AQ20</f>
        <v>6.0200000000000005</v>
      </c>
      <c r="BB20" s="116">
        <f t="shared" si="31"/>
        <v>2.2311999999999999</v>
      </c>
      <c r="BC20" s="15"/>
    </row>
    <row r="21" spans="1:55" ht="13.5" customHeight="1" x14ac:dyDescent="0.2">
      <c r="A21" s="373">
        <v>3</v>
      </c>
      <c r="B21" s="374">
        <v>3451</v>
      </c>
      <c r="C21" s="374">
        <v>600078621</v>
      </c>
      <c r="D21" s="374">
        <v>70694991</v>
      </c>
      <c r="E21" s="372" t="s">
        <v>125</v>
      </c>
      <c r="F21" s="374">
        <v>3111</v>
      </c>
      <c r="G21" s="375" t="s">
        <v>316</v>
      </c>
      <c r="H21" s="376" t="s">
        <v>282</v>
      </c>
      <c r="I21" s="110">
        <v>235235</v>
      </c>
      <c r="J21" s="111">
        <v>173222</v>
      </c>
      <c r="K21" s="111">
        <v>0</v>
      </c>
      <c r="L21" s="114">
        <v>58549</v>
      </c>
      <c r="M21" s="114">
        <v>3464</v>
      </c>
      <c r="N21" s="111">
        <v>0</v>
      </c>
      <c r="O21" s="275">
        <v>0.5</v>
      </c>
      <c r="P21" s="288">
        <v>0.5</v>
      </c>
      <c r="Q21" s="411">
        <v>0</v>
      </c>
      <c r="R21" s="112">
        <f t="shared" si="2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3"/>
        <v>0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0</v>
      </c>
      <c r="AC21" s="114">
        <f t="shared" si="6"/>
        <v>0</v>
      </c>
      <c r="AD21" s="114">
        <f t="shared" si="7"/>
        <v>0</v>
      </c>
      <c r="AE21" s="113">
        <v>0</v>
      </c>
      <c r="AF21" s="113">
        <v>0</v>
      </c>
      <c r="AG21" s="113">
        <f t="shared" si="8"/>
        <v>0</v>
      </c>
      <c r="AH21" s="113">
        <f t="shared" si="9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0"/>
        <v>0</v>
      </c>
      <c r="AR21" s="115">
        <f t="shared" si="11"/>
        <v>0</v>
      </c>
      <c r="AS21" s="116">
        <f t="shared" si="12"/>
        <v>0</v>
      </c>
      <c r="AT21" s="351">
        <f t="shared" si="26"/>
        <v>235235</v>
      </c>
      <c r="AU21" s="113">
        <f t="shared" si="27"/>
        <v>173222</v>
      </c>
      <c r="AV21" s="113">
        <f t="shared" si="15"/>
        <v>0</v>
      </c>
      <c r="AW21" s="113">
        <f t="shared" si="28"/>
        <v>58549</v>
      </c>
      <c r="AX21" s="113">
        <f t="shared" si="28"/>
        <v>3464</v>
      </c>
      <c r="AY21" s="113">
        <f t="shared" si="29"/>
        <v>0</v>
      </c>
      <c r="AZ21" s="115">
        <f t="shared" si="30"/>
        <v>0.5</v>
      </c>
      <c r="BA21" s="115">
        <f t="shared" si="31"/>
        <v>0.5</v>
      </c>
      <c r="BB21" s="116">
        <f t="shared" si="31"/>
        <v>0</v>
      </c>
      <c r="BC21" s="15"/>
    </row>
    <row r="22" spans="1:55" ht="13.5" customHeight="1" x14ac:dyDescent="0.2">
      <c r="A22" s="373">
        <v>3</v>
      </c>
      <c r="B22" s="374">
        <v>3451</v>
      </c>
      <c r="C22" s="374">
        <v>600078621</v>
      </c>
      <c r="D22" s="374">
        <v>70694991</v>
      </c>
      <c r="E22" s="372" t="s">
        <v>125</v>
      </c>
      <c r="F22" s="374">
        <v>3141</v>
      </c>
      <c r="G22" s="375" t="s">
        <v>319</v>
      </c>
      <c r="H22" s="376" t="s">
        <v>282</v>
      </c>
      <c r="I22" s="110">
        <v>760431</v>
      </c>
      <c r="J22" s="111">
        <v>537482</v>
      </c>
      <c r="K22" s="111">
        <v>20000</v>
      </c>
      <c r="L22" s="114">
        <v>188429</v>
      </c>
      <c r="M22" s="114">
        <v>10750</v>
      </c>
      <c r="N22" s="111">
        <v>3770</v>
      </c>
      <c r="O22" s="275">
        <v>1.9</v>
      </c>
      <c r="P22" s="288">
        <v>0</v>
      </c>
      <c r="Q22" s="411">
        <v>1.9</v>
      </c>
      <c r="R22" s="112">
        <f t="shared" si="2"/>
        <v>0</v>
      </c>
      <c r="S22" s="113">
        <v>0</v>
      </c>
      <c r="T22" s="113">
        <v>-1927</v>
      </c>
      <c r="U22" s="113">
        <v>0</v>
      </c>
      <c r="V22" s="113">
        <v>0</v>
      </c>
      <c r="W22" s="113">
        <f t="shared" si="3"/>
        <v>-1927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-1927</v>
      </c>
      <c r="AC22" s="114">
        <f t="shared" si="6"/>
        <v>-651</v>
      </c>
      <c r="AD22" s="114">
        <f t="shared" si="7"/>
        <v>-39</v>
      </c>
      <c r="AE22" s="113">
        <v>0</v>
      </c>
      <c r="AF22" s="113">
        <v>0</v>
      </c>
      <c r="AG22" s="113">
        <f t="shared" si="8"/>
        <v>0</v>
      </c>
      <c r="AH22" s="113">
        <f t="shared" si="9"/>
        <v>-2617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0"/>
        <v>0</v>
      </c>
      <c r="AR22" s="115">
        <f t="shared" si="11"/>
        <v>0</v>
      </c>
      <c r="AS22" s="116">
        <f t="shared" si="12"/>
        <v>0</v>
      </c>
      <c r="AT22" s="351">
        <f t="shared" si="26"/>
        <v>757814</v>
      </c>
      <c r="AU22" s="113">
        <f t="shared" si="27"/>
        <v>535555</v>
      </c>
      <c r="AV22" s="113">
        <f t="shared" si="15"/>
        <v>20000</v>
      </c>
      <c r="AW22" s="113">
        <f t="shared" si="28"/>
        <v>187778</v>
      </c>
      <c r="AX22" s="113">
        <f t="shared" si="28"/>
        <v>10711</v>
      </c>
      <c r="AY22" s="113">
        <f t="shared" si="29"/>
        <v>3770</v>
      </c>
      <c r="AZ22" s="115">
        <f t="shared" si="30"/>
        <v>1.9</v>
      </c>
      <c r="BA22" s="115">
        <f t="shared" si="31"/>
        <v>0</v>
      </c>
      <c r="BB22" s="116">
        <f t="shared" si="31"/>
        <v>1.9</v>
      </c>
      <c r="BC22" s="15"/>
    </row>
    <row r="23" spans="1:55" ht="13.5" customHeight="1" x14ac:dyDescent="0.2">
      <c r="A23" s="237">
        <v>3</v>
      </c>
      <c r="B23" s="31">
        <v>3451</v>
      </c>
      <c r="C23" s="31">
        <v>600078621</v>
      </c>
      <c r="D23" s="31">
        <v>70694991</v>
      </c>
      <c r="E23" s="246" t="s">
        <v>126</v>
      </c>
      <c r="F23" s="31"/>
      <c r="G23" s="236"/>
      <c r="H23" s="332"/>
      <c r="I23" s="5">
        <v>6084047</v>
      </c>
      <c r="J23" s="8">
        <v>4410506</v>
      </c>
      <c r="K23" s="8">
        <v>20000</v>
      </c>
      <c r="L23" s="8">
        <v>1497512</v>
      </c>
      <c r="M23" s="8">
        <v>88210</v>
      </c>
      <c r="N23" s="8">
        <v>67819</v>
      </c>
      <c r="O23" s="9">
        <v>10.661199999999999</v>
      </c>
      <c r="P23" s="9">
        <v>6.53</v>
      </c>
      <c r="Q23" s="38">
        <v>4.1311999999999998</v>
      </c>
      <c r="R23" s="5">
        <f t="shared" ref="R23:BB23" si="32">SUM(R20:R22)</f>
        <v>0</v>
      </c>
      <c r="S23" s="8">
        <f t="shared" si="32"/>
        <v>0</v>
      </c>
      <c r="T23" s="8">
        <f t="shared" si="32"/>
        <v>-1927</v>
      </c>
      <c r="U23" s="8">
        <f t="shared" si="32"/>
        <v>-5217</v>
      </c>
      <c r="V23" s="8">
        <f t="shared" si="32"/>
        <v>0</v>
      </c>
      <c r="W23" s="8">
        <f t="shared" si="32"/>
        <v>-7144</v>
      </c>
      <c r="X23" s="8">
        <f t="shared" si="32"/>
        <v>0</v>
      </c>
      <c r="Y23" s="8">
        <f t="shared" si="32"/>
        <v>0</v>
      </c>
      <c r="Z23" s="8">
        <f t="shared" si="32"/>
        <v>0</v>
      </c>
      <c r="AA23" s="8">
        <f t="shared" si="32"/>
        <v>0</v>
      </c>
      <c r="AB23" s="8">
        <f t="shared" si="32"/>
        <v>-7144</v>
      </c>
      <c r="AC23" s="8">
        <f t="shared" si="32"/>
        <v>-2414</v>
      </c>
      <c r="AD23" s="8">
        <f t="shared" si="32"/>
        <v>-143</v>
      </c>
      <c r="AE23" s="8">
        <f t="shared" si="32"/>
        <v>0</v>
      </c>
      <c r="AF23" s="8">
        <f t="shared" si="32"/>
        <v>0</v>
      </c>
      <c r="AG23" s="8">
        <f t="shared" si="32"/>
        <v>0</v>
      </c>
      <c r="AH23" s="8">
        <f t="shared" si="32"/>
        <v>-9701</v>
      </c>
      <c r="AI23" s="9">
        <f t="shared" si="32"/>
        <v>0</v>
      </c>
      <c r="AJ23" s="9">
        <f t="shared" si="32"/>
        <v>0</v>
      </c>
      <c r="AK23" s="9">
        <f t="shared" si="32"/>
        <v>0</v>
      </c>
      <c r="AL23" s="9">
        <f t="shared" si="32"/>
        <v>0</v>
      </c>
      <c r="AM23" s="9">
        <f t="shared" si="32"/>
        <v>0</v>
      </c>
      <c r="AN23" s="9">
        <f t="shared" si="32"/>
        <v>-0.01</v>
      </c>
      <c r="AO23" s="9">
        <f t="shared" si="32"/>
        <v>0</v>
      </c>
      <c r="AP23" s="9">
        <f t="shared" si="32"/>
        <v>0</v>
      </c>
      <c r="AQ23" s="9">
        <f t="shared" si="32"/>
        <v>-0.01</v>
      </c>
      <c r="AR23" s="9">
        <f t="shared" si="32"/>
        <v>0</v>
      </c>
      <c r="AS23" s="78">
        <f t="shared" si="32"/>
        <v>-0.01</v>
      </c>
      <c r="AT23" s="877">
        <f t="shared" si="32"/>
        <v>6074346</v>
      </c>
      <c r="AU23" s="8">
        <f t="shared" si="32"/>
        <v>4403362</v>
      </c>
      <c r="AV23" s="8">
        <f t="shared" si="32"/>
        <v>20000</v>
      </c>
      <c r="AW23" s="8">
        <f t="shared" si="32"/>
        <v>1495098</v>
      </c>
      <c r="AX23" s="8">
        <f t="shared" si="32"/>
        <v>88067</v>
      </c>
      <c r="AY23" s="8">
        <f t="shared" si="32"/>
        <v>67819</v>
      </c>
      <c r="AZ23" s="9">
        <f t="shared" si="32"/>
        <v>10.651199999999999</v>
      </c>
      <c r="BA23" s="9">
        <f t="shared" si="32"/>
        <v>6.5200000000000005</v>
      </c>
      <c r="BB23" s="78">
        <f t="shared" si="32"/>
        <v>4.1311999999999998</v>
      </c>
      <c r="BC23" s="15"/>
    </row>
    <row r="24" spans="1:55" ht="13.5" customHeight="1" x14ac:dyDescent="0.2">
      <c r="A24" s="373">
        <v>4</v>
      </c>
      <c r="B24" s="374">
        <v>3456</v>
      </c>
      <c r="C24" s="374">
        <v>600029051</v>
      </c>
      <c r="D24" s="374">
        <v>75125439</v>
      </c>
      <c r="E24" s="372" t="s">
        <v>127</v>
      </c>
      <c r="F24" s="374">
        <v>3233</v>
      </c>
      <c r="G24" s="375" t="s">
        <v>322</v>
      </c>
      <c r="H24" s="376" t="s">
        <v>282</v>
      </c>
      <c r="I24" s="110">
        <v>2189811</v>
      </c>
      <c r="J24" s="111">
        <v>1404468</v>
      </c>
      <c r="K24" s="111">
        <v>200000</v>
      </c>
      <c r="L24" s="114">
        <v>542310</v>
      </c>
      <c r="M24" s="114">
        <v>28089</v>
      </c>
      <c r="N24" s="111">
        <v>14944</v>
      </c>
      <c r="O24" s="275">
        <v>3.13</v>
      </c>
      <c r="P24" s="288">
        <v>2.2399999999999998</v>
      </c>
      <c r="Q24" s="411">
        <v>0.89</v>
      </c>
      <c r="R24" s="112">
        <f t="shared" si="2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0"/>
        <v>0</v>
      </c>
      <c r="AR24" s="115">
        <f t="shared" si="11"/>
        <v>0</v>
      </c>
      <c r="AS24" s="116">
        <f t="shared" si="12"/>
        <v>0</v>
      </c>
      <c r="AT24" s="351">
        <f>I24+AH24</f>
        <v>2189811</v>
      </c>
      <c r="AU24" s="113">
        <f>J24+W24</f>
        <v>1404468</v>
      </c>
      <c r="AV24" s="113">
        <f t="shared" si="15"/>
        <v>200000</v>
      </c>
      <c r="AW24" s="113">
        <f>L24+AC24</f>
        <v>542310</v>
      </c>
      <c r="AX24" s="113">
        <f>M24+AD24</f>
        <v>28089</v>
      </c>
      <c r="AY24" s="113">
        <f>N24+AG24</f>
        <v>14944</v>
      </c>
      <c r="AZ24" s="115">
        <f>O24+AS24</f>
        <v>3.13</v>
      </c>
      <c r="BA24" s="115">
        <f>P24+AQ24</f>
        <v>2.2399999999999998</v>
      </c>
      <c r="BB24" s="116">
        <f>Q24+AR24</f>
        <v>0.89</v>
      </c>
      <c r="BC24" s="15"/>
    </row>
    <row r="25" spans="1:55" ht="13.5" customHeight="1" x14ac:dyDescent="0.2">
      <c r="A25" s="237">
        <v>4</v>
      </c>
      <c r="B25" s="31">
        <v>3456</v>
      </c>
      <c r="C25" s="31">
        <v>600029051</v>
      </c>
      <c r="D25" s="31">
        <v>75125439</v>
      </c>
      <c r="E25" s="246" t="s">
        <v>128</v>
      </c>
      <c r="F25" s="31"/>
      <c r="G25" s="236"/>
      <c r="H25" s="332"/>
      <c r="I25" s="5">
        <v>2189811</v>
      </c>
      <c r="J25" s="8">
        <v>1404468</v>
      </c>
      <c r="K25" s="8">
        <v>200000</v>
      </c>
      <c r="L25" s="8">
        <v>542310</v>
      </c>
      <c r="M25" s="8">
        <v>28089</v>
      </c>
      <c r="N25" s="8">
        <v>14944</v>
      </c>
      <c r="O25" s="9">
        <v>3.13</v>
      </c>
      <c r="P25" s="9">
        <v>2.2399999999999998</v>
      </c>
      <c r="Q25" s="38">
        <v>0.89</v>
      </c>
      <c r="R25" s="5">
        <f t="shared" ref="R25:BB25" si="33">SUM(R24)</f>
        <v>0</v>
      </c>
      <c r="S25" s="8">
        <f t="shared" si="33"/>
        <v>0</v>
      </c>
      <c r="T25" s="8">
        <f t="shared" si="33"/>
        <v>0</v>
      </c>
      <c r="U25" s="8">
        <f t="shared" si="33"/>
        <v>0</v>
      </c>
      <c r="V25" s="8">
        <f t="shared" si="33"/>
        <v>0</v>
      </c>
      <c r="W25" s="8">
        <f t="shared" si="33"/>
        <v>0</v>
      </c>
      <c r="X25" s="8">
        <f t="shared" si="33"/>
        <v>0</v>
      </c>
      <c r="Y25" s="8">
        <f t="shared" si="33"/>
        <v>0</v>
      </c>
      <c r="Z25" s="8">
        <f t="shared" si="33"/>
        <v>0</v>
      </c>
      <c r="AA25" s="8">
        <f t="shared" si="33"/>
        <v>0</v>
      </c>
      <c r="AB25" s="8">
        <f t="shared" si="33"/>
        <v>0</v>
      </c>
      <c r="AC25" s="8">
        <f t="shared" si="33"/>
        <v>0</v>
      </c>
      <c r="AD25" s="8">
        <f t="shared" si="33"/>
        <v>0</v>
      </c>
      <c r="AE25" s="8">
        <f t="shared" si="33"/>
        <v>0</v>
      </c>
      <c r="AF25" s="8">
        <f t="shared" si="33"/>
        <v>0</v>
      </c>
      <c r="AG25" s="8">
        <f t="shared" si="33"/>
        <v>0</v>
      </c>
      <c r="AH25" s="8">
        <f t="shared" si="33"/>
        <v>0</v>
      </c>
      <c r="AI25" s="9">
        <f t="shared" si="33"/>
        <v>0</v>
      </c>
      <c r="AJ25" s="9">
        <f t="shared" si="33"/>
        <v>0</v>
      </c>
      <c r="AK25" s="9">
        <f t="shared" si="33"/>
        <v>0</v>
      </c>
      <c r="AL25" s="9">
        <f t="shared" si="33"/>
        <v>0</v>
      </c>
      <c r="AM25" s="9">
        <f t="shared" si="33"/>
        <v>0</v>
      </c>
      <c r="AN25" s="9">
        <f t="shared" si="33"/>
        <v>0</v>
      </c>
      <c r="AO25" s="9">
        <f t="shared" si="33"/>
        <v>0</v>
      </c>
      <c r="AP25" s="9">
        <f t="shared" si="33"/>
        <v>0</v>
      </c>
      <c r="AQ25" s="9">
        <f t="shared" si="33"/>
        <v>0</v>
      </c>
      <c r="AR25" s="9">
        <f t="shared" si="33"/>
        <v>0</v>
      </c>
      <c r="AS25" s="78">
        <f t="shared" si="33"/>
        <v>0</v>
      </c>
      <c r="AT25" s="877">
        <f t="shared" si="33"/>
        <v>2189811</v>
      </c>
      <c r="AU25" s="8">
        <f t="shared" si="33"/>
        <v>1404468</v>
      </c>
      <c r="AV25" s="8">
        <f t="shared" si="33"/>
        <v>200000</v>
      </c>
      <c r="AW25" s="8">
        <f t="shared" si="33"/>
        <v>542310</v>
      </c>
      <c r="AX25" s="8">
        <f t="shared" si="33"/>
        <v>28089</v>
      </c>
      <c r="AY25" s="8">
        <f t="shared" si="33"/>
        <v>14944</v>
      </c>
      <c r="AZ25" s="9">
        <f t="shared" si="33"/>
        <v>3.13</v>
      </c>
      <c r="BA25" s="9">
        <f t="shared" si="33"/>
        <v>2.2399999999999998</v>
      </c>
      <c r="BB25" s="78">
        <f t="shared" si="33"/>
        <v>0.89</v>
      </c>
      <c r="BC25" s="15"/>
    </row>
    <row r="26" spans="1:55" ht="13.5" customHeight="1" x14ac:dyDescent="0.2">
      <c r="A26" s="373">
        <v>5</v>
      </c>
      <c r="B26" s="374">
        <v>3447</v>
      </c>
      <c r="C26" s="374">
        <v>600078531</v>
      </c>
      <c r="D26" s="374">
        <v>70694982</v>
      </c>
      <c r="E26" s="372" t="s">
        <v>129</v>
      </c>
      <c r="F26" s="374">
        <v>3113</v>
      </c>
      <c r="G26" s="375" t="s">
        <v>318</v>
      </c>
      <c r="H26" s="376" t="s">
        <v>281</v>
      </c>
      <c r="I26" s="110">
        <v>17542715</v>
      </c>
      <c r="J26" s="111">
        <v>12565969</v>
      </c>
      <c r="K26" s="111">
        <v>6000</v>
      </c>
      <c r="L26" s="114">
        <v>4249326</v>
      </c>
      <c r="M26" s="114">
        <v>251320</v>
      </c>
      <c r="N26" s="111">
        <v>470100</v>
      </c>
      <c r="O26" s="275">
        <v>24.542900000000003</v>
      </c>
      <c r="P26" s="288">
        <v>18.545400000000001</v>
      </c>
      <c r="Q26" s="411">
        <v>5.9975000000000005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0"/>
        <v>0</v>
      </c>
      <c r="AR26" s="115">
        <f t="shared" si="11"/>
        <v>0</v>
      </c>
      <c r="AS26" s="116">
        <f t="shared" si="12"/>
        <v>0</v>
      </c>
      <c r="AT26" s="351">
        <f t="shared" ref="AT26:AT31" si="34">I26+AH26</f>
        <v>17542715</v>
      </c>
      <c r="AU26" s="113">
        <f t="shared" ref="AU26:AU31" si="35">J26+W26</f>
        <v>12565969</v>
      </c>
      <c r="AV26" s="113">
        <f t="shared" si="15"/>
        <v>6000</v>
      </c>
      <c r="AW26" s="113">
        <f t="shared" ref="AW26:AX31" si="36">L26+AC26</f>
        <v>4249326</v>
      </c>
      <c r="AX26" s="113">
        <f t="shared" si="36"/>
        <v>251320</v>
      </c>
      <c r="AY26" s="113">
        <f t="shared" ref="AY26:AY31" si="37">N26+AG26</f>
        <v>470100</v>
      </c>
      <c r="AZ26" s="115">
        <f t="shared" ref="AZ26:AZ31" si="38">O26+AS26</f>
        <v>24.542900000000003</v>
      </c>
      <c r="BA26" s="115">
        <f t="shared" ref="BA26:BB31" si="39">P26+AQ26</f>
        <v>18.545400000000001</v>
      </c>
      <c r="BB26" s="116">
        <f t="shared" si="39"/>
        <v>5.9975000000000005</v>
      </c>
      <c r="BC26" s="15"/>
    </row>
    <row r="27" spans="1:55" ht="13.5" customHeight="1" x14ac:dyDescent="0.2">
      <c r="A27" s="373">
        <v>5</v>
      </c>
      <c r="B27" s="374">
        <v>3447</v>
      </c>
      <c r="C27" s="374">
        <v>600078531</v>
      </c>
      <c r="D27" s="374">
        <v>70694982</v>
      </c>
      <c r="E27" s="372" t="s">
        <v>129</v>
      </c>
      <c r="F27" s="374">
        <v>3113</v>
      </c>
      <c r="G27" s="375" t="s">
        <v>317</v>
      </c>
      <c r="H27" s="376" t="s">
        <v>281</v>
      </c>
      <c r="I27" s="110">
        <v>438525</v>
      </c>
      <c r="J27" s="111">
        <v>322920</v>
      </c>
      <c r="K27" s="111">
        <v>0</v>
      </c>
      <c r="L27" s="114">
        <v>109147</v>
      </c>
      <c r="M27" s="114">
        <v>6458</v>
      </c>
      <c r="N27" s="111">
        <v>0</v>
      </c>
      <c r="O27" s="275">
        <v>0.75</v>
      </c>
      <c r="P27" s="288">
        <v>0.75</v>
      </c>
      <c r="Q27" s="411">
        <v>0</v>
      </c>
      <c r="R27" s="112">
        <f t="shared" si="2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3"/>
        <v>0</v>
      </c>
      <c r="X27" s="113">
        <v>0</v>
      </c>
      <c r="Y27" s="113">
        <v>0</v>
      </c>
      <c r="Z27" s="113">
        <v>0</v>
      </c>
      <c r="AA27" s="113">
        <f t="shared" si="4"/>
        <v>0</v>
      </c>
      <c r="AB27" s="113">
        <f t="shared" si="5"/>
        <v>0</v>
      </c>
      <c r="AC27" s="114">
        <f t="shared" si="6"/>
        <v>0</v>
      </c>
      <c r="AD27" s="114">
        <f t="shared" si="7"/>
        <v>0</v>
      </c>
      <c r="AE27" s="113">
        <v>0</v>
      </c>
      <c r="AF27" s="113">
        <v>0</v>
      </c>
      <c r="AG27" s="113">
        <f t="shared" si="8"/>
        <v>0</v>
      </c>
      <c r="AH27" s="113">
        <f t="shared" si="9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10"/>
        <v>0</v>
      </c>
      <c r="AR27" s="115">
        <f t="shared" si="11"/>
        <v>0</v>
      </c>
      <c r="AS27" s="116">
        <f t="shared" si="12"/>
        <v>0</v>
      </c>
      <c r="AT27" s="351">
        <f t="shared" si="34"/>
        <v>438525</v>
      </c>
      <c r="AU27" s="113">
        <f t="shared" si="35"/>
        <v>322920</v>
      </c>
      <c r="AV27" s="113">
        <f t="shared" si="15"/>
        <v>0</v>
      </c>
      <c r="AW27" s="113">
        <f t="shared" si="36"/>
        <v>109147</v>
      </c>
      <c r="AX27" s="113">
        <f t="shared" si="36"/>
        <v>6458</v>
      </c>
      <c r="AY27" s="113">
        <f t="shared" si="37"/>
        <v>0</v>
      </c>
      <c r="AZ27" s="115">
        <f t="shared" si="38"/>
        <v>0.75</v>
      </c>
      <c r="BA27" s="115">
        <f t="shared" si="39"/>
        <v>0.75</v>
      </c>
      <c r="BB27" s="116">
        <f t="shared" si="39"/>
        <v>0</v>
      </c>
      <c r="BC27" s="15"/>
    </row>
    <row r="28" spans="1:55" ht="13.5" customHeight="1" x14ac:dyDescent="0.2">
      <c r="A28" s="373">
        <v>5</v>
      </c>
      <c r="B28" s="374">
        <v>3447</v>
      </c>
      <c r="C28" s="374">
        <v>600078531</v>
      </c>
      <c r="D28" s="374">
        <v>70694982</v>
      </c>
      <c r="E28" s="372" t="s">
        <v>129</v>
      </c>
      <c r="F28" s="374">
        <v>3113</v>
      </c>
      <c r="G28" s="375" t="s">
        <v>323</v>
      </c>
      <c r="H28" s="376" t="s">
        <v>282</v>
      </c>
      <c r="I28" s="110">
        <v>1659143</v>
      </c>
      <c r="J28" s="111">
        <v>1219545</v>
      </c>
      <c r="K28" s="111">
        <v>0</v>
      </c>
      <c r="L28" s="114">
        <v>412207</v>
      </c>
      <c r="M28" s="114">
        <v>24391</v>
      </c>
      <c r="N28" s="111">
        <v>3000</v>
      </c>
      <c r="O28" s="275">
        <v>3.4099999999999997</v>
      </c>
      <c r="P28" s="288">
        <v>3.4099999999999997</v>
      </c>
      <c r="Q28" s="411">
        <v>0</v>
      </c>
      <c r="R28" s="112">
        <f t="shared" si="2"/>
        <v>0</v>
      </c>
      <c r="S28" s="113">
        <v>-15424</v>
      </c>
      <c r="T28" s="113">
        <v>0</v>
      </c>
      <c r="U28" s="113">
        <v>0</v>
      </c>
      <c r="V28" s="113">
        <v>0</v>
      </c>
      <c r="W28" s="113">
        <f t="shared" si="3"/>
        <v>-15424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-15424</v>
      </c>
      <c r="AC28" s="114">
        <f t="shared" si="6"/>
        <v>-5213</v>
      </c>
      <c r="AD28" s="114">
        <f t="shared" si="7"/>
        <v>-308</v>
      </c>
      <c r="AE28" s="113">
        <v>0</v>
      </c>
      <c r="AF28" s="113">
        <v>0</v>
      </c>
      <c r="AG28" s="113">
        <f t="shared" si="8"/>
        <v>0</v>
      </c>
      <c r="AH28" s="113">
        <f t="shared" si="9"/>
        <v>-20945</v>
      </c>
      <c r="AI28" s="115">
        <v>0</v>
      </c>
      <c r="AJ28" s="115">
        <v>0</v>
      </c>
      <c r="AK28" s="115">
        <v>-0.04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10"/>
        <v>-0.04</v>
      </c>
      <c r="AR28" s="115">
        <f t="shared" si="11"/>
        <v>0</v>
      </c>
      <c r="AS28" s="116">
        <f t="shared" si="12"/>
        <v>-0.04</v>
      </c>
      <c r="AT28" s="351">
        <f t="shared" si="34"/>
        <v>1638198</v>
      </c>
      <c r="AU28" s="113">
        <f t="shared" si="35"/>
        <v>1204121</v>
      </c>
      <c r="AV28" s="113">
        <f t="shared" si="15"/>
        <v>0</v>
      </c>
      <c r="AW28" s="113">
        <f t="shared" si="36"/>
        <v>406994</v>
      </c>
      <c r="AX28" s="113">
        <f t="shared" si="36"/>
        <v>24083</v>
      </c>
      <c r="AY28" s="113">
        <f t="shared" si="37"/>
        <v>3000</v>
      </c>
      <c r="AZ28" s="115">
        <f t="shared" si="38"/>
        <v>3.3699999999999997</v>
      </c>
      <c r="BA28" s="115">
        <f t="shared" si="39"/>
        <v>3.3699999999999997</v>
      </c>
      <c r="BB28" s="116">
        <f t="shared" si="39"/>
        <v>0</v>
      </c>
      <c r="BC28" s="15"/>
    </row>
    <row r="29" spans="1:55" ht="13.5" customHeight="1" x14ac:dyDescent="0.2">
      <c r="A29" s="373">
        <v>5</v>
      </c>
      <c r="B29" s="374">
        <v>3447</v>
      </c>
      <c r="C29" s="374">
        <v>600078531</v>
      </c>
      <c r="D29" s="374">
        <v>70694982</v>
      </c>
      <c r="E29" s="372" t="s">
        <v>129</v>
      </c>
      <c r="F29" s="374">
        <v>3141</v>
      </c>
      <c r="G29" s="375" t="s">
        <v>319</v>
      </c>
      <c r="H29" s="376" t="s">
        <v>282</v>
      </c>
      <c r="I29" s="110">
        <v>1364363</v>
      </c>
      <c r="J29" s="111">
        <v>990531</v>
      </c>
      <c r="K29" s="111">
        <v>6000</v>
      </c>
      <c r="L29" s="114">
        <v>336827</v>
      </c>
      <c r="M29" s="114">
        <v>19811</v>
      </c>
      <c r="N29" s="111">
        <v>11194</v>
      </c>
      <c r="O29" s="275">
        <v>3.39</v>
      </c>
      <c r="P29" s="288">
        <v>0</v>
      </c>
      <c r="Q29" s="411">
        <v>3.39</v>
      </c>
      <c r="R29" s="112">
        <f t="shared" si="2"/>
        <v>0</v>
      </c>
      <c r="S29" s="113">
        <v>0</v>
      </c>
      <c r="T29" s="113">
        <v>13492</v>
      </c>
      <c r="U29" s="113">
        <v>0</v>
      </c>
      <c r="V29" s="113">
        <v>0</v>
      </c>
      <c r="W29" s="113">
        <f t="shared" si="3"/>
        <v>13492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13492</v>
      </c>
      <c r="AC29" s="114">
        <f t="shared" si="6"/>
        <v>4560</v>
      </c>
      <c r="AD29" s="114">
        <f t="shared" si="7"/>
        <v>270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18322</v>
      </c>
      <c r="AI29" s="115">
        <v>0</v>
      </c>
      <c r="AJ29" s="115">
        <v>0</v>
      </c>
      <c r="AK29" s="115">
        <v>0</v>
      </c>
      <c r="AL29" s="115">
        <v>0</v>
      </c>
      <c r="AM29" s="115">
        <v>0.05</v>
      </c>
      <c r="AN29" s="115">
        <v>0</v>
      </c>
      <c r="AO29" s="115">
        <v>0</v>
      </c>
      <c r="AP29" s="115">
        <v>0</v>
      </c>
      <c r="AQ29" s="115">
        <f t="shared" si="10"/>
        <v>0</v>
      </c>
      <c r="AR29" s="115">
        <f t="shared" si="11"/>
        <v>0.05</v>
      </c>
      <c r="AS29" s="116">
        <f t="shared" si="12"/>
        <v>0.05</v>
      </c>
      <c r="AT29" s="351">
        <f t="shared" si="34"/>
        <v>1382685</v>
      </c>
      <c r="AU29" s="113">
        <f t="shared" si="35"/>
        <v>1004023</v>
      </c>
      <c r="AV29" s="113">
        <f t="shared" si="15"/>
        <v>6000</v>
      </c>
      <c r="AW29" s="113">
        <f t="shared" si="36"/>
        <v>341387</v>
      </c>
      <c r="AX29" s="113">
        <f t="shared" si="36"/>
        <v>20081</v>
      </c>
      <c r="AY29" s="113">
        <f t="shared" si="37"/>
        <v>11194</v>
      </c>
      <c r="AZ29" s="115">
        <f t="shared" si="38"/>
        <v>3.44</v>
      </c>
      <c r="BA29" s="115">
        <f t="shared" si="39"/>
        <v>0</v>
      </c>
      <c r="BB29" s="116">
        <f t="shared" si="39"/>
        <v>3.44</v>
      </c>
      <c r="BC29" s="15"/>
    </row>
    <row r="30" spans="1:55" ht="13.5" customHeight="1" x14ac:dyDescent="0.2">
      <c r="A30" s="373">
        <v>5</v>
      </c>
      <c r="B30" s="374">
        <v>3447</v>
      </c>
      <c r="C30" s="374">
        <v>600078531</v>
      </c>
      <c r="D30" s="374">
        <v>70694982</v>
      </c>
      <c r="E30" s="372" t="s">
        <v>129</v>
      </c>
      <c r="F30" s="374">
        <v>3143</v>
      </c>
      <c r="G30" s="375" t="s">
        <v>633</v>
      </c>
      <c r="H30" s="399" t="s">
        <v>281</v>
      </c>
      <c r="I30" s="110">
        <v>1341445</v>
      </c>
      <c r="J30" s="111">
        <v>983376</v>
      </c>
      <c r="K30" s="111">
        <v>4500</v>
      </c>
      <c r="L30" s="114">
        <v>333902</v>
      </c>
      <c r="M30" s="114">
        <v>19667</v>
      </c>
      <c r="N30" s="111">
        <v>0</v>
      </c>
      <c r="O30" s="275">
        <v>2</v>
      </c>
      <c r="P30" s="288">
        <v>2</v>
      </c>
      <c r="Q30" s="411">
        <v>0</v>
      </c>
      <c r="R30" s="112">
        <f t="shared" si="2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3"/>
        <v>0</v>
      </c>
      <c r="X30" s="113">
        <v>0</v>
      </c>
      <c r="Y30" s="113">
        <v>0</v>
      </c>
      <c r="Z30" s="113">
        <v>0</v>
      </c>
      <c r="AA30" s="113">
        <f t="shared" si="4"/>
        <v>0</v>
      </c>
      <c r="AB30" s="113">
        <f t="shared" si="5"/>
        <v>0</v>
      </c>
      <c r="AC30" s="114">
        <f t="shared" si="6"/>
        <v>0</v>
      </c>
      <c r="AD30" s="114">
        <f t="shared" si="7"/>
        <v>0</v>
      </c>
      <c r="AE30" s="113">
        <v>0</v>
      </c>
      <c r="AF30" s="113">
        <v>0</v>
      </c>
      <c r="AG30" s="113">
        <f t="shared" si="8"/>
        <v>0</v>
      </c>
      <c r="AH30" s="113">
        <f t="shared" si="9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10"/>
        <v>0</v>
      </c>
      <c r="AR30" s="115">
        <f t="shared" si="11"/>
        <v>0</v>
      </c>
      <c r="AS30" s="116">
        <f t="shared" si="12"/>
        <v>0</v>
      </c>
      <c r="AT30" s="351">
        <f t="shared" si="34"/>
        <v>1341445</v>
      </c>
      <c r="AU30" s="113">
        <f t="shared" si="35"/>
        <v>983376</v>
      </c>
      <c r="AV30" s="113">
        <f t="shared" si="15"/>
        <v>4500</v>
      </c>
      <c r="AW30" s="113">
        <f t="shared" si="36"/>
        <v>333902</v>
      </c>
      <c r="AX30" s="113">
        <f t="shared" si="36"/>
        <v>19667</v>
      </c>
      <c r="AY30" s="113">
        <f t="shared" si="37"/>
        <v>0</v>
      </c>
      <c r="AZ30" s="115">
        <f t="shared" si="38"/>
        <v>2</v>
      </c>
      <c r="BA30" s="115">
        <f t="shared" si="39"/>
        <v>2</v>
      </c>
      <c r="BB30" s="116">
        <f t="shared" si="39"/>
        <v>0</v>
      </c>
      <c r="BC30" s="15"/>
    </row>
    <row r="31" spans="1:55" ht="13.5" customHeight="1" x14ac:dyDescent="0.2">
      <c r="A31" s="373">
        <v>5</v>
      </c>
      <c r="B31" s="374">
        <v>3447</v>
      </c>
      <c r="C31" s="374">
        <v>600078531</v>
      </c>
      <c r="D31" s="374">
        <v>70694982</v>
      </c>
      <c r="E31" s="372" t="s">
        <v>129</v>
      </c>
      <c r="F31" s="374">
        <v>3143</v>
      </c>
      <c r="G31" s="375" t="s">
        <v>634</v>
      </c>
      <c r="H31" s="399" t="s">
        <v>282</v>
      </c>
      <c r="I31" s="110">
        <v>42133</v>
      </c>
      <c r="J31" s="111">
        <v>29700</v>
      </c>
      <c r="K31" s="111">
        <v>0</v>
      </c>
      <c r="L31" s="114">
        <v>10039</v>
      </c>
      <c r="M31" s="114">
        <v>594</v>
      </c>
      <c r="N31" s="111">
        <v>1800</v>
      </c>
      <c r="O31" s="275">
        <v>0.13</v>
      </c>
      <c r="P31" s="288">
        <v>0</v>
      </c>
      <c r="Q31" s="411">
        <v>0.13</v>
      </c>
      <c r="R31" s="112">
        <f t="shared" si="2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0"/>
        <v>0</v>
      </c>
      <c r="AR31" s="115">
        <f t="shared" si="11"/>
        <v>0</v>
      </c>
      <c r="AS31" s="116">
        <f t="shared" si="12"/>
        <v>0</v>
      </c>
      <c r="AT31" s="351">
        <f t="shared" si="34"/>
        <v>42133</v>
      </c>
      <c r="AU31" s="113">
        <f t="shared" si="35"/>
        <v>29700</v>
      </c>
      <c r="AV31" s="113">
        <f t="shared" si="15"/>
        <v>0</v>
      </c>
      <c r="AW31" s="113">
        <f t="shared" si="36"/>
        <v>10039</v>
      </c>
      <c r="AX31" s="113">
        <f t="shared" si="36"/>
        <v>594</v>
      </c>
      <c r="AY31" s="113">
        <f t="shared" si="37"/>
        <v>1800</v>
      </c>
      <c r="AZ31" s="115">
        <f t="shared" si="38"/>
        <v>0.13</v>
      </c>
      <c r="BA31" s="115">
        <f t="shared" si="39"/>
        <v>0</v>
      </c>
      <c r="BB31" s="116">
        <f t="shared" si="39"/>
        <v>0.13</v>
      </c>
      <c r="BC31" s="15"/>
    </row>
    <row r="32" spans="1:55" ht="13.5" customHeight="1" x14ac:dyDescent="0.2">
      <c r="A32" s="237">
        <v>5</v>
      </c>
      <c r="B32" s="31">
        <v>3447</v>
      </c>
      <c r="C32" s="31">
        <v>600078531</v>
      </c>
      <c r="D32" s="31">
        <v>70694982</v>
      </c>
      <c r="E32" s="246" t="s">
        <v>130</v>
      </c>
      <c r="F32" s="31"/>
      <c r="G32" s="236"/>
      <c r="H32" s="332"/>
      <c r="I32" s="5">
        <v>22388324</v>
      </c>
      <c r="J32" s="8">
        <v>16112041</v>
      </c>
      <c r="K32" s="8">
        <v>16500</v>
      </c>
      <c r="L32" s="8">
        <v>5451448</v>
      </c>
      <c r="M32" s="8">
        <v>322241</v>
      </c>
      <c r="N32" s="8">
        <v>486094</v>
      </c>
      <c r="O32" s="9">
        <v>34.222900000000003</v>
      </c>
      <c r="P32" s="9">
        <v>24.705400000000001</v>
      </c>
      <c r="Q32" s="38">
        <v>9.5175000000000018</v>
      </c>
      <c r="R32" s="5">
        <f t="shared" ref="R32:BB32" si="40">SUM(R26:R31)</f>
        <v>0</v>
      </c>
      <c r="S32" s="8">
        <f t="shared" si="40"/>
        <v>-15424</v>
      </c>
      <c r="T32" s="8">
        <f t="shared" si="40"/>
        <v>13492</v>
      </c>
      <c r="U32" s="8">
        <f t="shared" si="40"/>
        <v>0</v>
      </c>
      <c r="V32" s="8">
        <f t="shared" si="40"/>
        <v>0</v>
      </c>
      <c r="W32" s="8">
        <f t="shared" si="40"/>
        <v>-1932</v>
      </c>
      <c r="X32" s="8">
        <f t="shared" si="40"/>
        <v>0</v>
      </c>
      <c r="Y32" s="8">
        <f t="shared" si="40"/>
        <v>0</v>
      </c>
      <c r="Z32" s="8">
        <f t="shared" si="40"/>
        <v>0</v>
      </c>
      <c r="AA32" s="8">
        <f t="shared" si="40"/>
        <v>0</v>
      </c>
      <c r="AB32" s="8">
        <f t="shared" si="40"/>
        <v>-1932</v>
      </c>
      <c r="AC32" s="8">
        <f t="shared" si="40"/>
        <v>-653</v>
      </c>
      <c r="AD32" s="8">
        <f t="shared" si="40"/>
        <v>-38</v>
      </c>
      <c r="AE32" s="8">
        <f t="shared" si="40"/>
        <v>0</v>
      </c>
      <c r="AF32" s="8">
        <f t="shared" si="40"/>
        <v>0</v>
      </c>
      <c r="AG32" s="8">
        <f t="shared" si="40"/>
        <v>0</v>
      </c>
      <c r="AH32" s="8">
        <f t="shared" si="40"/>
        <v>-2623</v>
      </c>
      <c r="AI32" s="9">
        <f t="shared" si="40"/>
        <v>0</v>
      </c>
      <c r="AJ32" s="9">
        <f t="shared" si="40"/>
        <v>0</v>
      </c>
      <c r="AK32" s="9">
        <f t="shared" si="40"/>
        <v>-0.04</v>
      </c>
      <c r="AL32" s="9">
        <f t="shared" si="40"/>
        <v>0</v>
      </c>
      <c r="AM32" s="9">
        <f t="shared" si="40"/>
        <v>0.05</v>
      </c>
      <c r="AN32" s="9">
        <f t="shared" si="40"/>
        <v>0</v>
      </c>
      <c r="AO32" s="9">
        <f t="shared" si="40"/>
        <v>0</v>
      </c>
      <c r="AP32" s="9">
        <f t="shared" si="40"/>
        <v>0</v>
      </c>
      <c r="AQ32" s="9">
        <f t="shared" si="40"/>
        <v>-0.04</v>
      </c>
      <c r="AR32" s="9">
        <f t="shared" si="40"/>
        <v>0.05</v>
      </c>
      <c r="AS32" s="78">
        <f t="shared" si="40"/>
        <v>1.0000000000000002E-2</v>
      </c>
      <c r="AT32" s="877">
        <f t="shared" si="40"/>
        <v>22385701</v>
      </c>
      <c r="AU32" s="8">
        <f t="shared" si="40"/>
        <v>16110109</v>
      </c>
      <c r="AV32" s="8">
        <f t="shared" si="40"/>
        <v>16500</v>
      </c>
      <c r="AW32" s="8">
        <f t="shared" si="40"/>
        <v>5450795</v>
      </c>
      <c r="AX32" s="8">
        <f t="shared" si="40"/>
        <v>322203</v>
      </c>
      <c r="AY32" s="8">
        <f t="shared" si="40"/>
        <v>486094</v>
      </c>
      <c r="AZ32" s="9">
        <f t="shared" si="40"/>
        <v>34.232900000000008</v>
      </c>
      <c r="BA32" s="9">
        <f t="shared" si="40"/>
        <v>24.665400000000002</v>
      </c>
      <c r="BB32" s="78">
        <f t="shared" si="40"/>
        <v>9.5675000000000008</v>
      </c>
      <c r="BC32" s="15"/>
    </row>
    <row r="33" spans="1:55" ht="13.5" customHeight="1" x14ac:dyDescent="0.2">
      <c r="A33" s="373">
        <v>6</v>
      </c>
      <c r="B33" s="374">
        <v>3446</v>
      </c>
      <c r="C33" s="374">
        <v>600078515</v>
      </c>
      <c r="D33" s="374">
        <v>70694974</v>
      </c>
      <c r="E33" s="372" t="s">
        <v>131</v>
      </c>
      <c r="F33" s="374">
        <v>3113</v>
      </c>
      <c r="G33" s="375" t="s">
        <v>318</v>
      </c>
      <c r="H33" s="376" t="s">
        <v>281</v>
      </c>
      <c r="I33" s="110">
        <v>23546905</v>
      </c>
      <c r="J33" s="111">
        <v>16962626</v>
      </c>
      <c r="K33" s="111">
        <v>20000</v>
      </c>
      <c r="L33" s="114">
        <v>5740127</v>
      </c>
      <c r="M33" s="114">
        <v>339252</v>
      </c>
      <c r="N33" s="111">
        <v>484900</v>
      </c>
      <c r="O33" s="275">
        <v>32.606999999999999</v>
      </c>
      <c r="P33" s="288">
        <v>25.435200000000002</v>
      </c>
      <c r="Q33" s="411">
        <v>7.1718000000000002</v>
      </c>
      <c r="R33" s="112">
        <f t="shared" si="2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3"/>
        <v>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0</v>
      </c>
      <c r="AC33" s="114">
        <f t="shared" si="6"/>
        <v>0</v>
      </c>
      <c r="AD33" s="114">
        <f t="shared" si="7"/>
        <v>0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0"/>
        <v>0</v>
      </c>
      <c r="AR33" s="115">
        <f t="shared" si="11"/>
        <v>0</v>
      </c>
      <c r="AS33" s="116">
        <f t="shared" si="12"/>
        <v>0</v>
      </c>
      <c r="AT33" s="351">
        <f t="shared" ref="AT33:AT37" si="41">I33+AH33</f>
        <v>23546905</v>
      </c>
      <c r="AU33" s="113">
        <f t="shared" ref="AU33:AU37" si="42">J33+W33</f>
        <v>16962626</v>
      </c>
      <c r="AV33" s="113">
        <f t="shared" si="15"/>
        <v>20000</v>
      </c>
      <c r="AW33" s="113">
        <f t="shared" ref="AW33:AX37" si="43">L33+AC33</f>
        <v>5740127</v>
      </c>
      <c r="AX33" s="113">
        <f t="shared" si="43"/>
        <v>339252</v>
      </c>
      <c r="AY33" s="113">
        <f t="shared" ref="AY33:AY37" si="44">N33+AG33</f>
        <v>484900</v>
      </c>
      <c r="AZ33" s="115">
        <f t="shared" ref="AZ33:AZ37" si="45">O33+AS33</f>
        <v>32.606999999999999</v>
      </c>
      <c r="BA33" s="115">
        <f t="shared" ref="BA33:BB37" si="46">P33+AQ33</f>
        <v>25.435200000000002</v>
      </c>
      <c r="BB33" s="116">
        <f t="shared" si="46"/>
        <v>7.1718000000000002</v>
      </c>
      <c r="BC33" s="15"/>
    </row>
    <row r="34" spans="1:55" ht="13.5" customHeight="1" x14ac:dyDescent="0.2">
      <c r="A34" s="373">
        <v>6</v>
      </c>
      <c r="B34" s="374">
        <v>3446</v>
      </c>
      <c r="C34" s="374">
        <v>600078515</v>
      </c>
      <c r="D34" s="374">
        <v>70694974</v>
      </c>
      <c r="E34" s="372" t="s">
        <v>131</v>
      </c>
      <c r="F34" s="374">
        <v>3113</v>
      </c>
      <c r="G34" s="375" t="s">
        <v>316</v>
      </c>
      <c r="H34" s="376" t="s">
        <v>282</v>
      </c>
      <c r="I34" s="110">
        <v>1222847</v>
      </c>
      <c r="J34" s="111">
        <v>900476</v>
      </c>
      <c r="K34" s="111">
        <v>0</v>
      </c>
      <c r="L34" s="114">
        <v>304361</v>
      </c>
      <c r="M34" s="114">
        <v>18010</v>
      </c>
      <c r="N34" s="111">
        <v>0</v>
      </c>
      <c r="O34" s="275">
        <v>2.58</v>
      </c>
      <c r="P34" s="288">
        <v>2.58</v>
      </c>
      <c r="Q34" s="411">
        <v>0</v>
      </c>
      <c r="R34" s="112">
        <f t="shared" si="2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3"/>
        <v>0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0</v>
      </c>
      <c r="AC34" s="114">
        <f t="shared" si="6"/>
        <v>0</v>
      </c>
      <c r="AD34" s="114">
        <f t="shared" si="7"/>
        <v>0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10"/>
        <v>0</v>
      </c>
      <c r="AR34" s="115">
        <f t="shared" si="11"/>
        <v>0</v>
      </c>
      <c r="AS34" s="116">
        <f t="shared" si="12"/>
        <v>0</v>
      </c>
      <c r="AT34" s="351">
        <f t="shared" si="41"/>
        <v>1222847</v>
      </c>
      <c r="AU34" s="113">
        <f t="shared" si="42"/>
        <v>900476</v>
      </c>
      <c r="AV34" s="113">
        <f t="shared" si="15"/>
        <v>0</v>
      </c>
      <c r="AW34" s="113">
        <f t="shared" si="43"/>
        <v>304361</v>
      </c>
      <c r="AX34" s="113">
        <f t="shared" si="43"/>
        <v>18010</v>
      </c>
      <c r="AY34" s="113">
        <f t="shared" si="44"/>
        <v>0</v>
      </c>
      <c r="AZ34" s="115">
        <f t="shared" si="45"/>
        <v>2.58</v>
      </c>
      <c r="BA34" s="115">
        <f t="shared" si="46"/>
        <v>2.58</v>
      </c>
      <c r="BB34" s="116">
        <f t="shared" si="46"/>
        <v>0</v>
      </c>
      <c r="BC34" s="15"/>
    </row>
    <row r="35" spans="1:55" ht="13.5" customHeight="1" x14ac:dyDescent="0.2">
      <c r="A35" s="373">
        <v>6</v>
      </c>
      <c r="B35" s="374">
        <v>3446</v>
      </c>
      <c r="C35" s="374">
        <v>600078515</v>
      </c>
      <c r="D35" s="374">
        <v>70694974</v>
      </c>
      <c r="E35" s="372" t="s">
        <v>131</v>
      </c>
      <c r="F35" s="374">
        <v>3141</v>
      </c>
      <c r="G35" s="375" t="s">
        <v>319</v>
      </c>
      <c r="H35" s="376" t="s">
        <v>282</v>
      </c>
      <c r="I35" s="110">
        <v>1998156</v>
      </c>
      <c r="J35" s="111">
        <v>1458074</v>
      </c>
      <c r="K35" s="111">
        <v>0</v>
      </c>
      <c r="L35" s="114">
        <v>492829</v>
      </c>
      <c r="M35" s="114">
        <v>29161</v>
      </c>
      <c r="N35" s="111">
        <v>18092</v>
      </c>
      <c r="O35" s="275">
        <v>4.96</v>
      </c>
      <c r="P35" s="288">
        <v>0</v>
      </c>
      <c r="Q35" s="411">
        <v>4.96</v>
      </c>
      <c r="R35" s="112">
        <f t="shared" si="2"/>
        <v>0</v>
      </c>
      <c r="S35" s="113">
        <v>0</v>
      </c>
      <c r="T35" s="113">
        <v>26151</v>
      </c>
      <c r="U35" s="113">
        <v>0</v>
      </c>
      <c r="V35" s="113">
        <v>0</v>
      </c>
      <c r="W35" s="113">
        <f t="shared" si="3"/>
        <v>26151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26151</v>
      </c>
      <c r="AC35" s="114">
        <f t="shared" si="6"/>
        <v>8839</v>
      </c>
      <c r="AD35" s="114">
        <f t="shared" si="7"/>
        <v>523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35513</v>
      </c>
      <c r="AI35" s="115">
        <v>0</v>
      </c>
      <c r="AJ35" s="115">
        <v>0</v>
      </c>
      <c r="AK35" s="115">
        <v>0</v>
      </c>
      <c r="AL35" s="115">
        <v>0</v>
      </c>
      <c r="AM35" s="115">
        <v>0.09</v>
      </c>
      <c r="AN35" s="115">
        <v>0</v>
      </c>
      <c r="AO35" s="115">
        <v>0</v>
      </c>
      <c r="AP35" s="115">
        <v>0</v>
      </c>
      <c r="AQ35" s="115">
        <f t="shared" si="10"/>
        <v>0</v>
      </c>
      <c r="AR35" s="115">
        <f t="shared" si="11"/>
        <v>0.09</v>
      </c>
      <c r="AS35" s="116">
        <f t="shared" si="12"/>
        <v>0.09</v>
      </c>
      <c r="AT35" s="351">
        <f t="shared" si="41"/>
        <v>2033669</v>
      </c>
      <c r="AU35" s="113">
        <f t="shared" si="42"/>
        <v>1484225</v>
      </c>
      <c r="AV35" s="113">
        <f t="shared" si="15"/>
        <v>0</v>
      </c>
      <c r="AW35" s="113">
        <f t="shared" si="43"/>
        <v>501668</v>
      </c>
      <c r="AX35" s="113">
        <f t="shared" si="43"/>
        <v>29684</v>
      </c>
      <c r="AY35" s="113">
        <f t="shared" si="44"/>
        <v>18092</v>
      </c>
      <c r="AZ35" s="115">
        <f t="shared" si="45"/>
        <v>5.05</v>
      </c>
      <c r="BA35" s="115">
        <f t="shared" si="46"/>
        <v>0</v>
      </c>
      <c r="BB35" s="116">
        <f t="shared" si="46"/>
        <v>5.05</v>
      </c>
      <c r="BC35" s="15"/>
    </row>
    <row r="36" spans="1:55" ht="13.5" customHeight="1" x14ac:dyDescent="0.2">
      <c r="A36" s="373">
        <v>6</v>
      </c>
      <c r="B36" s="374">
        <v>3446</v>
      </c>
      <c r="C36" s="374">
        <v>600078515</v>
      </c>
      <c r="D36" s="374">
        <v>70694974</v>
      </c>
      <c r="E36" s="372" t="s">
        <v>131</v>
      </c>
      <c r="F36" s="374">
        <v>3143</v>
      </c>
      <c r="G36" s="375" t="s">
        <v>633</v>
      </c>
      <c r="H36" s="399" t="s">
        <v>281</v>
      </c>
      <c r="I36" s="110">
        <v>1366283</v>
      </c>
      <c r="J36" s="111">
        <v>1006099</v>
      </c>
      <c r="K36" s="111">
        <v>0</v>
      </c>
      <c r="L36" s="114">
        <v>340062</v>
      </c>
      <c r="M36" s="114">
        <v>20122</v>
      </c>
      <c r="N36" s="111">
        <v>0</v>
      </c>
      <c r="O36" s="275">
        <v>2.4821</v>
      </c>
      <c r="P36" s="288">
        <v>2.4821</v>
      </c>
      <c r="Q36" s="411">
        <v>0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0"/>
        <v>0</v>
      </c>
      <c r="AR36" s="115">
        <f t="shared" si="11"/>
        <v>0</v>
      </c>
      <c r="AS36" s="116">
        <f t="shared" si="12"/>
        <v>0</v>
      </c>
      <c r="AT36" s="351">
        <f t="shared" si="41"/>
        <v>1366283</v>
      </c>
      <c r="AU36" s="113">
        <f t="shared" si="42"/>
        <v>1006099</v>
      </c>
      <c r="AV36" s="113">
        <f t="shared" si="15"/>
        <v>0</v>
      </c>
      <c r="AW36" s="113">
        <f t="shared" si="43"/>
        <v>340062</v>
      </c>
      <c r="AX36" s="113">
        <f t="shared" si="43"/>
        <v>20122</v>
      </c>
      <c r="AY36" s="113">
        <f t="shared" si="44"/>
        <v>0</v>
      </c>
      <c r="AZ36" s="115">
        <f t="shared" si="45"/>
        <v>2.4821</v>
      </c>
      <c r="BA36" s="115">
        <f t="shared" si="46"/>
        <v>2.4821</v>
      </c>
      <c r="BB36" s="116">
        <f t="shared" si="46"/>
        <v>0</v>
      </c>
      <c r="BC36" s="15"/>
    </row>
    <row r="37" spans="1:55" ht="13.5" customHeight="1" x14ac:dyDescent="0.2">
      <c r="A37" s="373">
        <v>6</v>
      </c>
      <c r="B37" s="374">
        <v>3446</v>
      </c>
      <c r="C37" s="374">
        <v>600078515</v>
      </c>
      <c r="D37" s="374">
        <v>70694974</v>
      </c>
      <c r="E37" s="372" t="s">
        <v>131</v>
      </c>
      <c r="F37" s="374">
        <v>3143</v>
      </c>
      <c r="G37" s="375" t="s">
        <v>634</v>
      </c>
      <c r="H37" s="399" t="s">
        <v>282</v>
      </c>
      <c r="I37" s="110">
        <v>39323</v>
      </c>
      <c r="J37" s="111">
        <v>27720</v>
      </c>
      <c r="K37" s="111">
        <v>0</v>
      </c>
      <c r="L37" s="114">
        <v>9369</v>
      </c>
      <c r="M37" s="114">
        <v>554</v>
      </c>
      <c r="N37" s="111">
        <v>1680</v>
      </c>
      <c r="O37" s="275">
        <v>0.12</v>
      </c>
      <c r="P37" s="288">
        <v>0</v>
      </c>
      <c r="Q37" s="411">
        <v>0.12</v>
      </c>
      <c r="R37" s="112">
        <f t="shared" si="2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3"/>
        <v>0</v>
      </c>
      <c r="X37" s="113">
        <v>0</v>
      </c>
      <c r="Y37" s="113">
        <v>0</v>
      </c>
      <c r="Z37" s="113">
        <v>0</v>
      </c>
      <c r="AA37" s="113">
        <f t="shared" si="4"/>
        <v>0</v>
      </c>
      <c r="AB37" s="113">
        <f t="shared" si="5"/>
        <v>0</v>
      </c>
      <c r="AC37" s="114">
        <f t="shared" si="6"/>
        <v>0</v>
      </c>
      <c r="AD37" s="114">
        <f t="shared" si="7"/>
        <v>0</v>
      </c>
      <c r="AE37" s="113">
        <v>0</v>
      </c>
      <c r="AF37" s="113">
        <v>0</v>
      </c>
      <c r="AG37" s="113">
        <f t="shared" si="8"/>
        <v>0</v>
      </c>
      <c r="AH37" s="113">
        <f t="shared" si="9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0"/>
        <v>0</v>
      </c>
      <c r="AR37" s="115">
        <f t="shared" si="11"/>
        <v>0</v>
      </c>
      <c r="AS37" s="116">
        <f t="shared" si="12"/>
        <v>0</v>
      </c>
      <c r="AT37" s="351">
        <f t="shared" si="41"/>
        <v>39323</v>
      </c>
      <c r="AU37" s="113">
        <f t="shared" si="42"/>
        <v>27720</v>
      </c>
      <c r="AV37" s="113">
        <f t="shared" si="15"/>
        <v>0</v>
      </c>
      <c r="AW37" s="113">
        <f t="shared" si="43"/>
        <v>9369</v>
      </c>
      <c r="AX37" s="113">
        <f t="shared" si="43"/>
        <v>554</v>
      </c>
      <c r="AY37" s="113">
        <f t="shared" si="44"/>
        <v>1680</v>
      </c>
      <c r="AZ37" s="115">
        <f t="shared" si="45"/>
        <v>0.12</v>
      </c>
      <c r="BA37" s="115">
        <f t="shared" si="46"/>
        <v>0</v>
      </c>
      <c r="BB37" s="116">
        <f t="shared" si="46"/>
        <v>0.12</v>
      </c>
      <c r="BC37" s="15"/>
    </row>
    <row r="38" spans="1:55" ht="13.5" customHeight="1" x14ac:dyDescent="0.2">
      <c r="A38" s="237">
        <v>6</v>
      </c>
      <c r="B38" s="31">
        <v>3446</v>
      </c>
      <c r="C38" s="31">
        <v>600078515</v>
      </c>
      <c r="D38" s="31">
        <v>70694974</v>
      </c>
      <c r="E38" s="246" t="s">
        <v>132</v>
      </c>
      <c r="F38" s="31"/>
      <c r="G38" s="236"/>
      <c r="H38" s="332"/>
      <c r="I38" s="5">
        <v>28173514</v>
      </c>
      <c r="J38" s="8">
        <v>20354995</v>
      </c>
      <c r="K38" s="8">
        <v>20000</v>
      </c>
      <c r="L38" s="8">
        <v>6886748</v>
      </c>
      <c r="M38" s="8">
        <v>407099</v>
      </c>
      <c r="N38" s="8">
        <v>504672</v>
      </c>
      <c r="O38" s="9">
        <v>42.749099999999999</v>
      </c>
      <c r="P38" s="9">
        <v>30.497299999999999</v>
      </c>
      <c r="Q38" s="38">
        <v>12.251799999999999</v>
      </c>
      <c r="R38" s="5">
        <f t="shared" ref="R38:BB38" si="47">SUM(R33:R37)</f>
        <v>0</v>
      </c>
      <c r="S38" s="8">
        <f t="shared" si="47"/>
        <v>0</v>
      </c>
      <c r="T38" s="8">
        <f t="shared" si="47"/>
        <v>26151</v>
      </c>
      <c r="U38" s="8">
        <f t="shared" si="47"/>
        <v>0</v>
      </c>
      <c r="V38" s="8">
        <f t="shared" si="47"/>
        <v>0</v>
      </c>
      <c r="W38" s="8">
        <f t="shared" si="47"/>
        <v>26151</v>
      </c>
      <c r="X38" s="8">
        <f t="shared" si="47"/>
        <v>0</v>
      </c>
      <c r="Y38" s="8">
        <f t="shared" si="47"/>
        <v>0</v>
      </c>
      <c r="Z38" s="8">
        <f t="shared" si="47"/>
        <v>0</v>
      </c>
      <c r="AA38" s="8">
        <f t="shared" si="47"/>
        <v>0</v>
      </c>
      <c r="AB38" s="8">
        <f t="shared" si="47"/>
        <v>26151</v>
      </c>
      <c r="AC38" s="8">
        <f t="shared" si="47"/>
        <v>8839</v>
      </c>
      <c r="AD38" s="8">
        <f t="shared" si="47"/>
        <v>523</v>
      </c>
      <c r="AE38" s="8">
        <f t="shared" si="47"/>
        <v>0</v>
      </c>
      <c r="AF38" s="8">
        <f t="shared" si="47"/>
        <v>0</v>
      </c>
      <c r="AG38" s="8">
        <f t="shared" si="47"/>
        <v>0</v>
      </c>
      <c r="AH38" s="8">
        <f t="shared" si="47"/>
        <v>35513</v>
      </c>
      <c r="AI38" s="9">
        <f t="shared" si="47"/>
        <v>0</v>
      </c>
      <c r="AJ38" s="9">
        <f t="shared" si="47"/>
        <v>0</v>
      </c>
      <c r="AK38" s="9">
        <f t="shared" si="47"/>
        <v>0</v>
      </c>
      <c r="AL38" s="9">
        <f t="shared" si="47"/>
        <v>0</v>
      </c>
      <c r="AM38" s="9">
        <f t="shared" si="47"/>
        <v>0.09</v>
      </c>
      <c r="AN38" s="9">
        <f t="shared" si="47"/>
        <v>0</v>
      </c>
      <c r="AO38" s="9">
        <f t="shared" si="47"/>
        <v>0</v>
      </c>
      <c r="AP38" s="9">
        <f t="shared" si="47"/>
        <v>0</v>
      </c>
      <c r="AQ38" s="9">
        <f t="shared" si="47"/>
        <v>0</v>
      </c>
      <c r="AR38" s="9">
        <f t="shared" si="47"/>
        <v>0.09</v>
      </c>
      <c r="AS38" s="78">
        <f t="shared" si="47"/>
        <v>0.09</v>
      </c>
      <c r="AT38" s="877">
        <f t="shared" si="47"/>
        <v>28209027</v>
      </c>
      <c r="AU38" s="8">
        <f t="shared" si="47"/>
        <v>20381146</v>
      </c>
      <c r="AV38" s="8">
        <f t="shared" si="47"/>
        <v>20000</v>
      </c>
      <c r="AW38" s="8">
        <f t="shared" si="47"/>
        <v>6895587</v>
      </c>
      <c r="AX38" s="8">
        <f t="shared" si="47"/>
        <v>407622</v>
      </c>
      <c r="AY38" s="8">
        <f t="shared" si="47"/>
        <v>504672</v>
      </c>
      <c r="AZ38" s="9">
        <f t="shared" si="47"/>
        <v>42.839099999999995</v>
      </c>
      <c r="BA38" s="9">
        <f t="shared" si="47"/>
        <v>30.497299999999999</v>
      </c>
      <c r="BB38" s="78">
        <f t="shared" si="47"/>
        <v>12.341799999999999</v>
      </c>
      <c r="BC38" s="15"/>
    </row>
    <row r="39" spans="1:55" ht="13.5" customHeight="1" x14ac:dyDescent="0.2">
      <c r="A39" s="373">
        <v>7</v>
      </c>
      <c r="B39" s="374">
        <v>3457</v>
      </c>
      <c r="C39" s="374">
        <v>651040230</v>
      </c>
      <c r="D39" s="374">
        <v>75125412</v>
      </c>
      <c r="E39" s="372" t="s">
        <v>133</v>
      </c>
      <c r="F39" s="374">
        <v>3231</v>
      </c>
      <c r="G39" s="375"/>
      <c r="H39" s="376" t="s">
        <v>281</v>
      </c>
      <c r="I39" s="110">
        <v>9998056</v>
      </c>
      <c r="J39" s="111">
        <v>7293968</v>
      </c>
      <c r="K39" s="111">
        <v>44250</v>
      </c>
      <c r="L39" s="114">
        <v>2480318</v>
      </c>
      <c r="M39" s="114">
        <v>145880</v>
      </c>
      <c r="N39" s="111">
        <v>33640</v>
      </c>
      <c r="O39" s="275">
        <v>14.115900000000002</v>
      </c>
      <c r="P39" s="288">
        <v>12.5222</v>
      </c>
      <c r="Q39" s="411">
        <v>1.5937000000000001</v>
      </c>
      <c r="R39" s="112">
        <f t="shared" si="2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0"/>
        <v>0</v>
      </c>
      <c r="AR39" s="115">
        <f t="shared" si="11"/>
        <v>0</v>
      </c>
      <c r="AS39" s="116">
        <f t="shared" si="12"/>
        <v>0</v>
      </c>
      <c r="AT39" s="351">
        <f>I39+AH39</f>
        <v>9998056</v>
      </c>
      <c r="AU39" s="113">
        <f>J39+W39</f>
        <v>7293968</v>
      </c>
      <c r="AV39" s="113">
        <f t="shared" si="15"/>
        <v>44250</v>
      </c>
      <c r="AW39" s="113">
        <f>L39+AC39</f>
        <v>2480318</v>
      </c>
      <c r="AX39" s="113">
        <f>M39+AD39</f>
        <v>145880</v>
      </c>
      <c r="AY39" s="113">
        <f>N39+AG39</f>
        <v>33640</v>
      </c>
      <c r="AZ39" s="115">
        <f>O39+AS39</f>
        <v>14.115900000000002</v>
      </c>
      <c r="BA39" s="115">
        <f>P39+AQ39</f>
        <v>12.5222</v>
      </c>
      <c r="BB39" s="116">
        <f>Q39+AR39</f>
        <v>1.5937000000000001</v>
      </c>
      <c r="BC39" s="15"/>
    </row>
    <row r="40" spans="1:55" ht="13.5" customHeight="1" x14ac:dyDescent="0.2">
      <c r="A40" s="237">
        <v>7</v>
      </c>
      <c r="B40" s="31">
        <v>3457</v>
      </c>
      <c r="C40" s="31">
        <v>651040230</v>
      </c>
      <c r="D40" s="31">
        <v>75125412</v>
      </c>
      <c r="E40" s="246" t="s">
        <v>134</v>
      </c>
      <c r="F40" s="31"/>
      <c r="G40" s="236"/>
      <c r="H40" s="332"/>
      <c r="I40" s="6">
        <v>9998056</v>
      </c>
      <c r="J40" s="10">
        <v>7293968</v>
      </c>
      <c r="K40" s="10">
        <v>44250</v>
      </c>
      <c r="L40" s="10">
        <v>2480318</v>
      </c>
      <c r="M40" s="10">
        <v>145880</v>
      </c>
      <c r="N40" s="10">
        <v>33640</v>
      </c>
      <c r="O40" s="11">
        <v>14.115900000000002</v>
      </c>
      <c r="P40" s="11">
        <v>12.5222</v>
      </c>
      <c r="Q40" s="37">
        <v>1.5937000000000001</v>
      </c>
      <c r="R40" s="6">
        <f t="shared" ref="R40:BB40" si="48">SUM(R39)</f>
        <v>0</v>
      </c>
      <c r="S40" s="10">
        <f t="shared" si="48"/>
        <v>0</v>
      </c>
      <c r="T40" s="10">
        <f t="shared" si="48"/>
        <v>0</v>
      </c>
      <c r="U40" s="10">
        <f t="shared" si="48"/>
        <v>0</v>
      </c>
      <c r="V40" s="10">
        <f t="shared" si="48"/>
        <v>0</v>
      </c>
      <c r="W40" s="10">
        <f t="shared" si="48"/>
        <v>0</v>
      </c>
      <c r="X40" s="10">
        <f t="shared" si="48"/>
        <v>0</v>
      </c>
      <c r="Y40" s="10">
        <f t="shared" si="48"/>
        <v>0</v>
      </c>
      <c r="Z40" s="10">
        <f t="shared" si="48"/>
        <v>0</v>
      </c>
      <c r="AA40" s="10">
        <f t="shared" si="48"/>
        <v>0</v>
      </c>
      <c r="AB40" s="10">
        <f t="shared" si="48"/>
        <v>0</v>
      </c>
      <c r="AC40" s="10">
        <f t="shared" si="48"/>
        <v>0</v>
      </c>
      <c r="AD40" s="10">
        <f t="shared" si="48"/>
        <v>0</v>
      </c>
      <c r="AE40" s="10">
        <f t="shared" si="48"/>
        <v>0</v>
      </c>
      <c r="AF40" s="10">
        <f t="shared" si="48"/>
        <v>0</v>
      </c>
      <c r="AG40" s="10">
        <f t="shared" si="48"/>
        <v>0</v>
      </c>
      <c r="AH40" s="10">
        <f t="shared" si="48"/>
        <v>0</v>
      </c>
      <c r="AI40" s="11">
        <f t="shared" si="48"/>
        <v>0</v>
      </c>
      <c r="AJ40" s="11">
        <f t="shared" si="48"/>
        <v>0</v>
      </c>
      <c r="AK40" s="11">
        <f t="shared" si="48"/>
        <v>0</v>
      </c>
      <c r="AL40" s="11">
        <f t="shared" si="48"/>
        <v>0</v>
      </c>
      <c r="AM40" s="11">
        <f t="shared" si="48"/>
        <v>0</v>
      </c>
      <c r="AN40" s="11">
        <f t="shared" si="48"/>
        <v>0</v>
      </c>
      <c r="AO40" s="11">
        <f t="shared" si="48"/>
        <v>0</v>
      </c>
      <c r="AP40" s="11">
        <f t="shared" si="48"/>
        <v>0</v>
      </c>
      <c r="AQ40" s="11">
        <f t="shared" si="48"/>
        <v>0</v>
      </c>
      <c r="AR40" s="11">
        <f t="shared" si="48"/>
        <v>0</v>
      </c>
      <c r="AS40" s="79">
        <f t="shared" si="48"/>
        <v>0</v>
      </c>
      <c r="AT40" s="876">
        <f t="shared" si="48"/>
        <v>9998056</v>
      </c>
      <c r="AU40" s="10">
        <f t="shared" si="48"/>
        <v>7293968</v>
      </c>
      <c r="AV40" s="10">
        <f t="shared" si="48"/>
        <v>44250</v>
      </c>
      <c r="AW40" s="10">
        <f t="shared" si="48"/>
        <v>2480318</v>
      </c>
      <c r="AX40" s="10">
        <f t="shared" si="48"/>
        <v>145880</v>
      </c>
      <c r="AY40" s="10">
        <f t="shared" si="48"/>
        <v>33640</v>
      </c>
      <c r="AZ40" s="11">
        <f t="shared" si="48"/>
        <v>14.115900000000002</v>
      </c>
      <c r="BA40" s="11">
        <f t="shared" si="48"/>
        <v>12.5222</v>
      </c>
      <c r="BB40" s="79">
        <f t="shared" si="48"/>
        <v>1.5937000000000001</v>
      </c>
      <c r="BC40" s="15"/>
    </row>
    <row r="41" spans="1:55" ht="13.5" customHeight="1" x14ac:dyDescent="0.2">
      <c r="A41" s="373">
        <v>8</v>
      </c>
      <c r="B41" s="374">
        <v>3423</v>
      </c>
      <c r="C41" s="374">
        <v>600078108</v>
      </c>
      <c r="D41" s="374">
        <v>70695059</v>
      </c>
      <c r="E41" s="372" t="s">
        <v>135</v>
      </c>
      <c r="F41" s="374">
        <v>3111</v>
      </c>
      <c r="G41" s="375" t="s">
        <v>315</v>
      </c>
      <c r="H41" s="376" t="s">
        <v>281</v>
      </c>
      <c r="I41" s="110">
        <v>3214726</v>
      </c>
      <c r="J41" s="111">
        <v>2330976</v>
      </c>
      <c r="K41" s="111">
        <v>20000</v>
      </c>
      <c r="L41" s="114">
        <v>794630</v>
      </c>
      <c r="M41" s="114">
        <v>46620</v>
      </c>
      <c r="N41" s="111">
        <v>22500</v>
      </c>
      <c r="O41" s="275">
        <v>5.3336000000000006</v>
      </c>
      <c r="P41" s="288">
        <v>3.8438000000000003</v>
      </c>
      <c r="Q41" s="411">
        <v>1.4898</v>
      </c>
      <c r="R41" s="112">
        <f t="shared" si="2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3"/>
        <v>0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0</v>
      </c>
      <c r="AC41" s="114">
        <f t="shared" si="6"/>
        <v>0</v>
      </c>
      <c r="AD41" s="114">
        <f t="shared" si="7"/>
        <v>0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10"/>
        <v>0</v>
      </c>
      <c r="AR41" s="115">
        <f t="shared" si="11"/>
        <v>0</v>
      </c>
      <c r="AS41" s="116">
        <f t="shared" si="12"/>
        <v>0</v>
      </c>
      <c r="AT41" s="351">
        <f t="shared" ref="AT41:AT42" si="49">I41+AH41</f>
        <v>3214726</v>
      </c>
      <c r="AU41" s="113">
        <f t="shared" ref="AU41:AU42" si="50">J41+W41</f>
        <v>2330976</v>
      </c>
      <c r="AV41" s="113">
        <f t="shared" si="15"/>
        <v>20000</v>
      </c>
      <c r="AW41" s="113">
        <f>L41+AC41</f>
        <v>794630</v>
      </c>
      <c r="AX41" s="113">
        <f>M41+AD41</f>
        <v>46620</v>
      </c>
      <c r="AY41" s="113">
        <f t="shared" ref="AY41:AY42" si="51">N41+AG41</f>
        <v>22500</v>
      </c>
      <c r="AZ41" s="115">
        <f t="shared" ref="AZ41:AZ42" si="52">O41+AS41</f>
        <v>5.3336000000000006</v>
      </c>
      <c r="BA41" s="115">
        <f>P41+AQ41</f>
        <v>3.8438000000000003</v>
      </c>
      <c r="BB41" s="116">
        <f>Q41+AR41</f>
        <v>1.4898</v>
      </c>
      <c r="BC41" s="15"/>
    </row>
    <row r="42" spans="1:55" ht="13.5" customHeight="1" x14ac:dyDescent="0.2">
      <c r="A42" s="373">
        <v>8</v>
      </c>
      <c r="B42" s="374">
        <v>3423</v>
      </c>
      <c r="C42" s="374">
        <v>600078108</v>
      </c>
      <c r="D42" s="374">
        <v>70695059</v>
      </c>
      <c r="E42" s="372" t="s">
        <v>135</v>
      </c>
      <c r="F42" s="374">
        <v>3141</v>
      </c>
      <c r="G42" s="375" t="s">
        <v>319</v>
      </c>
      <c r="H42" s="376" t="s">
        <v>282</v>
      </c>
      <c r="I42" s="110">
        <v>1166292</v>
      </c>
      <c r="J42" s="111">
        <v>844451</v>
      </c>
      <c r="K42" s="111">
        <v>10000</v>
      </c>
      <c r="L42" s="114">
        <v>288804</v>
      </c>
      <c r="M42" s="114">
        <v>16889</v>
      </c>
      <c r="N42" s="111">
        <v>6148</v>
      </c>
      <c r="O42" s="275">
        <v>2.91</v>
      </c>
      <c r="P42" s="288">
        <v>0</v>
      </c>
      <c r="Q42" s="411">
        <v>2.91</v>
      </c>
      <c r="R42" s="112">
        <f t="shared" si="2"/>
        <v>0</v>
      </c>
      <c r="S42" s="113">
        <v>0</v>
      </c>
      <c r="T42" s="113">
        <v>8373</v>
      </c>
      <c r="U42" s="113">
        <v>0</v>
      </c>
      <c r="V42" s="113">
        <v>0</v>
      </c>
      <c r="W42" s="113">
        <f t="shared" si="3"/>
        <v>8373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8373</v>
      </c>
      <c r="AC42" s="114">
        <f t="shared" si="6"/>
        <v>2830</v>
      </c>
      <c r="AD42" s="114">
        <f t="shared" si="7"/>
        <v>167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11370</v>
      </c>
      <c r="AI42" s="115">
        <v>0</v>
      </c>
      <c r="AJ42" s="115">
        <v>0</v>
      </c>
      <c r="AK42" s="115">
        <v>0</v>
      </c>
      <c r="AL42" s="115">
        <v>0</v>
      </c>
      <c r="AM42" s="115">
        <v>0.03</v>
      </c>
      <c r="AN42" s="115">
        <v>0</v>
      </c>
      <c r="AO42" s="115">
        <v>0</v>
      </c>
      <c r="AP42" s="115">
        <v>0</v>
      </c>
      <c r="AQ42" s="115">
        <f t="shared" si="10"/>
        <v>0</v>
      </c>
      <c r="AR42" s="115">
        <f t="shared" si="11"/>
        <v>0.03</v>
      </c>
      <c r="AS42" s="116">
        <f t="shared" si="12"/>
        <v>0.03</v>
      </c>
      <c r="AT42" s="351">
        <f t="shared" si="49"/>
        <v>1177662</v>
      </c>
      <c r="AU42" s="113">
        <f t="shared" si="50"/>
        <v>852824</v>
      </c>
      <c r="AV42" s="113">
        <f t="shared" si="15"/>
        <v>10000</v>
      </c>
      <c r="AW42" s="113">
        <f>L42+AC42</f>
        <v>291634</v>
      </c>
      <c r="AX42" s="113">
        <f>M42+AD42</f>
        <v>17056</v>
      </c>
      <c r="AY42" s="113">
        <f t="shared" si="51"/>
        <v>6148</v>
      </c>
      <c r="AZ42" s="115">
        <f t="shared" si="52"/>
        <v>2.94</v>
      </c>
      <c r="BA42" s="115">
        <f>P42+AQ42</f>
        <v>0</v>
      </c>
      <c r="BB42" s="116">
        <f>Q42+AR42</f>
        <v>2.94</v>
      </c>
      <c r="BC42" s="15"/>
    </row>
    <row r="43" spans="1:55" ht="13.5" customHeight="1" x14ac:dyDescent="0.2">
      <c r="A43" s="237">
        <v>8</v>
      </c>
      <c r="B43" s="31">
        <v>3423</v>
      </c>
      <c r="C43" s="31">
        <v>600078108</v>
      </c>
      <c r="D43" s="31">
        <v>70695059</v>
      </c>
      <c r="E43" s="246" t="s">
        <v>136</v>
      </c>
      <c r="F43" s="31"/>
      <c r="G43" s="236"/>
      <c r="H43" s="332"/>
      <c r="I43" s="5">
        <v>4381018</v>
      </c>
      <c r="J43" s="8">
        <v>3175427</v>
      </c>
      <c r="K43" s="8">
        <v>30000</v>
      </c>
      <c r="L43" s="8">
        <v>1083434</v>
      </c>
      <c r="M43" s="8">
        <v>63509</v>
      </c>
      <c r="N43" s="8">
        <v>28648</v>
      </c>
      <c r="O43" s="9">
        <v>8.2436000000000007</v>
      </c>
      <c r="P43" s="9">
        <v>3.8438000000000003</v>
      </c>
      <c r="Q43" s="38">
        <v>4.3997999999999999</v>
      </c>
      <c r="R43" s="5">
        <f t="shared" ref="R43:BB43" si="53">SUM(R41:R42)</f>
        <v>0</v>
      </c>
      <c r="S43" s="8">
        <f t="shared" si="53"/>
        <v>0</v>
      </c>
      <c r="T43" s="8">
        <f t="shared" si="53"/>
        <v>8373</v>
      </c>
      <c r="U43" s="8">
        <f t="shared" si="53"/>
        <v>0</v>
      </c>
      <c r="V43" s="8">
        <f t="shared" si="53"/>
        <v>0</v>
      </c>
      <c r="W43" s="8">
        <f t="shared" si="53"/>
        <v>8373</v>
      </c>
      <c r="X43" s="8">
        <f t="shared" si="53"/>
        <v>0</v>
      </c>
      <c r="Y43" s="8">
        <f t="shared" si="53"/>
        <v>0</v>
      </c>
      <c r="Z43" s="8">
        <f t="shared" si="53"/>
        <v>0</v>
      </c>
      <c r="AA43" s="8">
        <f t="shared" si="53"/>
        <v>0</v>
      </c>
      <c r="AB43" s="8">
        <f t="shared" si="53"/>
        <v>8373</v>
      </c>
      <c r="AC43" s="8">
        <f t="shared" si="53"/>
        <v>2830</v>
      </c>
      <c r="AD43" s="8">
        <f t="shared" si="53"/>
        <v>167</v>
      </c>
      <c r="AE43" s="8">
        <f t="shared" si="53"/>
        <v>0</v>
      </c>
      <c r="AF43" s="8">
        <f t="shared" si="53"/>
        <v>0</v>
      </c>
      <c r="AG43" s="8">
        <f t="shared" si="53"/>
        <v>0</v>
      </c>
      <c r="AH43" s="8">
        <f t="shared" si="53"/>
        <v>11370</v>
      </c>
      <c r="AI43" s="9">
        <f t="shared" si="53"/>
        <v>0</v>
      </c>
      <c r="AJ43" s="9">
        <f t="shared" si="53"/>
        <v>0</v>
      </c>
      <c r="AK43" s="9">
        <f t="shared" si="53"/>
        <v>0</v>
      </c>
      <c r="AL43" s="9">
        <f t="shared" si="53"/>
        <v>0</v>
      </c>
      <c r="AM43" s="9">
        <f t="shared" si="53"/>
        <v>0.03</v>
      </c>
      <c r="AN43" s="9">
        <f t="shared" si="53"/>
        <v>0</v>
      </c>
      <c r="AO43" s="9">
        <f t="shared" si="53"/>
        <v>0</v>
      </c>
      <c r="AP43" s="9">
        <f t="shared" si="53"/>
        <v>0</v>
      </c>
      <c r="AQ43" s="9">
        <f t="shared" si="53"/>
        <v>0</v>
      </c>
      <c r="AR43" s="9">
        <f t="shared" si="53"/>
        <v>0.03</v>
      </c>
      <c r="AS43" s="78">
        <f t="shared" si="53"/>
        <v>0.03</v>
      </c>
      <c r="AT43" s="877">
        <f t="shared" si="53"/>
        <v>4392388</v>
      </c>
      <c r="AU43" s="8">
        <f t="shared" si="53"/>
        <v>3183800</v>
      </c>
      <c r="AV43" s="8">
        <f t="shared" si="53"/>
        <v>30000</v>
      </c>
      <c r="AW43" s="8">
        <f t="shared" si="53"/>
        <v>1086264</v>
      </c>
      <c r="AX43" s="8">
        <f t="shared" si="53"/>
        <v>63676</v>
      </c>
      <c r="AY43" s="8">
        <f t="shared" si="53"/>
        <v>28648</v>
      </c>
      <c r="AZ43" s="9">
        <f t="shared" si="53"/>
        <v>8.2736000000000001</v>
      </c>
      <c r="BA43" s="9">
        <f t="shared" si="53"/>
        <v>3.8438000000000003</v>
      </c>
      <c r="BB43" s="78">
        <f t="shared" si="53"/>
        <v>4.4298000000000002</v>
      </c>
      <c r="BC43" s="15"/>
    </row>
    <row r="44" spans="1:55" ht="13.5" customHeight="1" x14ac:dyDescent="0.2">
      <c r="A44" s="373">
        <v>9</v>
      </c>
      <c r="B44" s="374">
        <v>3448</v>
      </c>
      <c r="C44" s="374">
        <v>600078299</v>
      </c>
      <c r="D44" s="374">
        <v>70695041</v>
      </c>
      <c r="E44" s="372" t="s">
        <v>137</v>
      </c>
      <c r="F44" s="374">
        <v>3117</v>
      </c>
      <c r="G44" s="375" t="s">
        <v>318</v>
      </c>
      <c r="H44" s="376" t="s">
        <v>281</v>
      </c>
      <c r="I44" s="110">
        <v>4429851</v>
      </c>
      <c r="J44" s="111">
        <v>3185377</v>
      </c>
      <c r="K44" s="111">
        <v>6240</v>
      </c>
      <c r="L44" s="114">
        <v>1078767</v>
      </c>
      <c r="M44" s="114">
        <v>63707</v>
      </c>
      <c r="N44" s="111">
        <v>95760</v>
      </c>
      <c r="O44" s="275">
        <v>6.6768999999999998</v>
      </c>
      <c r="P44" s="288">
        <v>4.7568000000000001</v>
      </c>
      <c r="Q44" s="411">
        <v>1.9200999999999999</v>
      </c>
      <c r="R44" s="112">
        <f t="shared" si="2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3"/>
        <v>0</v>
      </c>
      <c r="X44" s="113">
        <v>0</v>
      </c>
      <c r="Y44" s="113">
        <v>0</v>
      </c>
      <c r="Z44" s="113">
        <v>0</v>
      </c>
      <c r="AA44" s="113">
        <f t="shared" si="4"/>
        <v>0</v>
      </c>
      <c r="AB44" s="113">
        <f t="shared" si="5"/>
        <v>0</v>
      </c>
      <c r="AC44" s="114">
        <f t="shared" si="6"/>
        <v>0</v>
      </c>
      <c r="AD44" s="114">
        <f t="shared" si="7"/>
        <v>0</v>
      </c>
      <c r="AE44" s="113">
        <v>0</v>
      </c>
      <c r="AF44" s="113">
        <v>0</v>
      </c>
      <c r="AG44" s="113">
        <f t="shared" si="8"/>
        <v>0</v>
      </c>
      <c r="AH44" s="113">
        <f t="shared" si="9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10"/>
        <v>0</v>
      </c>
      <c r="AR44" s="115">
        <f t="shared" si="11"/>
        <v>0</v>
      </c>
      <c r="AS44" s="116">
        <f t="shared" si="12"/>
        <v>0</v>
      </c>
      <c r="AT44" s="351">
        <f t="shared" ref="AT44:AT47" si="54">I44+AH44</f>
        <v>4429851</v>
      </c>
      <c r="AU44" s="113">
        <f t="shared" ref="AU44:AU47" si="55">J44+W44</f>
        <v>3185377</v>
      </c>
      <c r="AV44" s="113">
        <f t="shared" si="15"/>
        <v>6240</v>
      </c>
      <c r="AW44" s="113">
        <f t="shared" ref="AW44:AX47" si="56">L44+AC44</f>
        <v>1078767</v>
      </c>
      <c r="AX44" s="113">
        <f t="shared" si="56"/>
        <v>63707</v>
      </c>
      <c r="AY44" s="113">
        <f t="shared" ref="AY44:AY47" si="57">N44+AG44</f>
        <v>95760</v>
      </c>
      <c r="AZ44" s="115">
        <f t="shared" ref="AZ44:AZ47" si="58">O44+AS44</f>
        <v>6.6768999999999998</v>
      </c>
      <c r="BA44" s="115">
        <f t="shared" ref="BA44:BB47" si="59">P44+AQ44</f>
        <v>4.7568000000000001</v>
      </c>
      <c r="BB44" s="116">
        <f t="shared" si="59"/>
        <v>1.9200999999999999</v>
      </c>
      <c r="BC44" s="15"/>
    </row>
    <row r="45" spans="1:55" ht="13.5" customHeight="1" x14ac:dyDescent="0.2">
      <c r="A45" s="373">
        <v>9</v>
      </c>
      <c r="B45" s="374">
        <v>3448</v>
      </c>
      <c r="C45" s="374">
        <v>600078299</v>
      </c>
      <c r="D45" s="374">
        <v>70695041</v>
      </c>
      <c r="E45" s="372" t="s">
        <v>137</v>
      </c>
      <c r="F45" s="374">
        <v>3117</v>
      </c>
      <c r="G45" s="375" t="s">
        <v>316</v>
      </c>
      <c r="H45" s="376" t="s">
        <v>282</v>
      </c>
      <c r="I45" s="110">
        <v>588089</v>
      </c>
      <c r="J45" s="111">
        <v>433055</v>
      </c>
      <c r="K45" s="111">
        <v>0</v>
      </c>
      <c r="L45" s="114">
        <v>146373</v>
      </c>
      <c r="M45" s="114">
        <v>8661</v>
      </c>
      <c r="N45" s="111">
        <v>0</v>
      </c>
      <c r="O45" s="275">
        <v>1.25</v>
      </c>
      <c r="P45" s="288">
        <v>1.25</v>
      </c>
      <c r="Q45" s="411">
        <v>0</v>
      </c>
      <c r="R45" s="112">
        <f t="shared" si="2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3"/>
        <v>0</v>
      </c>
      <c r="X45" s="113">
        <v>0</v>
      </c>
      <c r="Y45" s="113">
        <v>0</v>
      </c>
      <c r="Z45" s="113">
        <v>0</v>
      </c>
      <c r="AA45" s="113">
        <f t="shared" si="4"/>
        <v>0</v>
      </c>
      <c r="AB45" s="113">
        <f t="shared" si="5"/>
        <v>0</v>
      </c>
      <c r="AC45" s="114">
        <f t="shared" si="6"/>
        <v>0</v>
      </c>
      <c r="AD45" s="114">
        <f t="shared" si="7"/>
        <v>0</v>
      </c>
      <c r="AE45" s="113">
        <v>0</v>
      </c>
      <c r="AF45" s="113">
        <v>0</v>
      </c>
      <c r="AG45" s="113">
        <f t="shared" si="8"/>
        <v>0</v>
      </c>
      <c r="AH45" s="113">
        <f t="shared" si="9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10"/>
        <v>0</v>
      </c>
      <c r="AR45" s="115">
        <f t="shared" si="11"/>
        <v>0</v>
      </c>
      <c r="AS45" s="116">
        <f t="shared" si="12"/>
        <v>0</v>
      </c>
      <c r="AT45" s="351">
        <f t="shared" si="54"/>
        <v>588089</v>
      </c>
      <c r="AU45" s="113">
        <f t="shared" si="55"/>
        <v>433055</v>
      </c>
      <c r="AV45" s="113">
        <f t="shared" si="15"/>
        <v>0</v>
      </c>
      <c r="AW45" s="113">
        <f t="shared" si="56"/>
        <v>146373</v>
      </c>
      <c r="AX45" s="113">
        <f t="shared" si="56"/>
        <v>8661</v>
      </c>
      <c r="AY45" s="113">
        <f t="shared" si="57"/>
        <v>0</v>
      </c>
      <c r="AZ45" s="115">
        <f t="shared" si="58"/>
        <v>1.25</v>
      </c>
      <c r="BA45" s="115">
        <f t="shared" si="59"/>
        <v>1.25</v>
      </c>
      <c r="BB45" s="116">
        <f t="shared" si="59"/>
        <v>0</v>
      </c>
      <c r="BC45" s="15"/>
    </row>
    <row r="46" spans="1:55" ht="13.5" customHeight="1" x14ac:dyDescent="0.2">
      <c r="A46" s="373">
        <v>9</v>
      </c>
      <c r="B46" s="374">
        <v>3448</v>
      </c>
      <c r="C46" s="374">
        <v>600078299</v>
      </c>
      <c r="D46" s="374">
        <v>70695041</v>
      </c>
      <c r="E46" s="372" t="s">
        <v>137</v>
      </c>
      <c r="F46" s="374">
        <v>3143</v>
      </c>
      <c r="G46" s="375" t="s">
        <v>633</v>
      </c>
      <c r="H46" s="399" t="s">
        <v>281</v>
      </c>
      <c r="I46" s="110">
        <v>527618</v>
      </c>
      <c r="J46" s="111">
        <v>388526</v>
      </c>
      <c r="K46" s="111">
        <v>0</v>
      </c>
      <c r="L46" s="114">
        <v>131321</v>
      </c>
      <c r="M46" s="114">
        <v>7771</v>
      </c>
      <c r="N46" s="111">
        <v>0</v>
      </c>
      <c r="O46" s="275">
        <v>0.75</v>
      </c>
      <c r="P46" s="288">
        <v>0.75</v>
      </c>
      <c r="Q46" s="411">
        <v>0</v>
      </c>
      <c r="R46" s="112">
        <f t="shared" si="2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0"/>
        <v>0</v>
      </c>
      <c r="AR46" s="115">
        <f t="shared" si="11"/>
        <v>0</v>
      </c>
      <c r="AS46" s="116">
        <f t="shared" si="12"/>
        <v>0</v>
      </c>
      <c r="AT46" s="351">
        <f t="shared" si="54"/>
        <v>527618</v>
      </c>
      <c r="AU46" s="113">
        <f t="shared" si="55"/>
        <v>388526</v>
      </c>
      <c r="AV46" s="113">
        <f t="shared" si="15"/>
        <v>0</v>
      </c>
      <c r="AW46" s="113">
        <f t="shared" si="56"/>
        <v>131321</v>
      </c>
      <c r="AX46" s="113">
        <f t="shared" si="56"/>
        <v>7771</v>
      </c>
      <c r="AY46" s="113">
        <f t="shared" si="57"/>
        <v>0</v>
      </c>
      <c r="AZ46" s="115">
        <f t="shared" si="58"/>
        <v>0.75</v>
      </c>
      <c r="BA46" s="115">
        <f t="shared" si="59"/>
        <v>0.75</v>
      </c>
      <c r="BB46" s="116">
        <f t="shared" si="59"/>
        <v>0</v>
      </c>
      <c r="BC46" s="15"/>
    </row>
    <row r="47" spans="1:55" ht="13.5" customHeight="1" x14ac:dyDescent="0.2">
      <c r="A47" s="373">
        <v>9</v>
      </c>
      <c r="B47" s="374">
        <v>3448</v>
      </c>
      <c r="C47" s="374">
        <v>600078299</v>
      </c>
      <c r="D47" s="374">
        <v>70695041</v>
      </c>
      <c r="E47" s="372" t="s">
        <v>137</v>
      </c>
      <c r="F47" s="374">
        <v>3143</v>
      </c>
      <c r="G47" s="375" t="s">
        <v>634</v>
      </c>
      <c r="H47" s="399" t="s">
        <v>282</v>
      </c>
      <c r="I47" s="110">
        <v>21066</v>
      </c>
      <c r="J47" s="111">
        <v>14850</v>
      </c>
      <c r="K47" s="111">
        <v>0</v>
      </c>
      <c r="L47" s="114">
        <v>5019</v>
      </c>
      <c r="M47" s="114">
        <v>297</v>
      </c>
      <c r="N47" s="111">
        <v>900</v>
      </c>
      <c r="O47" s="275">
        <v>0.06</v>
      </c>
      <c r="P47" s="288">
        <v>0</v>
      </c>
      <c r="Q47" s="411">
        <v>0.06</v>
      </c>
      <c r="R47" s="112">
        <f t="shared" si="2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3"/>
        <v>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0</v>
      </c>
      <c r="AC47" s="114">
        <f t="shared" si="6"/>
        <v>0</v>
      </c>
      <c r="AD47" s="114">
        <f t="shared" si="7"/>
        <v>0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10"/>
        <v>0</v>
      </c>
      <c r="AR47" s="115">
        <f t="shared" si="11"/>
        <v>0</v>
      </c>
      <c r="AS47" s="116">
        <f t="shared" si="12"/>
        <v>0</v>
      </c>
      <c r="AT47" s="351">
        <f t="shared" si="54"/>
        <v>21066</v>
      </c>
      <c r="AU47" s="113">
        <f t="shared" si="55"/>
        <v>14850</v>
      </c>
      <c r="AV47" s="113">
        <f t="shared" si="15"/>
        <v>0</v>
      </c>
      <c r="AW47" s="113">
        <f t="shared" si="56"/>
        <v>5019</v>
      </c>
      <c r="AX47" s="113">
        <f t="shared" si="56"/>
        <v>297</v>
      </c>
      <c r="AY47" s="113">
        <f t="shared" si="57"/>
        <v>900</v>
      </c>
      <c r="AZ47" s="115">
        <f t="shared" si="58"/>
        <v>0.06</v>
      </c>
      <c r="BA47" s="115">
        <f t="shared" si="59"/>
        <v>0</v>
      </c>
      <c r="BB47" s="116">
        <f t="shared" si="59"/>
        <v>0.06</v>
      </c>
      <c r="BC47" s="15"/>
    </row>
    <row r="48" spans="1:55" ht="13.5" customHeight="1" x14ac:dyDescent="0.2">
      <c r="A48" s="237">
        <v>9</v>
      </c>
      <c r="B48" s="31">
        <v>3448</v>
      </c>
      <c r="C48" s="31">
        <v>600078299</v>
      </c>
      <c r="D48" s="31">
        <v>70695041</v>
      </c>
      <c r="E48" s="246" t="s">
        <v>138</v>
      </c>
      <c r="F48" s="31"/>
      <c r="G48" s="236"/>
      <c r="H48" s="332"/>
      <c r="I48" s="5">
        <v>5566624</v>
      </c>
      <c r="J48" s="8">
        <v>4021808</v>
      </c>
      <c r="K48" s="8">
        <v>6240</v>
      </c>
      <c r="L48" s="8">
        <v>1361480</v>
      </c>
      <c r="M48" s="8">
        <v>80436</v>
      </c>
      <c r="N48" s="8">
        <v>96660</v>
      </c>
      <c r="O48" s="9">
        <v>8.7369000000000003</v>
      </c>
      <c r="P48" s="9">
        <v>6.7568000000000001</v>
      </c>
      <c r="Q48" s="38">
        <v>1.9801</v>
      </c>
      <c r="R48" s="5">
        <f t="shared" ref="R48:BB48" si="60">SUM(R44:R47)</f>
        <v>0</v>
      </c>
      <c r="S48" s="8">
        <f t="shared" si="60"/>
        <v>0</v>
      </c>
      <c r="T48" s="8">
        <f t="shared" si="60"/>
        <v>0</v>
      </c>
      <c r="U48" s="8">
        <f t="shared" si="60"/>
        <v>0</v>
      </c>
      <c r="V48" s="8">
        <f t="shared" si="60"/>
        <v>0</v>
      </c>
      <c r="W48" s="8">
        <f t="shared" si="60"/>
        <v>0</v>
      </c>
      <c r="X48" s="8">
        <f t="shared" si="60"/>
        <v>0</v>
      </c>
      <c r="Y48" s="8">
        <f t="shared" si="60"/>
        <v>0</v>
      </c>
      <c r="Z48" s="8">
        <f t="shared" si="60"/>
        <v>0</v>
      </c>
      <c r="AA48" s="8">
        <f t="shared" si="60"/>
        <v>0</v>
      </c>
      <c r="AB48" s="8">
        <f t="shared" si="60"/>
        <v>0</v>
      </c>
      <c r="AC48" s="8">
        <f t="shared" si="60"/>
        <v>0</v>
      </c>
      <c r="AD48" s="8">
        <f t="shared" si="60"/>
        <v>0</v>
      </c>
      <c r="AE48" s="8">
        <f t="shared" si="60"/>
        <v>0</v>
      </c>
      <c r="AF48" s="8">
        <f t="shared" si="60"/>
        <v>0</v>
      </c>
      <c r="AG48" s="8">
        <f t="shared" si="60"/>
        <v>0</v>
      </c>
      <c r="AH48" s="8">
        <f t="shared" si="60"/>
        <v>0</v>
      </c>
      <c r="AI48" s="9">
        <f t="shared" si="60"/>
        <v>0</v>
      </c>
      <c r="AJ48" s="9">
        <f t="shared" si="60"/>
        <v>0</v>
      </c>
      <c r="AK48" s="9">
        <f t="shared" si="60"/>
        <v>0</v>
      </c>
      <c r="AL48" s="9">
        <f t="shared" si="60"/>
        <v>0</v>
      </c>
      <c r="AM48" s="9">
        <f t="shared" si="60"/>
        <v>0</v>
      </c>
      <c r="AN48" s="9">
        <f t="shared" si="60"/>
        <v>0</v>
      </c>
      <c r="AO48" s="9">
        <f t="shared" si="60"/>
        <v>0</v>
      </c>
      <c r="AP48" s="9">
        <f t="shared" si="60"/>
        <v>0</v>
      </c>
      <c r="AQ48" s="9">
        <f t="shared" si="60"/>
        <v>0</v>
      </c>
      <c r="AR48" s="9">
        <f t="shared" si="60"/>
        <v>0</v>
      </c>
      <c r="AS48" s="78">
        <f t="shared" si="60"/>
        <v>0</v>
      </c>
      <c r="AT48" s="877">
        <f t="shared" si="60"/>
        <v>5566624</v>
      </c>
      <c r="AU48" s="8">
        <f t="shared" si="60"/>
        <v>4021808</v>
      </c>
      <c r="AV48" s="8">
        <f t="shared" si="60"/>
        <v>6240</v>
      </c>
      <c r="AW48" s="8">
        <f t="shared" si="60"/>
        <v>1361480</v>
      </c>
      <c r="AX48" s="8">
        <f t="shared" si="60"/>
        <v>80436</v>
      </c>
      <c r="AY48" s="8">
        <f t="shared" si="60"/>
        <v>96660</v>
      </c>
      <c r="AZ48" s="9">
        <f t="shared" si="60"/>
        <v>8.7369000000000003</v>
      </c>
      <c r="BA48" s="9">
        <f t="shared" si="60"/>
        <v>6.7568000000000001</v>
      </c>
      <c r="BB48" s="78">
        <f t="shared" si="60"/>
        <v>1.9801</v>
      </c>
      <c r="BC48" s="15"/>
    </row>
    <row r="49" spans="1:55" ht="13.5" customHeight="1" x14ac:dyDescent="0.2">
      <c r="A49" s="373">
        <v>10</v>
      </c>
      <c r="B49" s="374">
        <v>3402</v>
      </c>
      <c r="C49" s="374">
        <v>600078124</v>
      </c>
      <c r="D49" s="374">
        <v>70982643</v>
      </c>
      <c r="E49" s="372" t="s">
        <v>139</v>
      </c>
      <c r="F49" s="374">
        <v>3111</v>
      </c>
      <c r="G49" s="375" t="s">
        <v>315</v>
      </c>
      <c r="H49" s="376" t="s">
        <v>281</v>
      </c>
      <c r="I49" s="110">
        <v>4941824</v>
      </c>
      <c r="J49" s="111">
        <v>3614193</v>
      </c>
      <c r="K49" s="111">
        <v>0</v>
      </c>
      <c r="L49" s="114">
        <v>1221597</v>
      </c>
      <c r="M49" s="114">
        <v>72284</v>
      </c>
      <c r="N49" s="111">
        <v>33750</v>
      </c>
      <c r="O49" s="275">
        <v>8.2341999999999995</v>
      </c>
      <c r="P49" s="288">
        <v>6.1</v>
      </c>
      <c r="Q49" s="411">
        <v>2.1341999999999999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10"/>
        <v>0</v>
      </c>
      <c r="AR49" s="115">
        <f t="shared" si="11"/>
        <v>0</v>
      </c>
      <c r="AS49" s="116">
        <f t="shared" si="12"/>
        <v>0</v>
      </c>
      <c r="AT49" s="351">
        <f t="shared" ref="AT49:AT51" si="61">I49+AH49</f>
        <v>4941824</v>
      </c>
      <c r="AU49" s="113">
        <f t="shared" ref="AU49:AU51" si="62">J49+W49</f>
        <v>3614193</v>
      </c>
      <c r="AV49" s="113">
        <f t="shared" si="15"/>
        <v>0</v>
      </c>
      <c r="AW49" s="113">
        <f t="shared" ref="AW49:AX51" si="63">L49+AC49</f>
        <v>1221597</v>
      </c>
      <c r="AX49" s="113">
        <f t="shared" si="63"/>
        <v>72284</v>
      </c>
      <c r="AY49" s="113">
        <f t="shared" ref="AY49:AY51" si="64">N49+AG49</f>
        <v>33750</v>
      </c>
      <c r="AZ49" s="115">
        <f t="shared" ref="AZ49:AZ51" si="65">O49+AS49</f>
        <v>8.2341999999999995</v>
      </c>
      <c r="BA49" s="115">
        <f t="shared" ref="BA49:BB51" si="66">P49+AQ49</f>
        <v>6.1</v>
      </c>
      <c r="BB49" s="116">
        <f t="shared" si="66"/>
        <v>2.1341999999999999</v>
      </c>
      <c r="BC49" s="15"/>
    </row>
    <row r="50" spans="1:55" ht="13.5" customHeight="1" x14ac:dyDescent="0.2">
      <c r="A50" s="373">
        <v>10</v>
      </c>
      <c r="B50" s="374">
        <v>3402</v>
      </c>
      <c r="C50" s="374">
        <v>600078124</v>
      </c>
      <c r="D50" s="374">
        <v>70982643</v>
      </c>
      <c r="E50" s="372" t="s">
        <v>139</v>
      </c>
      <c r="F50" s="374">
        <v>3111</v>
      </c>
      <c r="G50" s="375" t="s">
        <v>316</v>
      </c>
      <c r="H50" s="376" t="s">
        <v>282</v>
      </c>
      <c r="I50" s="110">
        <v>470470</v>
      </c>
      <c r="J50" s="111">
        <v>346443</v>
      </c>
      <c r="K50" s="111">
        <v>0</v>
      </c>
      <c r="L50" s="114">
        <v>117098</v>
      </c>
      <c r="M50" s="114">
        <v>6929</v>
      </c>
      <c r="N50" s="111">
        <v>0</v>
      </c>
      <c r="O50" s="275">
        <v>1</v>
      </c>
      <c r="P50" s="288">
        <v>1</v>
      </c>
      <c r="Q50" s="411">
        <v>0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0"/>
        <v>0</v>
      </c>
      <c r="AR50" s="115">
        <f t="shared" si="11"/>
        <v>0</v>
      </c>
      <c r="AS50" s="116">
        <f t="shared" si="12"/>
        <v>0</v>
      </c>
      <c r="AT50" s="351">
        <f t="shared" si="61"/>
        <v>470470</v>
      </c>
      <c r="AU50" s="113">
        <f t="shared" si="62"/>
        <v>346443</v>
      </c>
      <c r="AV50" s="113">
        <f t="shared" si="15"/>
        <v>0</v>
      </c>
      <c r="AW50" s="113">
        <f t="shared" si="63"/>
        <v>117098</v>
      </c>
      <c r="AX50" s="113">
        <f t="shared" si="63"/>
        <v>6929</v>
      </c>
      <c r="AY50" s="113">
        <f t="shared" si="64"/>
        <v>0</v>
      </c>
      <c r="AZ50" s="115">
        <f t="shared" si="65"/>
        <v>1</v>
      </c>
      <c r="BA50" s="115">
        <f t="shared" si="66"/>
        <v>1</v>
      </c>
      <c r="BB50" s="116">
        <f t="shared" si="66"/>
        <v>0</v>
      </c>
      <c r="BC50" s="15"/>
    </row>
    <row r="51" spans="1:55" x14ac:dyDescent="0.2">
      <c r="A51" s="373">
        <v>10</v>
      </c>
      <c r="B51" s="374">
        <v>3402</v>
      </c>
      <c r="C51" s="374">
        <v>600078124</v>
      </c>
      <c r="D51" s="374">
        <v>70982643</v>
      </c>
      <c r="E51" s="372" t="s">
        <v>139</v>
      </c>
      <c r="F51" s="374">
        <v>3141</v>
      </c>
      <c r="G51" s="375" t="s">
        <v>319</v>
      </c>
      <c r="H51" s="376" t="s">
        <v>282</v>
      </c>
      <c r="I51" s="110">
        <v>2378289</v>
      </c>
      <c r="J51" s="111">
        <v>1738590</v>
      </c>
      <c r="K51" s="111">
        <v>0</v>
      </c>
      <c r="L51" s="114">
        <v>587643</v>
      </c>
      <c r="M51" s="114">
        <v>34772</v>
      </c>
      <c r="N51" s="111">
        <v>17284</v>
      </c>
      <c r="O51" s="275">
        <v>5.91</v>
      </c>
      <c r="P51" s="288">
        <v>0</v>
      </c>
      <c r="Q51" s="411">
        <v>5.91</v>
      </c>
      <c r="R51" s="112">
        <f t="shared" si="2"/>
        <v>0</v>
      </c>
      <c r="S51" s="113">
        <v>0</v>
      </c>
      <c r="T51" s="113">
        <v>-13319</v>
      </c>
      <c r="U51" s="113">
        <v>0</v>
      </c>
      <c r="V51" s="113">
        <v>0</v>
      </c>
      <c r="W51" s="113">
        <f t="shared" si="3"/>
        <v>-13319</v>
      </c>
      <c r="X51" s="113">
        <v>0</v>
      </c>
      <c r="Y51" s="113">
        <v>0</v>
      </c>
      <c r="Z51" s="113">
        <v>0</v>
      </c>
      <c r="AA51" s="113">
        <f t="shared" si="4"/>
        <v>0</v>
      </c>
      <c r="AB51" s="113">
        <f t="shared" si="5"/>
        <v>-13319</v>
      </c>
      <c r="AC51" s="114">
        <f t="shared" si="6"/>
        <v>-4502</v>
      </c>
      <c r="AD51" s="114">
        <f t="shared" si="7"/>
        <v>-266</v>
      </c>
      <c r="AE51" s="113">
        <v>0</v>
      </c>
      <c r="AF51" s="113">
        <v>0</v>
      </c>
      <c r="AG51" s="113">
        <f t="shared" si="8"/>
        <v>0</v>
      </c>
      <c r="AH51" s="113">
        <f t="shared" si="9"/>
        <v>-18087</v>
      </c>
      <c r="AI51" s="115">
        <v>0</v>
      </c>
      <c r="AJ51" s="115">
        <v>0</v>
      </c>
      <c r="AK51" s="115">
        <v>0</v>
      </c>
      <c r="AL51" s="115">
        <v>0</v>
      </c>
      <c r="AM51" s="115">
        <v>-0.04</v>
      </c>
      <c r="AN51" s="115">
        <v>0</v>
      </c>
      <c r="AO51" s="115">
        <v>0</v>
      </c>
      <c r="AP51" s="115">
        <v>0</v>
      </c>
      <c r="AQ51" s="115">
        <f t="shared" si="10"/>
        <v>0</v>
      </c>
      <c r="AR51" s="115">
        <f t="shared" si="11"/>
        <v>-0.04</v>
      </c>
      <c r="AS51" s="116">
        <f t="shared" si="12"/>
        <v>-0.04</v>
      </c>
      <c r="AT51" s="351">
        <f t="shared" si="61"/>
        <v>2360202</v>
      </c>
      <c r="AU51" s="113">
        <f t="shared" si="62"/>
        <v>1725271</v>
      </c>
      <c r="AV51" s="113">
        <f t="shared" si="15"/>
        <v>0</v>
      </c>
      <c r="AW51" s="113">
        <f t="shared" si="63"/>
        <v>583141</v>
      </c>
      <c r="AX51" s="113">
        <f t="shared" si="63"/>
        <v>34506</v>
      </c>
      <c r="AY51" s="113">
        <f t="shared" si="64"/>
        <v>17284</v>
      </c>
      <c r="AZ51" s="115">
        <f t="shared" si="65"/>
        <v>5.87</v>
      </c>
      <c r="BA51" s="115">
        <f t="shared" si="66"/>
        <v>0</v>
      </c>
      <c r="BB51" s="116">
        <f t="shared" si="66"/>
        <v>5.87</v>
      </c>
      <c r="BC51" s="15"/>
    </row>
    <row r="52" spans="1:55" x14ac:dyDescent="0.2">
      <c r="A52" s="237">
        <v>10</v>
      </c>
      <c r="B52" s="31">
        <v>3402</v>
      </c>
      <c r="C52" s="31">
        <v>600078124</v>
      </c>
      <c r="D52" s="31">
        <v>70982643</v>
      </c>
      <c r="E52" s="246" t="s">
        <v>140</v>
      </c>
      <c r="F52" s="31"/>
      <c r="G52" s="236"/>
      <c r="H52" s="332"/>
      <c r="I52" s="5">
        <v>7790583</v>
      </c>
      <c r="J52" s="8">
        <v>5699226</v>
      </c>
      <c r="K52" s="8">
        <v>0</v>
      </c>
      <c r="L52" s="8">
        <v>1926338</v>
      </c>
      <c r="M52" s="8">
        <v>113985</v>
      </c>
      <c r="N52" s="8">
        <v>51034</v>
      </c>
      <c r="O52" s="9">
        <v>15.1442</v>
      </c>
      <c r="P52" s="9">
        <v>7.1</v>
      </c>
      <c r="Q52" s="38">
        <v>8.0442</v>
      </c>
      <c r="R52" s="5">
        <f t="shared" ref="R52:BB52" si="67">SUM(R49:R51)</f>
        <v>0</v>
      </c>
      <c r="S52" s="8">
        <f t="shared" si="67"/>
        <v>0</v>
      </c>
      <c r="T52" s="8">
        <f t="shared" si="67"/>
        <v>-13319</v>
      </c>
      <c r="U52" s="8">
        <f t="shared" si="67"/>
        <v>0</v>
      </c>
      <c r="V52" s="8">
        <f t="shared" si="67"/>
        <v>0</v>
      </c>
      <c r="W52" s="8">
        <f t="shared" si="67"/>
        <v>-13319</v>
      </c>
      <c r="X52" s="8">
        <f t="shared" si="67"/>
        <v>0</v>
      </c>
      <c r="Y52" s="8">
        <f t="shared" si="67"/>
        <v>0</v>
      </c>
      <c r="Z52" s="8">
        <f t="shared" si="67"/>
        <v>0</v>
      </c>
      <c r="AA52" s="8">
        <f t="shared" si="67"/>
        <v>0</v>
      </c>
      <c r="AB52" s="8">
        <f t="shared" si="67"/>
        <v>-13319</v>
      </c>
      <c r="AC52" s="8">
        <f t="shared" si="67"/>
        <v>-4502</v>
      </c>
      <c r="AD52" s="8">
        <f t="shared" si="67"/>
        <v>-266</v>
      </c>
      <c r="AE52" s="8">
        <f t="shared" si="67"/>
        <v>0</v>
      </c>
      <c r="AF52" s="8">
        <f t="shared" si="67"/>
        <v>0</v>
      </c>
      <c r="AG52" s="8">
        <f t="shared" si="67"/>
        <v>0</v>
      </c>
      <c r="AH52" s="8">
        <f t="shared" si="67"/>
        <v>-18087</v>
      </c>
      <c r="AI52" s="9">
        <f t="shared" si="67"/>
        <v>0</v>
      </c>
      <c r="AJ52" s="9">
        <f t="shared" si="67"/>
        <v>0</v>
      </c>
      <c r="AK52" s="9">
        <f t="shared" si="67"/>
        <v>0</v>
      </c>
      <c r="AL52" s="9">
        <f t="shared" si="67"/>
        <v>0</v>
      </c>
      <c r="AM52" s="9">
        <f t="shared" si="67"/>
        <v>-0.04</v>
      </c>
      <c r="AN52" s="9">
        <f t="shared" si="67"/>
        <v>0</v>
      </c>
      <c r="AO52" s="9">
        <f t="shared" si="67"/>
        <v>0</v>
      </c>
      <c r="AP52" s="9">
        <f t="shared" si="67"/>
        <v>0</v>
      </c>
      <c r="AQ52" s="9">
        <f t="shared" si="67"/>
        <v>0</v>
      </c>
      <c r="AR52" s="9">
        <f t="shared" si="67"/>
        <v>-0.04</v>
      </c>
      <c r="AS52" s="78">
        <f t="shared" si="67"/>
        <v>-0.04</v>
      </c>
      <c r="AT52" s="877">
        <f t="shared" si="67"/>
        <v>7772496</v>
      </c>
      <c r="AU52" s="8">
        <f t="shared" si="67"/>
        <v>5685907</v>
      </c>
      <c r="AV52" s="8">
        <f t="shared" si="67"/>
        <v>0</v>
      </c>
      <c r="AW52" s="8">
        <f t="shared" si="67"/>
        <v>1921836</v>
      </c>
      <c r="AX52" s="8">
        <f t="shared" si="67"/>
        <v>113719</v>
      </c>
      <c r="AY52" s="8">
        <f t="shared" si="67"/>
        <v>51034</v>
      </c>
      <c r="AZ52" s="9">
        <f t="shared" si="67"/>
        <v>15.104199999999999</v>
      </c>
      <c r="BA52" s="9">
        <f t="shared" si="67"/>
        <v>7.1</v>
      </c>
      <c r="BB52" s="78">
        <f t="shared" si="67"/>
        <v>8.0042000000000009</v>
      </c>
      <c r="BC52" s="15"/>
    </row>
    <row r="53" spans="1:55" x14ac:dyDescent="0.2">
      <c r="A53" s="373">
        <v>11</v>
      </c>
      <c r="B53" s="374">
        <v>3429</v>
      </c>
      <c r="C53" s="374">
        <v>600078256</v>
      </c>
      <c r="D53" s="374">
        <v>43257151</v>
      </c>
      <c r="E53" s="372" t="s">
        <v>141</v>
      </c>
      <c r="F53" s="374">
        <v>3113</v>
      </c>
      <c r="G53" s="375" t="s">
        <v>318</v>
      </c>
      <c r="H53" s="376" t="s">
        <v>281</v>
      </c>
      <c r="I53" s="110">
        <v>16427480</v>
      </c>
      <c r="J53" s="111">
        <v>11547437</v>
      </c>
      <c r="K53" s="111">
        <v>230000</v>
      </c>
      <c r="L53" s="114">
        <v>3980773</v>
      </c>
      <c r="M53" s="114">
        <v>230949</v>
      </c>
      <c r="N53" s="111">
        <v>438321</v>
      </c>
      <c r="O53" s="275">
        <v>19.7958</v>
      </c>
      <c r="P53" s="288">
        <v>15.528199999999998</v>
      </c>
      <c r="Q53" s="411">
        <v>4.2676000000000007</v>
      </c>
      <c r="R53" s="112">
        <f t="shared" si="2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3"/>
        <v>0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0</v>
      </c>
      <c r="AC53" s="114">
        <f t="shared" si="6"/>
        <v>0</v>
      </c>
      <c r="AD53" s="114">
        <f t="shared" si="7"/>
        <v>0</v>
      </c>
      <c r="AE53" s="113">
        <v>0</v>
      </c>
      <c r="AF53" s="113">
        <v>0</v>
      </c>
      <c r="AG53" s="113">
        <f t="shared" si="8"/>
        <v>0</v>
      </c>
      <c r="AH53" s="113">
        <f t="shared" si="9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10"/>
        <v>0</v>
      </c>
      <c r="AR53" s="115">
        <f t="shared" si="11"/>
        <v>0</v>
      </c>
      <c r="AS53" s="116">
        <f t="shared" si="12"/>
        <v>0</v>
      </c>
      <c r="AT53" s="351">
        <f t="shared" ref="AT53:AT56" si="68">I53+AH53</f>
        <v>16427480</v>
      </c>
      <c r="AU53" s="113">
        <f t="shared" ref="AU53:AU56" si="69">J53+W53</f>
        <v>11547437</v>
      </c>
      <c r="AV53" s="113">
        <f t="shared" si="15"/>
        <v>230000</v>
      </c>
      <c r="AW53" s="113">
        <f t="shared" ref="AW53:AX56" si="70">L53+AC53</f>
        <v>3980773</v>
      </c>
      <c r="AX53" s="113">
        <f t="shared" si="70"/>
        <v>230949</v>
      </c>
      <c r="AY53" s="113">
        <f t="shared" ref="AY53:AY56" si="71">N53+AG53</f>
        <v>438321</v>
      </c>
      <c r="AZ53" s="115">
        <f t="shared" ref="AZ53:AZ56" si="72">O53+AS53</f>
        <v>19.7958</v>
      </c>
      <c r="BA53" s="115">
        <f t="shared" ref="BA53:BB56" si="73">P53+AQ53</f>
        <v>15.528199999999998</v>
      </c>
      <c r="BB53" s="116">
        <f t="shared" si="73"/>
        <v>4.2676000000000007</v>
      </c>
      <c r="BC53" s="15"/>
    </row>
    <row r="54" spans="1:55" x14ac:dyDescent="0.2">
      <c r="A54" s="373">
        <v>11</v>
      </c>
      <c r="B54" s="374">
        <v>3429</v>
      </c>
      <c r="C54" s="374">
        <v>600078256</v>
      </c>
      <c r="D54" s="374">
        <v>43257151</v>
      </c>
      <c r="E54" s="372" t="s">
        <v>141</v>
      </c>
      <c r="F54" s="374">
        <v>3113</v>
      </c>
      <c r="G54" s="375" t="s">
        <v>316</v>
      </c>
      <c r="H54" s="376" t="s">
        <v>282</v>
      </c>
      <c r="I54" s="110">
        <v>965328</v>
      </c>
      <c r="J54" s="111">
        <v>710845</v>
      </c>
      <c r="K54" s="111">
        <v>0</v>
      </c>
      <c r="L54" s="114">
        <v>240266</v>
      </c>
      <c r="M54" s="114">
        <v>14217</v>
      </c>
      <c r="N54" s="111">
        <v>0</v>
      </c>
      <c r="O54" s="275">
        <v>2.23</v>
      </c>
      <c r="P54" s="288">
        <v>2.23</v>
      </c>
      <c r="Q54" s="411">
        <v>0</v>
      </c>
      <c r="R54" s="112">
        <f t="shared" si="2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3"/>
        <v>0</v>
      </c>
      <c r="X54" s="113">
        <v>0</v>
      </c>
      <c r="Y54" s="113">
        <v>0</v>
      </c>
      <c r="Z54" s="113">
        <v>0</v>
      </c>
      <c r="AA54" s="113">
        <f t="shared" si="4"/>
        <v>0</v>
      </c>
      <c r="AB54" s="113">
        <f t="shared" si="5"/>
        <v>0</v>
      </c>
      <c r="AC54" s="114">
        <f t="shared" si="6"/>
        <v>0</v>
      </c>
      <c r="AD54" s="114">
        <f t="shared" si="7"/>
        <v>0</v>
      </c>
      <c r="AE54" s="113">
        <v>0</v>
      </c>
      <c r="AF54" s="113">
        <v>0</v>
      </c>
      <c r="AG54" s="113">
        <f t="shared" si="8"/>
        <v>0</v>
      </c>
      <c r="AH54" s="113">
        <f t="shared" si="9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10"/>
        <v>0</v>
      </c>
      <c r="AR54" s="115">
        <f t="shared" si="11"/>
        <v>0</v>
      </c>
      <c r="AS54" s="116">
        <f t="shared" si="12"/>
        <v>0</v>
      </c>
      <c r="AT54" s="351">
        <f t="shared" si="68"/>
        <v>965328</v>
      </c>
      <c r="AU54" s="113">
        <f t="shared" si="69"/>
        <v>710845</v>
      </c>
      <c r="AV54" s="113">
        <f t="shared" si="15"/>
        <v>0</v>
      </c>
      <c r="AW54" s="113">
        <f t="shared" si="70"/>
        <v>240266</v>
      </c>
      <c r="AX54" s="113">
        <f t="shared" si="70"/>
        <v>14217</v>
      </c>
      <c r="AY54" s="113">
        <f t="shared" si="71"/>
        <v>0</v>
      </c>
      <c r="AZ54" s="115">
        <f t="shared" si="72"/>
        <v>2.23</v>
      </c>
      <c r="BA54" s="115">
        <f t="shared" si="73"/>
        <v>2.23</v>
      </c>
      <c r="BB54" s="116">
        <f t="shared" si="73"/>
        <v>0</v>
      </c>
      <c r="BC54" s="15"/>
    </row>
    <row r="55" spans="1:55" s="3" customFormat="1" x14ac:dyDescent="0.2">
      <c r="A55" s="373">
        <v>11</v>
      </c>
      <c r="B55" s="374">
        <v>3429</v>
      </c>
      <c r="C55" s="374">
        <v>600078256</v>
      </c>
      <c r="D55" s="374">
        <v>43257151</v>
      </c>
      <c r="E55" s="372" t="s">
        <v>141</v>
      </c>
      <c r="F55" s="374">
        <v>3143</v>
      </c>
      <c r="G55" s="375" t="s">
        <v>633</v>
      </c>
      <c r="H55" s="399" t="s">
        <v>281</v>
      </c>
      <c r="I55" s="110">
        <v>1601205</v>
      </c>
      <c r="J55" s="111">
        <v>1179091</v>
      </c>
      <c r="K55" s="111">
        <v>0</v>
      </c>
      <c r="L55" s="114">
        <v>398533</v>
      </c>
      <c r="M55" s="114">
        <v>23581</v>
      </c>
      <c r="N55" s="111">
        <v>0</v>
      </c>
      <c r="O55" s="275">
        <v>2.6756000000000002</v>
      </c>
      <c r="P55" s="288">
        <v>2.6756000000000002</v>
      </c>
      <c r="Q55" s="411">
        <v>0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0"/>
        <v>0</v>
      </c>
      <c r="AR55" s="115">
        <f t="shared" si="11"/>
        <v>0</v>
      </c>
      <c r="AS55" s="116">
        <f t="shared" si="12"/>
        <v>0</v>
      </c>
      <c r="AT55" s="351">
        <f t="shared" si="68"/>
        <v>1601205</v>
      </c>
      <c r="AU55" s="113">
        <f t="shared" si="69"/>
        <v>1179091</v>
      </c>
      <c r="AV55" s="113">
        <f t="shared" si="15"/>
        <v>0</v>
      </c>
      <c r="AW55" s="113">
        <f t="shared" si="70"/>
        <v>398533</v>
      </c>
      <c r="AX55" s="113">
        <f t="shared" si="70"/>
        <v>23581</v>
      </c>
      <c r="AY55" s="113">
        <f t="shared" si="71"/>
        <v>0</v>
      </c>
      <c r="AZ55" s="115">
        <f t="shared" si="72"/>
        <v>2.6756000000000002</v>
      </c>
      <c r="BA55" s="115">
        <f t="shared" si="73"/>
        <v>2.6756000000000002</v>
      </c>
      <c r="BB55" s="116">
        <f t="shared" si="73"/>
        <v>0</v>
      </c>
      <c r="BC55" s="15"/>
    </row>
    <row r="56" spans="1:55" s="3" customFormat="1" x14ac:dyDescent="0.2">
      <c r="A56" s="373">
        <v>11</v>
      </c>
      <c r="B56" s="374">
        <v>3429</v>
      </c>
      <c r="C56" s="374">
        <v>600078256</v>
      </c>
      <c r="D56" s="374">
        <v>43257151</v>
      </c>
      <c r="E56" s="372" t="s">
        <v>141</v>
      </c>
      <c r="F56" s="374">
        <v>3143</v>
      </c>
      <c r="G56" s="375" t="s">
        <v>634</v>
      </c>
      <c r="H56" s="399" t="s">
        <v>282</v>
      </c>
      <c r="I56" s="110">
        <v>42133</v>
      </c>
      <c r="J56" s="111">
        <v>29700</v>
      </c>
      <c r="K56" s="111">
        <v>0</v>
      </c>
      <c r="L56" s="114">
        <v>10039</v>
      </c>
      <c r="M56" s="114">
        <v>594</v>
      </c>
      <c r="N56" s="111">
        <v>1800</v>
      </c>
      <c r="O56" s="275">
        <v>0.13</v>
      </c>
      <c r="P56" s="288">
        <v>0</v>
      </c>
      <c r="Q56" s="411">
        <v>0.13</v>
      </c>
      <c r="R56" s="112">
        <f t="shared" si="2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3"/>
        <v>0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0</v>
      </c>
      <c r="AC56" s="114">
        <f t="shared" si="6"/>
        <v>0</v>
      </c>
      <c r="AD56" s="114">
        <f t="shared" si="7"/>
        <v>0</v>
      </c>
      <c r="AE56" s="113">
        <v>0</v>
      </c>
      <c r="AF56" s="113">
        <v>0</v>
      </c>
      <c r="AG56" s="113">
        <f t="shared" si="8"/>
        <v>0</v>
      </c>
      <c r="AH56" s="113">
        <f t="shared" si="9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10"/>
        <v>0</v>
      </c>
      <c r="AR56" s="115">
        <f t="shared" si="11"/>
        <v>0</v>
      </c>
      <c r="AS56" s="116">
        <f t="shared" si="12"/>
        <v>0</v>
      </c>
      <c r="AT56" s="351">
        <f t="shared" si="68"/>
        <v>42133</v>
      </c>
      <c r="AU56" s="113">
        <f t="shared" si="69"/>
        <v>29700</v>
      </c>
      <c r="AV56" s="113">
        <f t="shared" si="15"/>
        <v>0</v>
      </c>
      <c r="AW56" s="113">
        <f t="shared" si="70"/>
        <v>10039</v>
      </c>
      <c r="AX56" s="113">
        <f t="shared" si="70"/>
        <v>594</v>
      </c>
      <c r="AY56" s="113">
        <f t="shared" si="71"/>
        <v>1800</v>
      </c>
      <c r="AZ56" s="115">
        <f t="shared" si="72"/>
        <v>0.13</v>
      </c>
      <c r="BA56" s="115">
        <f t="shared" si="73"/>
        <v>0</v>
      </c>
      <c r="BB56" s="116">
        <f t="shared" si="73"/>
        <v>0.13</v>
      </c>
      <c r="BC56" s="15"/>
    </row>
    <row r="57" spans="1:55" x14ac:dyDescent="0.2">
      <c r="A57" s="237">
        <v>11</v>
      </c>
      <c r="B57" s="31">
        <v>3429</v>
      </c>
      <c r="C57" s="31">
        <v>600078256</v>
      </c>
      <c r="D57" s="31">
        <v>43257151</v>
      </c>
      <c r="E57" s="246" t="s">
        <v>142</v>
      </c>
      <c r="F57" s="31"/>
      <c r="G57" s="236"/>
      <c r="H57" s="332"/>
      <c r="I57" s="5">
        <v>19036146</v>
      </c>
      <c r="J57" s="8">
        <v>13467073</v>
      </c>
      <c r="K57" s="8">
        <v>230000</v>
      </c>
      <c r="L57" s="8">
        <v>4629611</v>
      </c>
      <c r="M57" s="8">
        <v>269341</v>
      </c>
      <c r="N57" s="8">
        <v>440121</v>
      </c>
      <c r="O57" s="9">
        <v>24.831399999999999</v>
      </c>
      <c r="P57" s="9">
        <v>20.433799999999998</v>
      </c>
      <c r="Q57" s="38">
        <v>4.3976000000000006</v>
      </c>
      <c r="R57" s="5">
        <f t="shared" ref="R57:BB57" si="74">SUM(R53:R56)</f>
        <v>0</v>
      </c>
      <c r="S57" s="8">
        <f t="shared" si="74"/>
        <v>0</v>
      </c>
      <c r="T57" s="8">
        <f t="shared" si="74"/>
        <v>0</v>
      </c>
      <c r="U57" s="8">
        <f t="shared" si="74"/>
        <v>0</v>
      </c>
      <c r="V57" s="8">
        <f t="shared" si="74"/>
        <v>0</v>
      </c>
      <c r="W57" s="8">
        <f t="shared" si="74"/>
        <v>0</v>
      </c>
      <c r="X57" s="8">
        <f t="shared" si="74"/>
        <v>0</v>
      </c>
      <c r="Y57" s="8">
        <f t="shared" si="74"/>
        <v>0</v>
      </c>
      <c r="Z57" s="8">
        <f t="shared" si="74"/>
        <v>0</v>
      </c>
      <c r="AA57" s="8">
        <f t="shared" si="74"/>
        <v>0</v>
      </c>
      <c r="AB57" s="8">
        <f t="shared" si="74"/>
        <v>0</v>
      </c>
      <c r="AC57" s="8">
        <f t="shared" si="74"/>
        <v>0</v>
      </c>
      <c r="AD57" s="8">
        <f t="shared" si="74"/>
        <v>0</v>
      </c>
      <c r="AE57" s="8">
        <f t="shared" si="74"/>
        <v>0</v>
      </c>
      <c r="AF57" s="8">
        <f t="shared" si="74"/>
        <v>0</v>
      </c>
      <c r="AG57" s="8">
        <f t="shared" si="74"/>
        <v>0</v>
      </c>
      <c r="AH57" s="8">
        <f t="shared" si="74"/>
        <v>0</v>
      </c>
      <c r="AI57" s="9">
        <f t="shared" si="74"/>
        <v>0</v>
      </c>
      <c r="AJ57" s="9">
        <f t="shared" si="74"/>
        <v>0</v>
      </c>
      <c r="AK57" s="9">
        <f t="shared" si="74"/>
        <v>0</v>
      </c>
      <c r="AL57" s="9">
        <f t="shared" si="74"/>
        <v>0</v>
      </c>
      <c r="AM57" s="9">
        <f t="shared" si="74"/>
        <v>0</v>
      </c>
      <c r="AN57" s="9">
        <f t="shared" si="74"/>
        <v>0</v>
      </c>
      <c r="AO57" s="9">
        <f t="shared" si="74"/>
        <v>0</v>
      </c>
      <c r="AP57" s="9">
        <f t="shared" si="74"/>
        <v>0</v>
      </c>
      <c r="AQ57" s="9">
        <f t="shared" si="74"/>
        <v>0</v>
      </c>
      <c r="AR57" s="9">
        <f t="shared" si="74"/>
        <v>0</v>
      </c>
      <c r="AS57" s="78">
        <f t="shared" si="74"/>
        <v>0</v>
      </c>
      <c r="AT57" s="877">
        <f t="shared" si="74"/>
        <v>19036146</v>
      </c>
      <c r="AU57" s="8">
        <f t="shared" si="74"/>
        <v>13467073</v>
      </c>
      <c r="AV57" s="8">
        <f t="shared" si="74"/>
        <v>230000</v>
      </c>
      <c r="AW57" s="8">
        <f t="shared" si="74"/>
        <v>4629611</v>
      </c>
      <c r="AX57" s="8">
        <f t="shared" si="74"/>
        <v>269341</v>
      </c>
      <c r="AY57" s="8">
        <f t="shared" si="74"/>
        <v>440121</v>
      </c>
      <c r="AZ57" s="9">
        <f t="shared" si="74"/>
        <v>24.831399999999999</v>
      </c>
      <c r="BA57" s="9">
        <f t="shared" si="74"/>
        <v>20.433799999999998</v>
      </c>
      <c r="BB57" s="78">
        <f t="shared" si="74"/>
        <v>4.3976000000000006</v>
      </c>
      <c r="BC57" s="15"/>
    </row>
    <row r="58" spans="1:55" x14ac:dyDescent="0.2">
      <c r="A58" s="373">
        <v>12</v>
      </c>
      <c r="B58" s="374">
        <v>3405</v>
      </c>
      <c r="C58" s="374">
        <v>600078337</v>
      </c>
      <c r="D58" s="374">
        <v>70698325</v>
      </c>
      <c r="E58" s="372" t="s">
        <v>143</v>
      </c>
      <c r="F58" s="374">
        <v>3111</v>
      </c>
      <c r="G58" s="375" t="s">
        <v>315</v>
      </c>
      <c r="H58" s="376" t="s">
        <v>281</v>
      </c>
      <c r="I58" s="110">
        <v>1458905</v>
      </c>
      <c r="J58" s="111">
        <v>1067345</v>
      </c>
      <c r="K58" s="111">
        <v>0</v>
      </c>
      <c r="L58" s="114">
        <v>360763</v>
      </c>
      <c r="M58" s="114">
        <v>21347</v>
      </c>
      <c r="N58" s="111">
        <v>9450</v>
      </c>
      <c r="O58" s="275">
        <v>2.4382999999999999</v>
      </c>
      <c r="P58" s="288">
        <v>1.9274</v>
      </c>
      <c r="Q58" s="411">
        <v>0.51090000000000002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10"/>
        <v>0</v>
      </c>
      <c r="AR58" s="115">
        <f t="shared" si="11"/>
        <v>0</v>
      </c>
      <c r="AS58" s="116">
        <f t="shared" si="12"/>
        <v>0</v>
      </c>
      <c r="AT58" s="351">
        <f t="shared" ref="AT58:AT63" si="75">I58+AH58</f>
        <v>1458905</v>
      </c>
      <c r="AU58" s="113">
        <f t="shared" ref="AU58:AU63" si="76">J58+W58</f>
        <v>1067345</v>
      </c>
      <c r="AV58" s="113">
        <f t="shared" si="15"/>
        <v>0</v>
      </c>
      <c r="AW58" s="113">
        <f t="shared" ref="AW58:AX63" si="77">L58+AC58</f>
        <v>360763</v>
      </c>
      <c r="AX58" s="113">
        <f t="shared" si="77"/>
        <v>21347</v>
      </c>
      <c r="AY58" s="113">
        <f t="shared" ref="AY58:AY63" si="78">N58+AG58</f>
        <v>9450</v>
      </c>
      <c r="AZ58" s="115">
        <f t="shared" ref="AZ58:AZ63" si="79">O58+AS58</f>
        <v>2.4382999999999999</v>
      </c>
      <c r="BA58" s="115">
        <f t="shared" ref="BA58:BB63" si="80">P58+AQ58</f>
        <v>1.9274</v>
      </c>
      <c r="BB58" s="116">
        <f t="shared" si="80"/>
        <v>0.51090000000000002</v>
      </c>
      <c r="BC58" s="15"/>
    </row>
    <row r="59" spans="1:55" x14ac:dyDescent="0.2">
      <c r="A59" s="373">
        <v>12</v>
      </c>
      <c r="B59" s="374">
        <v>3405</v>
      </c>
      <c r="C59" s="374">
        <v>600078337</v>
      </c>
      <c r="D59" s="374">
        <v>70698325</v>
      </c>
      <c r="E59" s="372" t="s">
        <v>143</v>
      </c>
      <c r="F59" s="374">
        <v>3117</v>
      </c>
      <c r="G59" s="375" t="s">
        <v>318</v>
      </c>
      <c r="H59" s="376" t="s">
        <v>281</v>
      </c>
      <c r="I59" s="110">
        <v>2070168</v>
      </c>
      <c r="J59" s="111">
        <v>1486944</v>
      </c>
      <c r="K59" s="111">
        <v>0</v>
      </c>
      <c r="L59" s="114">
        <v>502587</v>
      </c>
      <c r="M59" s="114">
        <v>29739</v>
      </c>
      <c r="N59" s="111">
        <v>50898</v>
      </c>
      <c r="O59" s="275">
        <v>2.5051000000000001</v>
      </c>
      <c r="P59" s="288">
        <v>1.591</v>
      </c>
      <c r="Q59" s="411">
        <v>0.91410000000000002</v>
      </c>
      <c r="R59" s="112">
        <f t="shared" si="2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8"/>
        <v>0</v>
      </c>
      <c r="AH59" s="113">
        <f t="shared" si="9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10"/>
        <v>0</v>
      </c>
      <c r="AR59" s="115">
        <f t="shared" si="11"/>
        <v>0</v>
      </c>
      <c r="AS59" s="116">
        <f t="shared" si="12"/>
        <v>0</v>
      </c>
      <c r="AT59" s="351">
        <f t="shared" si="75"/>
        <v>2070168</v>
      </c>
      <c r="AU59" s="113">
        <f t="shared" si="76"/>
        <v>1486944</v>
      </c>
      <c r="AV59" s="113">
        <f t="shared" si="15"/>
        <v>0</v>
      </c>
      <c r="AW59" s="113">
        <f t="shared" si="77"/>
        <v>502587</v>
      </c>
      <c r="AX59" s="113">
        <f t="shared" si="77"/>
        <v>29739</v>
      </c>
      <c r="AY59" s="113">
        <f t="shared" si="78"/>
        <v>50898</v>
      </c>
      <c r="AZ59" s="115">
        <f t="shared" si="79"/>
        <v>2.5051000000000001</v>
      </c>
      <c r="BA59" s="115">
        <f t="shared" si="80"/>
        <v>1.591</v>
      </c>
      <c r="BB59" s="116">
        <f t="shared" si="80"/>
        <v>0.91410000000000002</v>
      </c>
      <c r="BC59" s="15"/>
    </row>
    <row r="60" spans="1:55" x14ac:dyDescent="0.2">
      <c r="A60" s="373">
        <v>12</v>
      </c>
      <c r="B60" s="374">
        <v>3405</v>
      </c>
      <c r="C60" s="374">
        <v>600078337</v>
      </c>
      <c r="D60" s="374">
        <v>70698325</v>
      </c>
      <c r="E60" s="372" t="s">
        <v>143</v>
      </c>
      <c r="F60" s="374">
        <v>3117</v>
      </c>
      <c r="G60" s="375" t="s">
        <v>316</v>
      </c>
      <c r="H60" s="376" t="s">
        <v>282</v>
      </c>
      <c r="I60" s="110">
        <v>510470</v>
      </c>
      <c r="J60" s="111">
        <v>346443</v>
      </c>
      <c r="K60" s="111">
        <v>0</v>
      </c>
      <c r="L60" s="114">
        <v>117098</v>
      </c>
      <c r="M60" s="114">
        <v>6929</v>
      </c>
      <c r="N60" s="111">
        <v>40000</v>
      </c>
      <c r="O60" s="275">
        <v>1</v>
      </c>
      <c r="P60" s="288">
        <v>1</v>
      </c>
      <c r="Q60" s="411">
        <v>0</v>
      </c>
      <c r="R60" s="112">
        <f t="shared" si="2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10"/>
        <v>0</v>
      </c>
      <c r="AR60" s="115">
        <f t="shared" si="11"/>
        <v>0</v>
      </c>
      <c r="AS60" s="116">
        <f t="shared" si="12"/>
        <v>0</v>
      </c>
      <c r="AT60" s="351">
        <f t="shared" si="75"/>
        <v>510470</v>
      </c>
      <c r="AU60" s="113">
        <f t="shared" si="76"/>
        <v>346443</v>
      </c>
      <c r="AV60" s="113">
        <f t="shared" si="15"/>
        <v>0</v>
      </c>
      <c r="AW60" s="113">
        <f t="shared" si="77"/>
        <v>117098</v>
      </c>
      <c r="AX60" s="113">
        <f t="shared" si="77"/>
        <v>6929</v>
      </c>
      <c r="AY60" s="113">
        <f t="shared" si="78"/>
        <v>40000</v>
      </c>
      <c r="AZ60" s="115">
        <f t="shared" si="79"/>
        <v>1</v>
      </c>
      <c r="BA60" s="115">
        <f t="shared" si="80"/>
        <v>1</v>
      </c>
      <c r="BB60" s="116">
        <f t="shared" si="80"/>
        <v>0</v>
      </c>
      <c r="BC60" s="15"/>
    </row>
    <row r="61" spans="1:55" x14ac:dyDescent="0.2">
      <c r="A61" s="373">
        <v>12</v>
      </c>
      <c r="B61" s="374">
        <v>3405</v>
      </c>
      <c r="C61" s="374">
        <v>600078337</v>
      </c>
      <c r="D61" s="374">
        <v>70698325</v>
      </c>
      <c r="E61" s="372" t="s">
        <v>143</v>
      </c>
      <c r="F61" s="374">
        <v>3141</v>
      </c>
      <c r="G61" s="375" t="s">
        <v>319</v>
      </c>
      <c r="H61" s="376" t="s">
        <v>282</v>
      </c>
      <c r="I61" s="110">
        <v>539762</v>
      </c>
      <c r="J61" s="111">
        <v>395803</v>
      </c>
      <c r="K61" s="111">
        <v>0</v>
      </c>
      <c r="L61" s="114">
        <v>133781</v>
      </c>
      <c r="M61" s="114">
        <v>7916</v>
      </c>
      <c r="N61" s="111">
        <v>2262</v>
      </c>
      <c r="O61" s="275">
        <v>1.35</v>
      </c>
      <c r="P61" s="288">
        <v>0</v>
      </c>
      <c r="Q61" s="411">
        <v>1.35</v>
      </c>
      <c r="R61" s="112">
        <f t="shared" si="2"/>
        <v>0</v>
      </c>
      <c r="S61" s="113">
        <v>0</v>
      </c>
      <c r="T61" s="113">
        <v>17032</v>
      </c>
      <c r="U61" s="113">
        <v>0</v>
      </c>
      <c r="V61" s="113">
        <v>0</v>
      </c>
      <c r="W61" s="113">
        <f t="shared" si="3"/>
        <v>17032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17032</v>
      </c>
      <c r="AC61" s="114">
        <f t="shared" si="6"/>
        <v>5757</v>
      </c>
      <c r="AD61" s="114">
        <f t="shared" si="7"/>
        <v>341</v>
      </c>
      <c r="AE61" s="113">
        <v>0</v>
      </c>
      <c r="AF61" s="113">
        <v>0</v>
      </c>
      <c r="AG61" s="113">
        <f t="shared" si="8"/>
        <v>0</v>
      </c>
      <c r="AH61" s="113">
        <f t="shared" si="9"/>
        <v>23130</v>
      </c>
      <c r="AI61" s="115">
        <v>0</v>
      </c>
      <c r="AJ61" s="115">
        <v>0</v>
      </c>
      <c r="AK61" s="115">
        <v>0</v>
      </c>
      <c r="AL61" s="115">
        <v>0</v>
      </c>
      <c r="AM61" s="115">
        <v>0.06</v>
      </c>
      <c r="AN61" s="115">
        <v>0</v>
      </c>
      <c r="AO61" s="115">
        <v>0</v>
      </c>
      <c r="AP61" s="115">
        <v>0</v>
      </c>
      <c r="AQ61" s="115">
        <f t="shared" si="10"/>
        <v>0</v>
      </c>
      <c r="AR61" s="115">
        <f t="shared" si="11"/>
        <v>0.06</v>
      </c>
      <c r="AS61" s="116">
        <f t="shared" si="12"/>
        <v>0.06</v>
      </c>
      <c r="AT61" s="351">
        <f t="shared" si="75"/>
        <v>562892</v>
      </c>
      <c r="AU61" s="113">
        <f t="shared" si="76"/>
        <v>412835</v>
      </c>
      <c r="AV61" s="113">
        <f t="shared" si="15"/>
        <v>0</v>
      </c>
      <c r="AW61" s="113">
        <f t="shared" si="77"/>
        <v>139538</v>
      </c>
      <c r="AX61" s="113">
        <f t="shared" si="77"/>
        <v>8257</v>
      </c>
      <c r="AY61" s="113">
        <f t="shared" si="78"/>
        <v>2262</v>
      </c>
      <c r="AZ61" s="115">
        <f t="shared" si="79"/>
        <v>1.4100000000000001</v>
      </c>
      <c r="BA61" s="115">
        <f t="shared" si="80"/>
        <v>0</v>
      </c>
      <c r="BB61" s="116">
        <f t="shared" si="80"/>
        <v>1.4100000000000001</v>
      </c>
      <c r="BC61" s="15"/>
    </row>
    <row r="62" spans="1:55" x14ac:dyDescent="0.2">
      <c r="A62" s="373">
        <v>12</v>
      </c>
      <c r="B62" s="374">
        <v>3405</v>
      </c>
      <c r="C62" s="374">
        <v>600078337</v>
      </c>
      <c r="D62" s="374">
        <v>70698325</v>
      </c>
      <c r="E62" s="372" t="s">
        <v>143</v>
      </c>
      <c r="F62" s="374">
        <v>3143</v>
      </c>
      <c r="G62" s="375" t="s">
        <v>633</v>
      </c>
      <c r="H62" s="399" t="s">
        <v>281</v>
      </c>
      <c r="I62" s="110">
        <v>261654</v>
      </c>
      <c r="J62" s="111">
        <v>192677</v>
      </c>
      <c r="K62" s="111">
        <v>0</v>
      </c>
      <c r="L62" s="114">
        <v>65124</v>
      </c>
      <c r="M62" s="114">
        <v>3853</v>
      </c>
      <c r="N62" s="111">
        <v>0</v>
      </c>
      <c r="O62" s="275">
        <v>0.43330000000000002</v>
      </c>
      <c r="P62" s="288">
        <v>0.43330000000000002</v>
      </c>
      <c r="Q62" s="411">
        <v>0</v>
      </c>
      <c r="R62" s="112">
        <f t="shared" si="2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3"/>
        <v>0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0</v>
      </c>
      <c r="AC62" s="114">
        <f t="shared" si="6"/>
        <v>0</v>
      </c>
      <c r="AD62" s="114">
        <f t="shared" si="7"/>
        <v>0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10"/>
        <v>0</v>
      </c>
      <c r="AR62" s="115">
        <f t="shared" si="11"/>
        <v>0</v>
      </c>
      <c r="AS62" s="116">
        <f t="shared" si="12"/>
        <v>0</v>
      </c>
      <c r="AT62" s="351">
        <f t="shared" si="75"/>
        <v>261654</v>
      </c>
      <c r="AU62" s="113">
        <f t="shared" si="76"/>
        <v>192677</v>
      </c>
      <c r="AV62" s="113">
        <f t="shared" si="15"/>
        <v>0</v>
      </c>
      <c r="AW62" s="113">
        <f t="shared" si="77"/>
        <v>65124</v>
      </c>
      <c r="AX62" s="113">
        <f t="shared" si="77"/>
        <v>3853</v>
      </c>
      <c r="AY62" s="113">
        <f t="shared" si="78"/>
        <v>0</v>
      </c>
      <c r="AZ62" s="115">
        <f t="shared" si="79"/>
        <v>0.43330000000000002</v>
      </c>
      <c r="BA62" s="115">
        <f t="shared" si="80"/>
        <v>0.43330000000000002</v>
      </c>
      <c r="BB62" s="116">
        <f t="shared" si="80"/>
        <v>0</v>
      </c>
      <c r="BC62" s="15"/>
    </row>
    <row r="63" spans="1:55" x14ac:dyDescent="0.2">
      <c r="A63" s="373">
        <v>12</v>
      </c>
      <c r="B63" s="374">
        <v>3405</v>
      </c>
      <c r="C63" s="374">
        <v>600078337</v>
      </c>
      <c r="D63" s="374">
        <v>70698325</v>
      </c>
      <c r="E63" s="372" t="s">
        <v>143</v>
      </c>
      <c r="F63" s="374">
        <v>3143</v>
      </c>
      <c r="G63" s="375" t="s">
        <v>634</v>
      </c>
      <c r="H63" s="399" t="s">
        <v>282</v>
      </c>
      <c r="I63" s="110">
        <v>10534</v>
      </c>
      <c r="J63" s="111">
        <v>7425</v>
      </c>
      <c r="K63" s="111">
        <v>0</v>
      </c>
      <c r="L63" s="114">
        <v>2510</v>
      </c>
      <c r="M63" s="114">
        <v>149</v>
      </c>
      <c r="N63" s="111">
        <v>450</v>
      </c>
      <c r="O63" s="275">
        <v>0.03</v>
      </c>
      <c r="P63" s="288">
        <v>0</v>
      </c>
      <c r="Q63" s="411">
        <v>0.03</v>
      </c>
      <c r="R63" s="112">
        <f t="shared" si="2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3"/>
        <v>0</v>
      </c>
      <c r="X63" s="113">
        <v>0</v>
      </c>
      <c r="Y63" s="113">
        <v>0</v>
      </c>
      <c r="Z63" s="113">
        <v>0</v>
      </c>
      <c r="AA63" s="113">
        <f t="shared" si="4"/>
        <v>0</v>
      </c>
      <c r="AB63" s="113">
        <f t="shared" si="5"/>
        <v>0</v>
      </c>
      <c r="AC63" s="114">
        <f t="shared" si="6"/>
        <v>0</v>
      </c>
      <c r="AD63" s="114">
        <f t="shared" si="7"/>
        <v>0</v>
      </c>
      <c r="AE63" s="113">
        <v>0</v>
      </c>
      <c r="AF63" s="113">
        <v>0</v>
      </c>
      <c r="AG63" s="113">
        <f t="shared" si="8"/>
        <v>0</v>
      </c>
      <c r="AH63" s="113">
        <f t="shared" si="9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10"/>
        <v>0</v>
      </c>
      <c r="AR63" s="115">
        <f t="shared" si="11"/>
        <v>0</v>
      </c>
      <c r="AS63" s="116">
        <f t="shared" si="12"/>
        <v>0</v>
      </c>
      <c r="AT63" s="351">
        <f t="shared" si="75"/>
        <v>10534</v>
      </c>
      <c r="AU63" s="113">
        <f t="shared" si="76"/>
        <v>7425</v>
      </c>
      <c r="AV63" s="113">
        <f t="shared" si="15"/>
        <v>0</v>
      </c>
      <c r="AW63" s="113">
        <f t="shared" si="77"/>
        <v>2510</v>
      </c>
      <c r="AX63" s="113">
        <f t="shared" si="77"/>
        <v>149</v>
      </c>
      <c r="AY63" s="113">
        <f t="shared" si="78"/>
        <v>450</v>
      </c>
      <c r="AZ63" s="115">
        <f t="shared" si="79"/>
        <v>0.03</v>
      </c>
      <c r="BA63" s="115">
        <f t="shared" si="80"/>
        <v>0</v>
      </c>
      <c r="BB63" s="116">
        <f t="shared" si="80"/>
        <v>0.03</v>
      </c>
      <c r="BC63" s="15"/>
    </row>
    <row r="64" spans="1:55" x14ac:dyDescent="0.2">
      <c r="A64" s="237">
        <v>12</v>
      </c>
      <c r="B64" s="31">
        <v>3405</v>
      </c>
      <c r="C64" s="31">
        <v>600078337</v>
      </c>
      <c r="D64" s="31">
        <v>70698325</v>
      </c>
      <c r="E64" s="246" t="s">
        <v>144</v>
      </c>
      <c r="F64" s="31"/>
      <c r="G64" s="236"/>
      <c r="H64" s="332"/>
      <c r="I64" s="5">
        <v>4851493</v>
      </c>
      <c r="J64" s="8">
        <v>3496637</v>
      </c>
      <c r="K64" s="8">
        <v>0</v>
      </c>
      <c r="L64" s="8">
        <v>1181863</v>
      </c>
      <c r="M64" s="8">
        <v>69933</v>
      </c>
      <c r="N64" s="8">
        <v>103060</v>
      </c>
      <c r="O64" s="9">
        <v>7.7567000000000004</v>
      </c>
      <c r="P64" s="9">
        <v>4.9516999999999998</v>
      </c>
      <c r="Q64" s="38">
        <v>2.8050000000000002</v>
      </c>
      <c r="R64" s="5">
        <f t="shared" ref="R64:BB64" si="81">SUM(R58:R63)</f>
        <v>0</v>
      </c>
      <c r="S64" s="8">
        <f t="shared" si="81"/>
        <v>0</v>
      </c>
      <c r="T64" s="8">
        <f t="shared" si="81"/>
        <v>17032</v>
      </c>
      <c r="U64" s="8">
        <f t="shared" si="81"/>
        <v>0</v>
      </c>
      <c r="V64" s="8">
        <f t="shared" si="81"/>
        <v>0</v>
      </c>
      <c r="W64" s="8">
        <f t="shared" si="81"/>
        <v>17032</v>
      </c>
      <c r="X64" s="8">
        <f t="shared" si="81"/>
        <v>0</v>
      </c>
      <c r="Y64" s="8">
        <f t="shared" si="81"/>
        <v>0</v>
      </c>
      <c r="Z64" s="8">
        <f t="shared" si="81"/>
        <v>0</v>
      </c>
      <c r="AA64" s="8">
        <f t="shared" si="81"/>
        <v>0</v>
      </c>
      <c r="AB64" s="8">
        <f t="shared" si="81"/>
        <v>17032</v>
      </c>
      <c r="AC64" s="8">
        <f t="shared" si="81"/>
        <v>5757</v>
      </c>
      <c r="AD64" s="8">
        <f t="shared" si="81"/>
        <v>341</v>
      </c>
      <c r="AE64" s="8">
        <f t="shared" si="81"/>
        <v>0</v>
      </c>
      <c r="AF64" s="8">
        <f t="shared" si="81"/>
        <v>0</v>
      </c>
      <c r="AG64" s="8">
        <f t="shared" si="81"/>
        <v>0</v>
      </c>
      <c r="AH64" s="8">
        <f t="shared" si="81"/>
        <v>23130</v>
      </c>
      <c r="AI64" s="9">
        <f t="shared" si="81"/>
        <v>0</v>
      </c>
      <c r="AJ64" s="9">
        <f t="shared" si="81"/>
        <v>0</v>
      </c>
      <c r="AK64" s="9">
        <f t="shared" si="81"/>
        <v>0</v>
      </c>
      <c r="AL64" s="9">
        <f t="shared" si="81"/>
        <v>0</v>
      </c>
      <c r="AM64" s="9">
        <f t="shared" si="81"/>
        <v>0.06</v>
      </c>
      <c r="AN64" s="9">
        <f t="shared" si="81"/>
        <v>0</v>
      </c>
      <c r="AO64" s="9">
        <f t="shared" si="81"/>
        <v>0</v>
      </c>
      <c r="AP64" s="9">
        <f t="shared" si="81"/>
        <v>0</v>
      </c>
      <c r="AQ64" s="9">
        <f t="shared" si="81"/>
        <v>0</v>
      </c>
      <c r="AR64" s="9">
        <f t="shared" si="81"/>
        <v>0.06</v>
      </c>
      <c r="AS64" s="78">
        <f t="shared" si="81"/>
        <v>0.06</v>
      </c>
      <c r="AT64" s="877">
        <f t="shared" si="81"/>
        <v>4874623</v>
      </c>
      <c r="AU64" s="8">
        <f t="shared" si="81"/>
        <v>3513669</v>
      </c>
      <c r="AV64" s="8">
        <f t="shared" si="81"/>
        <v>0</v>
      </c>
      <c r="AW64" s="8">
        <f t="shared" si="81"/>
        <v>1187620</v>
      </c>
      <c r="AX64" s="8">
        <f t="shared" si="81"/>
        <v>70274</v>
      </c>
      <c r="AY64" s="8">
        <f t="shared" si="81"/>
        <v>103060</v>
      </c>
      <c r="AZ64" s="9">
        <f t="shared" si="81"/>
        <v>7.8167000000000009</v>
      </c>
      <c r="BA64" s="9">
        <f t="shared" si="81"/>
        <v>4.9516999999999998</v>
      </c>
      <c r="BB64" s="78">
        <f t="shared" si="81"/>
        <v>2.8649999999999998</v>
      </c>
      <c r="BC64" s="15"/>
    </row>
    <row r="65" spans="1:56" x14ac:dyDescent="0.2">
      <c r="A65" s="373">
        <v>13</v>
      </c>
      <c r="B65" s="374">
        <v>3444</v>
      </c>
      <c r="C65" s="374">
        <v>600078086</v>
      </c>
      <c r="D65" s="374">
        <v>16389573</v>
      </c>
      <c r="E65" s="372" t="s">
        <v>145</v>
      </c>
      <c r="F65" s="374">
        <v>3111</v>
      </c>
      <c r="G65" s="375" t="s">
        <v>315</v>
      </c>
      <c r="H65" s="376" t="s">
        <v>281</v>
      </c>
      <c r="I65" s="110">
        <v>3361309</v>
      </c>
      <c r="J65" s="111">
        <v>2442849</v>
      </c>
      <c r="K65" s="111">
        <v>15000</v>
      </c>
      <c r="L65" s="114">
        <v>830753</v>
      </c>
      <c r="M65" s="114">
        <v>48857</v>
      </c>
      <c r="N65" s="111">
        <v>23850</v>
      </c>
      <c r="O65" s="275">
        <v>5.4098000000000006</v>
      </c>
      <c r="P65" s="288">
        <v>4</v>
      </c>
      <c r="Q65" s="411">
        <v>1.4097999999999999</v>
      </c>
      <c r="R65" s="112">
        <f t="shared" si="2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 t="shared" si="8"/>
        <v>0</v>
      </c>
      <c r="AH65" s="113">
        <f t="shared" si="9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0"/>
        <v>0</v>
      </c>
      <c r="AR65" s="115">
        <f t="shared" si="11"/>
        <v>0</v>
      </c>
      <c r="AS65" s="116">
        <f t="shared" si="12"/>
        <v>0</v>
      </c>
      <c r="AT65" s="351">
        <f t="shared" ref="AT65:AT66" si="82">I65+AH65</f>
        <v>3361309</v>
      </c>
      <c r="AU65" s="113">
        <f t="shared" ref="AU65:AU66" si="83">J65+W65</f>
        <v>2442849</v>
      </c>
      <c r="AV65" s="113">
        <f t="shared" si="15"/>
        <v>15000</v>
      </c>
      <c r="AW65" s="113">
        <f>L65+AC65</f>
        <v>830753</v>
      </c>
      <c r="AX65" s="113">
        <f>M65+AD65</f>
        <v>48857</v>
      </c>
      <c r="AY65" s="113">
        <f t="shared" ref="AY65:AY66" si="84">N65+AG65</f>
        <v>23850</v>
      </c>
      <c r="AZ65" s="115">
        <f t="shared" ref="AZ65:AZ66" si="85">O65+AS65</f>
        <v>5.4098000000000006</v>
      </c>
      <c r="BA65" s="115">
        <f>P65+AQ65</f>
        <v>4</v>
      </c>
      <c r="BB65" s="116">
        <f>Q65+AR65</f>
        <v>1.4097999999999999</v>
      </c>
      <c r="BC65" s="15"/>
    </row>
    <row r="66" spans="1:56" x14ac:dyDescent="0.2">
      <c r="A66" s="373">
        <v>13</v>
      </c>
      <c r="B66" s="374">
        <v>3444</v>
      </c>
      <c r="C66" s="374">
        <v>600078086</v>
      </c>
      <c r="D66" s="374">
        <v>16389573</v>
      </c>
      <c r="E66" s="372" t="s">
        <v>145</v>
      </c>
      <c r="F66" s="374">
        <v>3141</v>
      </c>
      <c r="G66" s="375" t="s">
        <v>319</v>
      </c>
      <c r="H66" s="376" t="s">
        <v>282</v>
      </c>
      <c r="I66" s="110">
        <v>662694</v>
      </c>
      <c r="J66" s="111">
        <v>480803</v>
      </c>
      <c r="K66" s="111">
        <v>5000</v>
      </c>
      <c r="L66" s="114">
        <v>164201</v>
      </c>
      <c r="M66" s="114">
        <v>9616</v>
      </c>
      <c r="N66" s="111">
        <v>3074</v>
      </c>
      <c r="O66" s="275">
        <v>1.65</v>
      </c>
      <c r="P66" s="288">
        <v>0</v>
      </c>
      <c r="Q66" s="411">
        <v>1.65</v>
      </c>
      <c r="R66" s="112">
        <f t="shared" si="2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3"/>
        <v>0</v>
      </c>
      <c r="X66" s="113">
        <v>0</v>
      </c>
      <c r="Y66" s="113">
        <v>0</v>
      </c>
      <c r="Z66" s="113">
        <v>0</v>
      </c>
      <c r="AA66" s="113">
        <f t="shared" si="4"/>
        <v>0</v>
      </c>
      <c r="AB66" s="113">
        <f t="shared" si="5"/>
        <v>0</v>
      </c>
      <c r="AC66" s="114">
        <f t="shared" si="6"/>
        <v>0</v>
      </c>
      <c r="AD66" s="114">
        <f t="shared" si="7"/>
        <v>0</v>
      </c>
      <c r="AE66" s="113">
        <v>0</v>
      </c>
      <c r="AF66" s="113">
        <v>0</v>
      </c>
      <c r="AG66" s="113">
        <f t="shared" si="8"/>
        <v>0</v>
      </c>
      <c r="AH66" s="113">
        <f t="shared" si="9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10"/>
        <v>0</v>
      </c>
      <c r="AR66" s="115">
        <f t="shared" si="11"/>
        <v>0</v>
      </c>
      <c r="AS66" s="116">
        <f t="shared" si="12"/>
        <v>0</v>
      </c>
      <c r="AT66" s="351">
        <f t="shared" si="82"/>
        <v>662694</v>
      </c>
      <c r="AU66" s="113">
        <f t="shared" si="83"/>
        <v>480803</v>
      </c>
      <c r="AV66" s="113">
        <f t="shared" si="15"/>
        <v>5000</v>
      </c>
      <c r="AW66" s="113">
        <f>L66+AC66</f>
        <v>164201</v>
      </c>
      <c r="AX66" s="113">
        <f>M66+AD66</f>
        <v>9616</v>
      </c>
      <c r="AY66" s="113">
        <f t="shared" si="84"/>
        <v>3074</v>
      </c>
      <c r="AZ66" s="115">
        <f t="shared" si="85"/>
        <v>1.65</v>
      </c>
      <c r="BA66" s="115">
        <f>P66+AQ66</f>
        <v>0</v>
      </c>
      <c r="BB66" s="116">
        <f>Q66+AR66</f>
        <v>1.65</v>
      </c>
      <c r="BC66" s="15"/>
    </row>
    <row r="67" spans="1:56" x14ac:dyDescent="0.2">
      <c r="A67" s="237">
        <v>13</v>
      </c>
      <c r="B67" s="31">
        <v>3444</v>
      </c>
      <c r="C67" s="31">
        <v>600078086</v>
      </c>
      <c r="D67" s="31">
        <v>16389573</v>
      </c>
      <c r="E67" s="246" t="s">
        <v>146</v>
      </c>
      <c r="F67" s="31"/>
      <c r="G67" s="236"/>
      <c r="H67" s="332"/>
      <c r="I67" s="5">
        <v>4024003</v>
      </c>
      <c r="J67" s="8">
        <v>2923652</v>
      </c>
      <c r="K67" s="8">
        <v>20000</v>
      </c>
      <c r="L67" s="8">
        <v>994954</v>
      </c>
      <c r="M67" s="8">
        <v>58473</v>
      </c>
      <c r="N67" s="8">
        <v>26924</v>
      </c>
      <c r="O67" s="9">
        <v>7.059800000000001</v>
      </c>
      <c r="P67" s="9">
        <v>4</v>
      </c>
      <c r="Q67" s="38">
        <v>3.0598000000000001</v>
      </c>
      <c r="R67" s="5">
        <f t="shared" ref="R67:BB67" si="86">SUM(R65:R66)</f>
        <v>0</v>
      </c>
      <c r="S67" s="8">
        <f t="shared" si="86"/>
        <v>0</v>
      </c>
      <c r="T67" s="8">
        <f t="shared" si="86"/>
        <v>0</v>
      </c>
      <c r="U67" s="8">
        <f t="shared" si="86"/>
        <v>0</v>
      </c>
      <c r="V67" s="8">
        <f t="shared" si="86"/>
        <v>0</v>
      </c>
      <c r="W67" s="8">
        <f t="shared" si="86"/>
        <v>0</v>
      </c>
      <c r="X67" s="8">
        <f t="shared" si="86"/>
        <v>0</v>
      </c>
      <c r="Y67" s="8">
        <f t="shared" si="86"/>
        <v>0</v>
      </c>
      <c r="Z67" s="8">
        <f t="shared" si="86"/>
        <v>0</v>
      </c>
      <c r="AA67" s="8">
        <f t="shared" si="86"/>
        <v>0</v>
      </c>
      <c r="AB67" s="8">
        <f t="shared" si="86"/>
        <v>0</v>
      </c>
      <c r="AC67" s="8">
        <f t="shared" si="86"/>
        <v>0</v>
      </c>
      <c r="AD67" s="8">
        <f t="shared" si="86"/>
        <v>0</v>
      </c>
      <c r="AE67" s="8">
        <f t="shared" si="86"/>
        <v>0</v>
      </c>
      <c r="AF67" s="8">
        <f t="shared" si="86"/>
        <v>0</v>
      </c>
      <c r="AG67" s="8">
        <f t="shared" si="86"/>
        <v>0</v>
      </c>
      <c r="AH67" s="8">
        <f t="shared" si="86"/>
        <v>0</v>
      </c>
      <c r="AI67" s="9">
        <f t="shared" si="86"/>
        <v>0</v>
      </c>
      <c r="AJ67" s="9">
        <f t="shared" si="86"/>
        <v>0</v>
      </c>
      <c r="AK67" s="9">
        <f t="shared" si="86"/>
        <v>0</v>
      </c>
      <c r="AL67" s="9">
        <f t="shared" si="86"/>
        <v>0</v>
      </c>
      <c r="AM67" s="9">
        <f t="shared" si="86"/>
        <v>0</v>
      </c>
      <c r="AN67" s="9">
        <f t="shared" si="86"/>
        <v>0</v>
      </c>
      <c r="AO67" s="9">
        <f t="shared" si="86"/>
        <v>0</v>
      </c>
      <c r="AP67" s="9">
        <f t="shared" si="86"/>
        <v>0</v>
      </c>
      <c r="AQ67" s="9">
        <f t="shared" si="86"/>
        <v>0</v>
      </c>
      <c r="AR67" s="9">
        <f t="shared" si="86"/>
        <v>0</v>
      </c>
      <c r="AS67" s="78">
        <f t="shared" si="86"/>
        <v>0</v>
      </c>
      <c r="AT67" s="877">
        <f t="shared" si="86"/>
        <v>4024003</v>
      </c>
      <c r="AU67" s="8">
        <f t="shared" si="86"/>
        <v>2923652</v>
      </c>
      <c r="AV67" s="8">
        <f t="shared" si="86"/>
        <v>20000</v>
      </c>
      <c r="AW67" s="8">
        <f t="shared" si="86"/>
        <v>994954</v>
      </c>
      <c r="AX67" s="8">
        <f t="shared" si="86"/>
        <v>58473</v>
      </c>
      <c r="AY67" s="8">
        <f t="shared" si="86"/>
        <v>26924</v>
      </c>
      <c r="AZ67" s="9">
        <f t="shared" si="86"/>
        <v>7.059800000000001</v>
      </c>
      <c r="BA67" s="9">
        <f t="shared" si="86"/>
        <v>4</v>
      </c>
      <c r="BB67" s="78">
        <f t="shared" si="86"/>
        <v>3.0598000000000001</v>
      </c>
      <c r="BC67" s="15"/>
    </row>
    <row r="68" spans="1:56" x14ac:dyDescent="0.2">
      <c r="A68" s="373">
        <v>14</v>
      </c>
      <c r="B68" s="374">
        <v>3443</v>
      </c>
      <c r="C68" s="374">
        <v>600078582</v>
      </c>
      <c r="D68" s="374">
        <v>16389581</v>
      </c>
      <c r="E68" s="372" t="s">
        <v>147</v>
      </c>
      <c r="F68" s="374">
        <v>3113</v>
      </c>
      <c r="G68" s="375" t="s">
        <v>318</v>
      </c>
      <c r="H68" s="376" t="s">
        <v>281</v>
      </c>
      <c r="I68" s="110">
        <v>12677048</v>
      </c>
      <c r="J68" s="111">
        <v>9074475</v>
      </c>
      <c r="K68" s="111">
        <v>80000</v>
      </c>
      <c r="L68" s="114">
        <v>3094213</v>
      </c>
      <c r="M68" s="114">
        <v>181490</v>
      </c>
      <c r="N68" s="111">
        <v>246870</v>
      </c>
      <c r="O68" s="275">
        <v>17.063600000000001</v>
      </c>
      <c r="P68" s="288">
        <v>12.9091</v>
      </c>
      <c r="Q68" s="411">
        <v>4.1544999999999996</v>
      </c>
      <c r="R68" s="112">
        <f t="shared" si="2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0"/>
        <v>0</v>
      </c>
      <c r="AR68" s="115">
        <f t="shared" si="11"/>
        <v>0</v>
      </c>
      <c r="AS68" s="116">
        <f t="shared" si="12"/>
        <v>0</v>
      </c>
      <c r="AT68" s="351">
        <f t="shared" ref="AT68:AT72" si="87">I68+AH68</f>
        <v>12677048</v>
      </c>
      <c r="AU68" s="113">
        <f t="shared" ref="AU68:AU72" si="88">J68+W68</f>
        <v>9074475</v>
      </c>
      <c r="AV68" s="113">
        <f t="shared" si="15"/>
        <v>80000</v>
      </c>
      <c r="AW68" s="113">
        <f t="shared" ref="AW68:AX72" si="89">L68+AC68</f>
        <v>3094213</v>
      </c>
      <c r="AX68" s="113">
        <f t="shared" si="89"/>
        <v>181490</v>
      </c>
      <c r="AY68" s="113">
        <f t="shared" ref="AY68:AY72" si="90">N68+AG68</f>
        <v>246870</v>
      </c>
      <c r="AZ68" s="115">
        <f t="shared" ref="AZ68:AZ72" si="91">O68+AS68</f>
        <v>17.063600000000001</v>
      </c>
      <c r="BA68" s="115">
        <f t="shared" ref="BA68:BB72" si="92">P68+AQ68</f>
        <v>12.9091</v>
      </c>
      <c r="BB68" s="116">
        <f t="shared" si="92"/>
        <v>4.1544999999999996</v>
      </c>
      <c r="BC68" s="15"/>
    </row>
    <row r="69" spans="1:56" x14ac:dyDescent="0.2">
      <c r="A69" s="373">
        <v>14</v>
      </c>
      <c r="B69" s="374">
        <v>3443</v>
      </c>
      <c r="C69" s="374">
        <v>600078582</v>
      </c>
      <c r="D69" s="374">
        <v>16389581</v>
      </c>
      <c r="E69" s="372" t="s">
        <v>147</v>
      </c>
      <c r="F69" s="374">
        <v>3113</v>
      </c>
      <c r="G69" s="375" t="s">
        <v>316</v>
      </c>
      <c r="H69" s="376" t="s">
        <v>282</v>
      </c>
      <c r="I69" s="110">
        <v>731830</v>
      </c>
      <c r="J69" s="111">
        <v>536694</v>
      </c>
      <c r="K69" s="111">
        <v>0</v>
      </c>
      <c r="L69" s="114">
        <v>181402</v>
      </c>
      <c r="M69" s="114">
        <v>10734</v>
      </c>
      <c r="N69" s="111">
        <v>3000</v>
      </c>
      <c r="O69" s="275">
        <v>1.52</v>
      </c>
      <c r="P69" s="288">
        <v>1.52</v>
      </c>
      <c r="Q69" s="411">
        <v>0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10"/>
        <v>0</v>
      </c>
      <c r="AR69" s="115">
        <f t="shared" si="11"/>
        <v>0</v>
      </c>
      <c r="AS69" s="116">
        <f t="shared" si="12"/>
        <v>0</v>
      </c>
      <c r="AT69" s="351">
        <f t="shared" si="87"/>
        <v>731830</v>
      </c>
      <c r="AU69" s="113">
        <f t="shared" si="88"/>
        <v>536694</v>
      </c>
      <c r="AV69" s="113">
        <f t="shared" si="15"/>
        <v>0</v>
      </c>
      <c r="AW69" s="113">
        <f t="shared" si="89"/>
        <v>181402</v>
      </c>
      <c r="AX69" s="113">
        <f t="shared" si="89"/>
        <v>10734</v>
      </c>
      <c r="AY69" s="113">
        <f t="shared" si="90"/>
        <v>3000</v>
      </c>
      <c r="AZ69" s="115">
        <f t="shared" si="91"/>
        <v>1.52</v>
      </c>
      <c r="BA69" s="115">
        <f t="shared" si="92"/>
        <v>1.52</v>
      </c>
      <c r="BB69" s="116">
        <f t="shared" si="92"/>
        <v>0</v>
      </c>
      <c r="BC69" s="15"/>
    </row>
    <row r="70" spans="1:56" x14ac:dyDescent="0.2">
      <c r="A70" s="373">
        <v>14</v>
      </c>
      <c r="B70" s="374">
        <v>3443</v>
      </c>
      <c r="C70" s="374">
        <v>600078582</v>
      </c>
      <c r="D70" s="374">
        <v>16389581</v>
      </c>
      <c r="E70" s="372" t="s">
        <v>147</v>
      </c>
      <c r="F70" s="374">
        <v>3141</v>
      </c>
      <c r="G70" s="375" t="s">
        <v>319</v>
      </c>
      <c r="H70" s="376" t="s">
        <v>282</v>
      </c>
      <c r="I70" s="110">
        <v>1125124</v>
      </c>
      <c r="J70" s="111">
        <v>816155</v>
      </c>
      <c r="K70" s="111">
        <v>6000</v>
      </c>
      <c r="L70" s="114">
        <v>277888</v>
      </c>
      <c r="M70" s="114">
        <v>16323</v>
      </c>
      <c r="N70" s="111">
        <v>8758</v>
      </c>
      <c r="O70" s="275">
        <v>2.8</v>
      </c>
      <c r="P70" s="288">
        <v>0</v>
      </c>
      <c r="Q70" s="411">
        <v>2.8</v>
      </c>
      <c r="R70" s="112">
        <f t="shared" si="2"/>
        <v>0</v>
      </c>
      <c r="S70" s="113">
        <v>0</v>
      </c>
      <c r="T70" s="113">
        <v>8463</v>
      </c>
      <c r="U70" s="113">
        <v>0</v>
      </c>
      <c r="V70" s="113">
        <v>0</v>
      </c>
      <c r="W70" s="113">
        <f t="shared" si="3"/>
        <v>8463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8463</v>
      </c>
      <c r="AC70" s="114">
        <f t="shared" si="6"/>
        <v>2860</v>
      </c>
      <c r="AD70" s="114">
        <f t="shared" si="7"/>
        <v>169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11492</v>
      </c>
      <c r="AI70" s="115">
        <v>0</v>
      </c>
      <c r="AJ70" s="115">
        <v>0</v>
      </c>
      <c r="AK70" s="115">
        <v>0</v>
      </c>
      <c r="AL70" s="115">
        <v>0</v>
      </c>
      <c r="AM70" s="115">
        <v>0.03</v>
      </c>
      <c r="AN70" s="115">
        <v>0</v>
      </c>
      <c r="AO70" s="115">
        <v>0</v>
      </c>
      <c r="AP70" s="115">
        <v>0</v>
      </c>
      <c r="AQ70" s="115">
        <f t="shared" si="10"/>
        <v>0</v>
      </c>
      <c r="AR70" s="115">
        <f t="shared" si="11"/>
        <v>0.03</v>
      </c>
      <c r="AS70" s="116">
        <f t="shared" si="12"/>
        <v>0.03</v>
      </c>
      <c r="AT70" s="351">
        <f t="shared" si="87"/>
        <v>1136616</v>
      </c>
      <c r="AU70" s="113">
        <f t="shared" si="88"/>
        <v>824618</v>
      </c>
      <c r="AV70" s="113">
        <f t="shared" si="15"/>
        <v>6000</v>
      </c>
      <c r="AW70" s="113">
        <f t="shared" si="89"/>
        <v>280748</v>
      </c>
      <c r="AX70" s="113">
        <f t="shared" si="89"/>
        <v>16492</v>
      </c>
      <c r="AY70" s="113">
        <f t="shared" si="90"/>
        <v>8758</v>
      </c>
      <c r="AZ70" s="115">
        <f t="shared" si="91"/>
        <v>2.8299999999999996</v>
      </c>
      <c r="BA70" s="115">
        <f t="shared" si="92"/>
        <v>0</v>
      </c>
      <c r="BB70" s="116">
        <f t="shared" si="92"/>
        <v>2.8299999999999996</v>
      </c>
      <c r="BC70" s="15"/>
    </row>
    <row r="71" spans="1:56" x14ac:dyDescent="0.2">
      <c r="A71" s="373">
        <v>14</v>
      </c>
      <c r="B71" s="374">
        <v>3443</v>
      </c>
      <c r="C71" s="374">
        <v>600078582</v>
      </c>
      <c r="D71" s="374">
        <v>16389581</v>
      </c>
      <c r="E71" s="372" t="s">
        <v>147</v>
      </c>
      <c r="F71" s="374">
        <v>3143</v>
      </c>
      <c r="G71" s="375" t="s">
        <v>633</v>
      </c>
      <c r="H71" s="399" t="s">
        <v>281</v>
      </c>
      <c r="I71" s="110">
        <v>940747</v>
      </c>
      <c r="J71" s="111">
        <v>680922</v>
      </c>
      <c r="K71" s="111">
        <v>12000</v>
      </c>
      <c r="L71" s="114">
        <v>234207</v>
      </c>
      <c r="M71" s="114">
        <v>13618</v>
      </c>
      <c r="N71" s="111">
        <v>0</v>
      </c>
      <c r="O71" s="275">
        <v>1.5</v>
      </c>
      <c r="P71" s="288">
        <v>1.5</v>
      </c>
      <c r="Q71" s="411">
        <v>0</v>
      </c>
      <c r="R71" s="112">
        <f t="shared" si="2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3"/>
        <v>0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0</v>
      </c>
      <c r="AC71" s="114">
        <f t="shared" si="6"/>
        <v>0</v>
      </c>
      <c r="AD71" s="114">
        <f t="shared" si="7"/>
        <v>0</v>
      </c>
      <c r="AE71" s="113">
        <v>0</v>
      </c>
      <c r="AF71" s="113">
        <v>0</v>
      </c>
      <c r="AG71" s="113">
        <f t="shared" si="8"/>
        <v>0</v>
      </c>
      <c r="AH71" s="113">
        <f t="shared" si="9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10"/>
        <v>0</v>
      </c>
      <c r="AR71" s="115">
        <f t="shared" si="11"/>
        <v>0</v>
      </c>
      <c r="AS71" s="116">
        <f t="shared" si="12"/>
        <v>0</v>
      </c>
      <c r="AT71" s="351">
        <f t="shared" si="87"/>
        <v>940747</v>
      </c>
      <c r="AU71" s="113">
        <f t="shared" si="88"/>
        <v>680922</v>
      </c>
      <c r="AV71" s="113">
        <f t="shared" si="15"/>
        <v>12000</v>
      </c>
      <c r="AW71" s="113">
        <f t="shared" si="89"/>
        <v>234207</v>
      </c>
      <c r="AX71" s="113">
        <f t="shared" si="89"/>
        <v>13618</v>
      </c>
      <c r="AY71" s="113">
        <f t="shared" si="90"/>
        <v>0</v>
      </c>
      <c r="AZ71" s="115">
        <f t="shared" si="91"/>
        <v>1.5</v>
      </c>
      <c r="BA71" s="115">
        <f t="shared" si="92"/>
        <v>1.5</v>
      </c>
      <c r="BB71" s="116">
        <f t="shared" si="92"/>
        <v>0</v>
      </c>
      <c r="BC71" s="15"/>
    </row>
    <row r="72" spans="1:56" x14ac:dyDescent="0.2">
      <c r="A72" s="373">
        <v>14</v>
      </c>
      <c r="B72" s="374">
        <v>3443</v>
      </c>
      <c r="C72" s="374">
        <v>600078582</v>
      </c>
      <c r="D72" s="374">
        <v>16389581</v>
      </c>
      <c r="E72" s="372" t="s">
        <v>147</v>
      </c>
      <c r="F72" s="374">
        <v>3143</v>
      </c>
      <c r="G72" s="375" t="s">
        <v>634</v>
      </c>
      <c r="H72" s="399" t="s">
        <v>282</v>
      </c>
      <c r="I72" s="110">
        <v>33706</v>
      </c>
      <c r="J72" s="111">
        <v>23760</v>
      </c>
      <c r="K72" s="111">
        <v>0</v>
      </c>
      <c r="L72" s="114">
        <v>8031</v>
      </c>
      <c r="M72" s="114">
        <v>475</v>
      </c>
      <c r="N72" s="111">
        <v>1440</v>
      </c>
      <c r="O72" s="275">
        <v>0.1</v>
      </c>
      <c r="P72" s="288">
        <v>0</v>
      </c>
      <c r="Q72" s="411">
        <v>0.1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3"/>
        <v>0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0</v>
      </c>
      <c r="AC72" s="114">
        <f t="shared" si="6"/>
        <v>0</v>
      </c>
      <c r="AD72" s="114">
        <f t="shared" si="7"/>
        <v>0</v>
      </c>
      <c r="AE72" s="113">
        <v>0</v>
      </c>
      <c r="AF72" s="113">
        <v>0</v>
      </c>
      <c r="AG72" s="113">
        <f t="shared" si="8"/>
        <v>0</v>
      </c>
      <c r="AH72" s="113">
        <f t="shared" si="9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0"/>
        <v>0</v>
      </c>
      <c r="AR72" s="115">
        <f t="shared" si="11"/>
        <v>0</v>
      </c>
      <c r="AS72" s="116">
        <f t="shared" si="12"/>
        <v>0</v>
      </c>
      <c r="AT72" s="351">
        <f t="shared" si="87"/>
        <v>33706</v>
      </c>
      <c r="AU72" s="113">
        <f t="shared" si="88"/>
        <v>23760</v>
      </c>
      <c r="AV72" s="113">
        <f t="shared" si="15"/>
        <v>0</v>
      </c>
      <c r="AW72" s="113">
        <f t="shared" si="89"/>
        <v>8031</v>
      </c>
      <c r="AX72" s="113">
        <f t="shared" si="89"/>
        <v>475</v>
      </c>
      <c r="AY72" s="113">
        <f t="shared" si="90"/>
        <v>1440</v>
      </c>
      <c r="AZ72" s="115">
        <f t="shared" si="91"/>
        <v>0.1</v>
      </c>
      <c r="BA72" s="115">
        <f t="shared" si="92"/>
        <v>0</v>
      </c>
      <c r="BB72" s="116">
        <f t="shared" si="92"/>
        <v>0.1</v>
      </c>
      <c r="BC72" s="15"/>
    </row>
    <row r="73" spans="1:56" ht="13.5" thickBot="1" x14ac:dyDescent="0.25">
      <c r="A73" s="241">
        <v>14</v>
      </c>
      <c r="B73" s="59">
        <v>3443</v>
      </c>
      <c r="C73" s="59">
        <v>600078582</v>
      </c>
      <c r="D73" s="59">
        <v>16389581</v>
      </c>
      <c r="E73" s="409" t="s">
        <v>148</v>
      </c>
      <c r="F73" s="59"/>
      <c r="G73" s="242"/>
      <c r="H73" s="410"/>
      <c r="I73" s="341">
        <v>15508455</v>
      </c>
      <c r="J73" s="43">
        <v>11132006</v>
      </c>
      <c r="K73" s="43">
        <v>98000</v>
      </c>
      <c r="L73" s="43">
        <v>3795741</v>
      </c>
      <c r="M73" s="43">
        <v>222640</v>
      </c>
      <c r="N73" s="43">
        <v>260068</v>
      </c>
      <c r="O73" s="45">
        <v>22.983600000000003</v>
      </c>
      <c r="P73" s="45">
        <v>15.9291</v>
      </c>
      <c r="Q73" s="65">
        <v>7.0544999999999991</v>
      </c>
      <c r="R73" s="458">
        <f t="shared" ref="R73:BB73" si="93">SUM(R68:R72)</f>
        <v>0</v>
      </c>
      <c r="S73" s="459">
        <f t="shared" si="93"/>
        <v>0</v>
      </c>
      <c r="T73" s="459">
        <f t="shared" si="93"/>
        <v>8463</v>
      </c>
      <c r="U73" s="459">
        <f t="shared" si="93"/>
        <v>0</v>
      </c>
      <c r="V73" s="459">
        <f t="shared" si="93"/>
        <v>0</v>
      </c>
      <c r="W73" s="459">
        <f t="shared" si="93"/>
        <v>8463</v>
      </c>
      <c r="X73" s="459">
        <f t="shared" si="93"/>
        <v>0</v>
      </c>
      <c r="Y73" s="459">
        <f t="shared" si="93"/>
        <v>0</v>
      </c>
      <c r="Z73" s="459">
        <f t="shared" si="93"/>
        <v>0</v>
      </c>
      <c r="AA73" s="459">
        <f t="shared" si="93"/>
        <v>0</v>
      </c>
      <c r="AB73" s="459">
        <f t="shared" si="93"/>
        <v>8463</v>
      </c>
      <c r="AC73" s="459">
        <f t="shared" si="93"/>
        <v>2860</v>
      </c>
      <c r="AD73" s="459">
        <f t="shared" si="93"/>
        <v>169</v>
      </c>
      <c r="AE73" s="459">
        <f t="shared" si="93"/>
        <v>0</v>
      </c>
      <c r="AF73" s="459">
        <f t="shared" si="93"/>
        <v>0</v>
      </c>
      <c r="AG73" s="459">
        <f t="shared" si="93"/>
        <v>0</v>
      </c>
      <c r="AH73" s="459">
        <f t="shared" si="93"/>
        <v>11492</v>
      </c>
      <c r="AI73" s="460">
        <f t="shared" si="93"/>
        <v>0</v>
      </c>
      <c r="AJ73" s="460">
        <f t="shared" si="93"/>
        <v>0</v>
      </c>
      <c r="AK73" s="460">
        <f t="shared" si="93"/>
        <v>0</v>
      </c>
      <c r="AL73" s="460">
        <f t="shared" si="93"/>
        <v>0</v>
      </c>
      <c r="AM73" s="460">
        <f t="shared" si="93"/>
        <v>0.03</v>
      </c>
      <c r="AN73" s="460">
        <f t="shared" si="93"/>
        <v>0</v>
      </c>
      <c r="AO73" s="460">
        <f t="shared" si="93"/>
        <v>0</v>
      </c>
      <c r="AP73" s="460">
        <f t="shared" si="93"/>
        <v>0</v>
      </c>
      <c r="AQ73" s="460">
        <f t="shared" si="93"/>
        <v>0</v>
      </c>
      <c r="AR73" s="460">
        <f t="shared" si="93"/>
        <v>0.03</v>
      </c>
      <c r="AS73" s="461">
        <f t="shared" si="93"/>
        <v>0.03</v>
      </c>
      <c r="AT73" s="879">
        <f t="shared" si="93"/>
        <v>15519947</v>
      </c>
      <c r="AU73" s="459">
        <f t="shared" si="93"/>
        <v>11140469</v>
      </c>
      <c r="AV73" s="459">
        <f t="shared" si="93"/>
        <v>98000</v>
      </c>
      <c r="AW73" s="459">
        <f t="shared" si="93"/>
        <v>3798601</v>
      </c>
      <c r="AX73" s="459">
        <f t="shared" si="93"/>
        <v>222809</v>
      </c>
      <c r="AY73" s="459">
        <f t="shared" si="93"/>
        <v>260068</v>
      </c>
      <c r="AZ73" s="460">
        <f t="shared" si="93"/>
        <v>23.0136</v>
      </c>
      <c r="BA73" s="460">
        <f t="shared" si="93"/>
        <v>15.9291</v>
      </c>
      <c r="BB73" s="461">
        <f t="shared" si="93"/>
        <v>7.0844999999999985</v>
      </c>
      <c r="BC73" s="15"/>
    </row>
    <row r="74" spans="1:56" ht="13.5" thickBot="1" x14ac:dyDescent="0.25">
      <c r="A74" s="243"/>
      <c r="B74" s="54"/>
      <c r="C74" s="54"/>
      <c r="D74" s="54"/>
      <c r="E74" s="136" t="s">
        <v>797</v>
      </c>
      <c r="F74" s="54"/>
      <c r="G74" s="244"/>
      <c r="H74" s="340"/>
      <c r="I74" s="67">
        <f t="shared" ref="I74:BB74" si="94">I15+I19+I23+I25+I32+I38+I40+I43+I48+I52+I57+I64+I67+I73</f>
        <v>140148315</v>
      </c>
      <c r="J74" s="55">
        <f t="shared" si="94"/>
        <v>100903705</v>
      </c>
      <c r="K74" s="55">
        <f t="shared" si="94"/>
        <v>704990</v>
      </c>
      <c r="L74" s="55">
        <f t="shared" si="94"/>
        <v>34343738</v>
      </c>
      <c r="M74" s="55">
        <f t="shared" si="94"/>
        <v>2018074</v>
      </c>
      <c r="N74" s="55">
        <f t="shared" si="94"/>
        <v>2177808</v>
      </c>
      <c r="O74" s="56">
        <f t="shared" si="94"/>
        <v>217.63379999999998</v>
      </c>
      <c r="P74" s="56">
        <f t="shared" si="94"/>
        <v>150.15459999999999</v>
      </c>
      <c r="Q74" s="68">
        <f t="shared" si="94"/>
        <v>67.479200000000006</v>
      </c>
      <c r="R74" s="462">
        <f t="shared" si="94"/>
        <v>0</v>
      </c>
      <c r="S74" s="463">
        <f t="shared" si="94"/>
        <v>71187</v>
      </c>
      <c r="T74" s="463">
        <f t="shared" si="94"/>
        <v>35609</v>
      </c>
      <c r="U74" s="463">
        <f t="shared" si="94"/>
        <v>-5217</v>
      </c>
      <c r="V74" s="463">
        <f t="shared" si="94"/>
        <v>0</v>
      </c>
      <c r="W74" s="463">
        <f t="shared" si="94"/>
        <v>101579</v>
      </c>
      <c r="X74" s="463">
        <f t="shared" si="94"/>
        <v>0</v>
      </c>
      <c r="Y74" s="463">
        <f t="shared" si="94"/>
        <v>0</v>
      </c>
      <c r="Z74" s="463">
        <f t="shared" si="94"/>
        <v>0</v>
      </c>
      <c r="AA74" s="463">
        <f t="shared" si="94"/>
        <v>0</v>
      </c>
      <c r="AB74" s="463">
        <f t="shared" si="94"/>
        <v>101579</v>
      </c>
      <c r="AC74" s="463">
        <f t="shared" si="94"/>
        <v>34334</v>
      </c>
      <c r="AD74" s="463">
        <f t="shared" si="94"/>
        <v>2032</v>
      </c>
      <c r="AE74" s="463">
        <f t="shared" si="94"/>
        <v>0</v>
      </c>
      <c r="AF74" s="463">
        <f t="shared" si="94"/>
        <v>0</v>
      </c>
      <c r="AG74" s="463">
        <f t="shared" si="94"/>
        <v>0</v>
      </c>
      <c r="AH74" s="463">
        <f t="shared" si="94"/>
        <v>137945</v>
      </c>
      <c r="AI74" s="464">
        <f t="shared" si="94"/>
        <v>0</v>
      </c>
      <c r="AJ74" s="464">
        <f t="shared" si="94"/>
        <v>0</v>
      </c>
      <c r="AK74" s="464">
        <f t="shared" si="94"/>
        <v>0.21</v>
      </c>
      <c r="AL74" s="464">
        <f t="shared" si="94"/>
        <v>0</v>
      </c>
      <c r="AM74" s="464">
        <f t="shared" si="94"/>
        <v>0.15</v>
      </c>
      <c r="AN74" s="464">
        <f t="shared" si="94"/>
        <v>-0.01</v>
      </c>
      <c r="AO74" s="464">
        <f t="shared" si="94"/>
        <v>0</v>
      </c>
      <c r="AP74" s="464">
        <f t="shared" si="94"/>
        <v>0</v>
      </c>
      <c r="AQ74" s="464">
        <f t="shared" si="94"/>
        <v>0.19999999999999998</v>
      </c>
      <c r="AR74" s="464">
        <f t="shared" si="94"/>
        <v>0.15</v>
      </c>
      <c r="AS74" s="827">
        <f t="shared" si="94"/>
        <v>0.35000000000000009</v>
      </c>
      <c r="AT74" s="462">
        <f t="shared" si="94"/>
        <v>140286260</v>
      </c>
      <c r="AU74" s="463">
        <f t="shared" si="94"/>
        <v>101005284</v>
      </c>
      <c r="AV74" s="463">
        <f t="shared" si="94"/>
        <v>704990</v>
      </c>
      <c r="AW74" s="463">
        <f t="shared" si="94"/>
        <v>34378072</v>
      </c>
      <c r="AX74" s="463">
        <f t="shared" si="94"/>
        <v>2020106</v>
      </c>
      <c r="AY74" s="463">
        <f t="shared" si="94"/>
        <v>2177808</v>
      </c>
      <c r="AZ74" s="464">
        <f t="shared" si="94"/>
        <v>217.98379999999997</v>
      </c>
      <c r="BA74" s="464">
        <f t="shared" si="94"/>
        <v>150.35459999999998</v>
      </c>
      <c r="BB74" s="465">
        <f t="shared" si="94"/>
        <v>67.629199999999997</v>
      </c>
      <c r="BC74" s="15"/>
    </row>
    <row r="75" spans="1:56" x14ac:dyDescent="0.2">
      <c r="D75" s="16"/>
      <c r="E75" s="12"/>
      <c r="F75" s="16"/>
      <c r="G75" s="41"/>
      <c r="H75" s="12"/>
      <c r="I75" s="94">
        <f>SUM(J74:N74)</f>
        <v>140148315</v>
      </c>
      <c r="J75" s="94"/>
      <c r="K75" s="94"/>
      <c r="L75" s="94"/>
      <c r="M75" s="94"/>
      <c r="N75" s="94"/>
      <c r="O75" s="95">
        <f>SUM(P74:Q74)</f>
        <v>217.63380000000001</v>
      </c>
      <c r="P75" s="95"/>
      <c r="Q75" s="95"/>
      <c r="R75" s="95"/>
      <c r="S75" s="95"/>
      <c r="T75" s="95"/>
      <c r="U75" s="95"/>
      <c r="V75" s="95"/>
      <c r="W75" s="216">
        <f>SUM(R74:V74)</f>
        <v>101579</v>
      </c>
      <c r="X75" s="217"/>
      <c r="Y75" s="217"/>
      <c r="Z75" s="217"/>
      <c r="AA75" s="216">
        <f>SUM(X74:Z74)</f>
        <v>0</v>
      </c>
      <c r="AB75" s="216">
        <f>W74+AA74</f>
        <v>101579</v>
      </c>
      <c r="AC75" s="218"/>
      <c r="AD75" s="218"/>
      <c r="AE75" s="217"/>
      <c r="AF75" s="217"/>
      <c r="AG75" s="216">
        <f>SUM(AE74:AF74)</f>
        <v>0</v>
      </c>
      <c r="AH75" s="216">
        <f>AB74+AC74+AD74+AG74</f>
        <v>137945</v>
      </c>
      <c r="AI75" s="137"/>
      <c r="AJ75" s="137"/>
      <c r="AK75" s="137"/>
      <c r="AL75" s="137"/>
      <c r="AM75" s="137"/>
      <c r="AN75" s="137"/>
      <c r="AO75" s="137"/>
      <c r="AP75" s="137"/>
      <c r="AQ75" s="138">
        <f>AI74+AK74+AL74+AN74+AO74</f>
        <v>0.19999999999999998</v>
      </c>
      <c r="AR75" s="138">
        <f>AJ74+AM74+AP74</f>
        <v>0.15</v>
      </c>
      <c r="AS75" s="138">
        <f>SUM(AQ74:AR74)</f>
        <v>0.35</v>
      </c>
      <c r="AT75" s="94">
        <f>SUM(AU74:AY74)</f>
        <v>140286260</v>
      </c>
      <c r="AU75" s="98"/>
      <c r="AV75" s="98"/>
      <c r="AW75" s="98"/>
      <c r="AX75" s="98"/>
      <c r="AY75" s="98"/>
      <c r="AZ75" s="95">
        <f>SUM(BA74:BB74)</f>
        <v>217.98379999999997</v>
      </c>
      <c r="BA75" s="141"/>
      <c r="BB75" s="141"/>
    </row>
    <row r="76" spans="1:56" ht="13.5" thickBot="1" x14ac:dyDescent="0.25">
      <c r="D76" s="16"/>
      <c r="E76" s="12"/>
      <c r="F76" s="16"/>
      <c r="G76" s="41"/>
      <c r="H76" s="12"/>
      <c r="I76" s="139">
        <f ca="1">SUM(J77:N77)</f>
        <v>140148315</v>
      </c>
      <c r="J76" s="91"/>
      <c r="K76" s="91"/>
      <c r="L76" s="91"/>
      <c r="M76" s="91"/>
      <c r="N76" s="91"/>
      <c r="O76" s="140">
        <f ca="1">SUM(P77:Q77)</f>
        <v>217.63380000000001</v>
      </c>
      <c r="P76" s="266"/>
      <c r="Q76" s="266"/>
      <c r="R76" s="308"/>
      <c r="S76" s="308"/>
      <c r="T76" s="308"/>
      <c r="U76" s="308"/>
      <c r="V76" s="308"/>
      <c r="W76" s="303">
        <f ca="1">SUM(R77:V77)</f>
        <v>101579</v>
      </c>
      <c r="X76" s="304"/>
      <c r="Y76" s="304"/>
      <c r="Z76" s="304"/>
      <c r="AA76" s="303">
        <f ca="1">SUM(X77:Z77)</f>
        <v>0</v>
      </c>
      <c r="AB76" s="303">
        <f ca="1">W77+AA77</f>
        <v>101579</v>
      </c>
      <c r="AC76" s="305"/>
      <c r="AD76" s="305"/>
      <c r="AE76" s="304"/>
      <c r="AF76" s="304"/>
      <c r="AG76" s="303">
        <f ca="1">SUM(AE77:AF77)</f>
        <v>0</v>
      </c>
      <c r="AH76" s="303">
        <f ca="1">AB77+AC77+AD77+AG77</f>
        <v>137945</v>
      </c>
      <c r="AI76" s="306"/>
      <c r="AJ76" s="306"/>
      <c r="AK76" s="306"/>
      <c r="AL76" s="306"/>
      <c r="AM76" s="306"/>
      <c r="AN76" s="306"/>
      <c r="AO76" s="306"/>
      <c r="AP76" s="306"/>
      <c r="AQ76" s="307">
        <f ca="1">AI77+AK77+AL77+AN77+AO77</f>
        <v>0.19999999999999998</v>
      </c>
      <c r="AR76" s="307">
        <f ca="1">AJ77+AM77+AP77</f>
        <v>0.15</v>
      </c>
      <c r="AS76" s="307">
        <f ca="1">SUM(AQ77:AR77)</f>
        <v>0.35</v>
      </c>
      <c r="AT76" s="317">
        <f ca="1">SUM(AU77:AY77)</f>
        <v>140286260</v>
      </c>
      <c r="AU76" s="318"/>
      <c r="AV76" s="318"/>
      <c r="AW76" s="318"/>
      <c r="AX76" s="318"/>
      <c r="AY76" s="318"/>
      <c r="AZ76" s="308">
        <f ca="1">SUM(BA77:BB77)</f>
        <v>217.9838</v>
      </c>
      <c r="BA76" s="426"/>
      <c r="BB76" s="426"/>
    </row>
    <row r="77" spans="1:56" ht="13.5" thickBot="1" x14ac:dyDescent="0.25">
      <c r="D77" s="16"/>
      <c r="E77" s="12"/>
      <c r="F77" s="16"/>
      <c r="G77" s="41"/>
      <c r="H77" s="44" t="s">
        <v>0</v>
      </c>
      <c r="I77" s="211">
        <f t="shared" ref="I77:BB77" ca="1" si="95">SUM(I78:I87)</f>
        <v>140148315</v>
      </c>
      <c r="J77" s="60">
        <f t="shared" ca="1" si="95"/>
        <v>100903705</v>
      </c>
      <c r="K77" s="60">
        <f t="shared" ca="1" si="95"/>
        <v>704990</v>
      </c>
      <c r="L77" s="60">
        <f t="shared" ca="1" si="95"/>
        <v>34343738</v>
      </c>
      <c r="M77" s="60">
        <f t="shared" ca="1" si="95"/>
        <v>2018074</v>
      </c>
      <c r="N77" s="60">
        <f t="shared" ca="1" si="95"/>
        <v>2177808</v>
      </c>
      <c r="O77" s="61">
        <f t="shared" ca="1" si="95"/>
        <v>217.63379999999998</v>
      </c>
      <c r="P77" s="61">
        <f t="shared" ca="1" si="95"/>
        <v>150.15460000000002</v>
      </c>
      <c r="Q77" s="62">
        <f t="shared" ca="1" si="95"/>
        <v>67.479199999999992</v>
      </c>
      <c r="R77" s="229">
        <f t="shared" ca="1" si="95"/>
        <v>0</v>
      </c>
      <c r="S77" s="229">
        <f t="shared" ca="1" si="95"/>
        <v>71187</v>
      </c>
      <c r="T77" s="229">
        <f t="shared" ca="1" si="95"/>
        <v>35609</v>
      </c>
      <c r="U77" s="229">
        <f t="shared" ca="1" si="95"/>
        <v>-5217</v>
      </c>
      <c r="V77" s="229">
        <f t="shared" ca="1" si="95"/>
        <v>0</v>
      </c>
      <c r="W77" s="229">
        <f t="shared" ca="1" si="95"/>
        <v>101579</v>
      </c>
      <c r="X77" s="229">
        <f t="shared" ca="1" si="95"/>
        <v>0</v>
      </c>
      <c r="Y77" s="229">
        <f t="shared" ca="1" si="95"/>
        <v>0</v>
      </c>
      <c r="Z77" s="229">
        <f t="shared" ca="1" si="95"/>
        <v>0</v>
      </c>
      <c r="AA77" s="229">
        <f t="shared" ca="1" si="95"/>
        <v>0</v>
      </c>
      <c r="AB77" s="229">
        <f t="shared" ca="1" si="95"/>
        <v>101579</v>
      </c>
      <c r="AC77" s="229">
        <f t="shared" ca="1" si="95"/>
        <v>34334</v>
      </c>
      <c r="AD77" s="229">
        <f t="shared" ca="1" si="95"/>
        <v>2032</v>
      </c>
      <c r="AE77" s="229">
        <f t="shared" ca="1" si="95"/>
        <v>0</v>
      </c>
      <c r="AF77" s="229">
        <f t="shared" ca="1" si="95"/>
        <v>0</v>
      </c>
      <c r="AG77" s="229">
        <f t="shared" ca="1" si="95"/>
        <v>0</v>
      </c>
      <c r="AH77" s="229">
        <f t="shared" ca="1" si="95"/>
        <v>137945</v>
      </c>
      <c r="AI77" s="334">
        <f t="shared" ca="1" si="95"/>
        <v>0</v>
      </c>
      <c r="AJ77" s="334">
        <f t="shared" ca="1" si="95"/>
        <v>0</v>
      </c>
      <c r="AK77" s="334">
        <f t="shared" ca="1" si="95"/>
        <v>0.21</v>
      </c>
      <c r="AL77" s="334">
        <f t="shared" ca="1" si="95"/>
        <v>0</v>
      </c>
      <c r="AM77" s="334">
        <f t="shared" ca="1" si="95"/>
        <v>0.15</v>
      </c>
      <c r="AN77" s="334">
        <f t="shared" ca="1" si="95"/>
        <v>-0.01</v>
      </c>
      <c r="AO77" s="334">
        <f t="shared" ca="1" si="95"/>
        <v>0</v>
      </c>
      <c r="AP77" s="334">
        <f t="shared" ca="1" si="95"/>
        <v>0</v>
      </c>
      <c r="AQ77" s="334">
        <f t="shared" ca="1" si="95"/>
        <v>0.19999999999999998</v>
      </c>
      <c r="AR77" s="334">
        <f t="shared" ca="1" si="95"/>
        <v>0.15</v>
      </c>
      <c r="AS77" s="320">
        <f t="shared" ca="1" si="95"/>
        <v>0.35</v>
      </c>
      <c r="AT77" s="211">
        <f t="shared" ca="1" si="95"/>
        <v>140286260</v>
      </c>
      <c r="AU77" s="229">
        <f t="shared" ca="1" si="95"/>
        <v>101005284</v>
      </c>
      <c r="AV77" s="229">
        <f t="shared" ca="1" si="95"/>
        <v>704990</v>
      </c>
      <c r="AW77" s="229">
        <f t="shared" ca="1" si="95"/>
        <v>34378072</v>
      </c>
      <c r="AX77" s="229">
        <f t="shared" ca="1" si="95"/>
        <v>2020106</v>
      </c>
      <c r="AY77" s="229">
        <f t="shared" ca="1" si="95"/>
        <v>2177808</v>
      </c>
      <c r="AZ77" s="334">
        <f t="shared" ca="1" si="95"/>
        <v>217.9838</v>
      </c>
      <c r="BA77" s="334">
        <f t="shared" ca="1" si="95"/>
        <v>150.3546</v>
      </c>
      <c r="BB77" s="319">
        <f t="shared" ca="1" si="95"/>
        <v>67.629199999999997</v>
      </c>
    </row>
    <row r="78" spans="1:56" x14ac:dyDescent="0.2">
      <c r="D78" s="16"/>
      <c r="E78" s="12"/>
      <c r="F78" s="16"/>
      <c r="G78" s="41"/>
      <c r="H78" s="1">
        <v>3111</v>
      </c>
      <c r="I78" s="251">
        <f t="shared" ref="I78:BB78" ca="1" si="96">SUMIF($F$12:$F$427,"=3111",I$12:I$383)</f>
        <v>27429706</v>
      </c>
      <c r="J78" s="252">
        <f t="shared" ca="1" si="96"/>
        <v>20009261</v>
      </c>
      <c r="K78" s="252">
        <f t="shared" ca="1" si="96"/>
        <v>35000</v>
      </c>
      <c r="L78" s="252">
        <f t="shared" ca="1" si="96"/>
        <v>6774961</v>
      </c>
      <c r="M78" s="252">
        <f t="shared" ca="1" si="96"/>
        <v>400185</v>
      </c>
      <c r="N78" s="252">
        <f t="shared" ca="1" si="96"/>
        <v>210299</v>
      </c>
      <c r="O78" s="253">
        <f t="shared" ca="1" si="96"/>
        <v>45.445599999999999</v>
      </c>
      <c r="P78" s="253">
        <f t="shared" ca="1" si="96"/>
        <v>34.045700000000004</v>
      </c>
      <c r="Q78" s="254">
        <f t="shared" ca="1" si="96"/>
        <v>11.399899999999999</v>
      </c>
      <c r="R78" s="255">
        <f t="shared" ca="1" si="96"/>
        <v>0</v>
      </c>
      <c r="S78" s="255">
        <f t="shared" ca="1" si="96"/>
        <v>86611</v>
      </c>
      <c r="T78" s="255">
        <f t="shared" ca="1" si="96"/>
        <v>0</v>
      </c>
      <c r="U78" s="255">
        <f t="shared" ca="1" si="96"/>
        <v>-5217</v>
      </c>
      <c r="V78" s="255">
        <f t="shared" ca="1" si="96"/>
        <v>0</v>
      </c>
      <c r="W78" s="255">
        <f t="shared" ca="1" si="96"/>
        <v>81394</v>
      </c>
      <c r="X78" s="255">
        <f t="shared" ca="1" si="96"/>
        <v>0</v>
      </c>
      <c r="Y78" s="255">
        <f t="shared" ca="1" si="96"/>
        <v>0</v>
      </c>
      <c r="Z78" s="255">
        <f t="shared" ca="1" si="96"/>
        <v>0</v>
      </c>
      <c r="AA78" s="255">
        <f t="shared" ca="1" si="96"/>
        <v>0</v>
      </c>
      <c r="AB78" s="255">
        <f t="shared" ca="1" si="96"/>
        <v>81394</v>
      </c>
      <c r="AC78" s="255">
        <f t="shared" ca="1" si="96"/>
        <v>27512</v>
      </c>
      <c r="AD78" s="255">
        <f t="shared" ca="1" si="96"/>
        <v>1628</v>
      </c>
      <c r="AE78" s="255">
        <f t="shared" ca="1" si="96"/>
        <v>0</v>
      </c>
      <c r="AF78" s="255">
        <f t="shared" ca="1" si="96"/>
        <v>0</v>
      </c>
      <c r="AG78" s="255">
        <f t="shared" ca="1" si="96"/>
        <v>0</v>
      </c>
      <c r="AH78" s="255">
        <f t="shared" ca="1" si="96"/>
        <v>110534</v>
      </c>
      <c r="AI78" s="324">
        <f t="shared" ca="1" si="96"/>
        <v>0</v>
      </c>
      <c r="AJ78" s="324">
        <f t="shared" ca="1" si="96"/>
        <v>0</v>
      </c>
      <c r="AK78" s="324">
        <f t="shared" ca="1" si="96"/>
        <v>0.25</v>
      </c>
      <c r="AL78" s="324">
        <f t="shared" ca="1" si="96"/>
        <v>0</v>
      </c>
      <c r="AM78" s="324">
        <f t="shared" ca="1" si="96"/>
        <v>0</v>
      </c>
      <c r="AN78" s="324">
        <f t="shared" ca="1" si="96"/>
        <v>-0.01</v>
      </c>
      <c r="AO78" s="324">
        <f t="shared" ca="1" si="96"/>
        <v>0</v>
      </c>
      <c r="AP78" s="324">
        <f t="shared" ca="1" si="96"/>
        <v>0</v>
      </c>
      <c r="AQ78" s="324">
        <f t="shared" ca="1" si="96"/>
        <v>0.24</v>
      </c>
      <c r="AR78" s="324">
        <f t="shared" ca="1" si="96"/>
        <v>0</v>
      </c>
      <c r="AS78" s="321">
        <f t="shared" ca="1" si="96"/>
        <v>0.24</v>
      </c>
      <c r="AT78" s="251">
        <f t="shared" ca="1" si="96"/>
        <v>27540240</v>
      </c>
      <c r="AU78" s="255">
        <f t="shared" ca="1" si="96"/>
        <v>20090655</v>
      </c>
      <c r="AV78" s="255">
        <f t="shared" ca="1" si="96"/>
        <v>35000</v>
      </c>
      <c r="AW78" s="255">
        <f t="shared" ca="1" si="96"/>
        <v>6802473</v>
      </c>
      <c r="AX78" s="255">
        <f t="shared" ca="1" si="96"/>
        <v>401813</v>
      </c>
      <c r="AY78" s="255">
        <f t="shared" ca="1" si="96"/>
        <v>210299</v>
      </c>
      <c r="AZ78" s="324">
        <f t="shared" ca="1" si="96"/>
        <v>45.685599999999994</v>
      </c>
      <c r="BA78" s="324">
        <f t="shared" ca="1" si="96"/>
        <v>34.285699999999999</v>
      </c>
      <c r="BB78" s="335">
        <f t="shared" ca="1" si="96"/>
        <v>11.399899999999999</v>
      </c>
      <c r="BD78" s="7"/>
    </row>
    <row r="79" spans="1:56" x14ac:dyDescent="0.2">
      <c r="D79" s="16"/>
      <c r="E79" s="12"/>
      <c r="F79" s="16"/>
      <c r="G79" s="41"/>
      <c r="H79" s="2">
        <v>3113</v>
      </c>
      <c r="I79" s="257">
        <f t="shared" ref="I79:BB79" si="97">SUMIF($F$12:$F$427,"=3113",I$12:I$427)</f>
        <v>75211821</v>
      </c>
      <c r="J79" s="28">
        <f t="shared" si="97"/>
        <v>53840987</v>
      </c>
      <c r="K79" s="28">
        <f t="shared" si="97"/>
        <v>336000</v>
      </c>
      <c r="L79" s="28">
        <f t="shared" si="97"/>
        <v>18311822</v>
      </c>
      <c r="M79" s="28">
        <f t="shared" si="97"/>
        <v>1076821</v>
      </c>
      <c r="N79" s="28">
        <f t="shared" si="97"/>
        <v>1646191</v>
      </c>
      <c r="O79" s="21">
        <f t="shared" si="97"/>
        <v>104.49929999999999</v>
      </c>
      <c r="P79" s="21">
        <f t="shared" si="97"/>
        <v>82.907899999999998</v>
      </c>
      <c r="Q79" s="29">
        <f t="shared" si="97"/>
        <v>21.5914</v>
      </c>
      <c r="R79" s="258">
        <f t="shared" si="97"/>
        <v>0</v>
      </c>
      <c r="S79" s="258">
        <f t="shared" si="97"/>
        <v>-15424</v>
      </c>
      <c r="T79" s="258">
        <f t="shared" si="97"/>
        <v>0</v>
      </c>
      <c r="U79" s="258">
        <f t="shared" si="97"/>
        <v>0</v>
      </c>
      <c r="V79" s="258">
        <f t="shared" si="97"/>
        <v>0</v>
      </c>
      <c r="W79" s="258">
        <f t="shared" si="97"/>
        <v>-15424</v>
      </c>
      <c r="X79" s="258">
        <f t="shared" si="97"/>
        <v>0</v>
      </c>
      <c r="Y79" s="258">
        <f t="shared" si="97"/>
        <v>0</v>
      </c>
      <c r="Z79" s="258">
        <f t="shared" si="97"/>
        <v>0</v>
      </c>
      <c r="AA79" s="258">
        <f t="shared" si="97"/>
        <v>0</v>
      </c>
      <c r="AB79" s="258">
        <f t="shared" si="97"/>
        <v>-15424</v>
      </c>
      <c r="AC79" s="258">
        <f t="shared" si="97"/>
        <v>-5213</v>
      </c>
      <c r="AD79" s="258">
        <f t="shared" si="97"/>
        <v>-308</v>
      </c>
      <c r="AE79" s="258">
        <f t="shared" si="97"/>
        <v>0</v>
      </c>
      <c r="AF79" s="258">
        <f t="shared" si="97"/>
        <v>0</v>
      </c>
      <c r="AG79" s="258">
        <f t="shared" si="97"/>
        <v>0</v>
      </c>
      <c r="AH79" s="258">
        <f t="shared" si="97"/>
        <v>-20945</v>
      </c>
      <c r="AI79" s="325">
        <f t="shared" si="97"/>
        <v>0</v>
      </c>
      <c r="AJ79" s="325">
        <f t="shared" si="97"/>
        <v>0</v>
      </c>
      <c r="AK79" s="325">
        <f t="shared" si="97"/>
        <v>-0.04</v>
      </c>
      <c r="AL79" s="325">
        <f t="shared" si="97"/>
        <v>0</v>
      </c>
      <c r="AM79" s="325">
        <f t="shared" si="97"/>
        <v>0</v>
      </c>
      <c r="AN79" s="325">
        <f t="shared" si="97"/>
        <v>0</v>
      </c>
      <c r="AO79" s="325">
        <f t="shared" si="97"/>
        <v>0</v>
      </c>
      <c r="AP79" s="325">
        <f t="shared" si="97"/>
        <v>0</v>
      </c>
      <c r="AQ79" s="325">
        <f t="shared" si="97"/>
        <v>-0.04</v>
      </c>
      <c r="AR79" s="325">
        <f t="shared" si="97"/>
        <v>0</v>
      </c>
      <c r="AS79" s="322">
        <f t="shared" si="97"/>
        <v>-0.04</v>
      </c>
      <c r="AT79" s="257">
        <f t="shared" si="97"/>
        <v>75190876</v>
      </c>
      <c r="AU79" s="258">
        <f t="shared" si="97"/>
        <v>53825563</v>
      </c>
      <c r="AV79" s="258">
        <f t="shared" si="97"/>
        <v>336000</v>
      </c>
      <c r="AW79" s="258">
        <f t="shared" si="97"/>
        <v>18306609</v>
      </c>
      <c r="AX79" s="258">
        <f t="shared" si="97"/>
        <v>1076513</v>
      </c>
      <c r="AY79" s="258">
        <f t="shared" si="97"/>
        <v>1646191</v>
      </c>
      <c r="AZ79" s="325">
        <f t="shared" si="97"/>
        <v>104.4593</v>
      </c>
      <c r="BA79" s="325">
        <f t="shared" si="97"/>
        <v>82.867899999999992</v>
      </c>
      <c r="BB79" s="336">
        <f t="shared" si="97"/>
        <v>21.5914</v>
      </c>
      <c r="BD79" s="7"/>
    </row>
    <row r="80" spans="1:56" x14ac:dyDescent="0.2">
      <c r="D80" s="16"/>
      <c r="E80" s="12"/>
      <c r="F80" s="16"/>
      <c r="G80" s="41"/>
      <c r="H80" s="2">
        <v>3114</v>
      </c>
      <c r="I80" s="257">
        <f t="shared" ref="I80:BB80" si="98">SUMIF($F$12:$F$427,"=3114",I$12:I$427)</f>
        <v>0</v>
      </c>
      <c r="J80" s="28">
        <f t="shared" si="98"/>
        <v>0</v>
      </c>
      <c r="K80" s="28">
        <f t="shared" si="98"/>
        <v>0</v>
      </c>
      <c r="L80" s="28">
        <f t="shared" si="98"/>
        <v>0</v>
      </c>
      <c r="M80" s="28">
        <f t="shared" si="98"/>
        <v>0</v>
      </c>
      <c r="N80" s="28">
        <f t="shared" si="98"/>
        <v>0</v>
      </c>
      <c r="O80" s="21">
        <f t="shared" si="98"/>
        <v>0</v>
      </c>
      <c r="P80" s="21">
        <f t="shared" si="98"/>
        <v>0</v>
      </c>
      <c r="Q80" s="29">
        <f t="shared" si="98"/>
        <v>0</v>
      </c>
      <c r="R80" s="258">
        <f t="shared" si="98"/>
        <v>0</v>
      </c>
      <c r="S80" s="258">
        <f t="shared" si="98"/>
        <v>0</v>
      </c>
      <c r="T80" s="258">
        <f t="shared" si="98"/>
        <v>0</v>
      </c>
      <c r="U80" s="258">
        <f t="shared" si="98"/>
        <v>0</v>
      </c>
      <c r="V80" s="258">
        <f t="shared" si="98"/>
        <v>0</v>
      </c>
      <c r="W80" s="258">
        <f t="shared" si="98"/>
        <v>0</v>
      </c>
      <c r="X80" s="258">
        <f t="shared" si="98"/>
        <v>0</v>
      </c>
      <c r="Y80" s="258">
        <f t="shared" si="98"/>
        <v>0</v>
      </c>
      <c r="Z80" s="258">
        <f t="shared" si="98"/>
        <v>0</v>
      </c>
      <c r="AA80" s="258">
        <f t="shared" si="98"/>
        <v>0</v>
      </c>
      <c r="AB80" s="258">
        <f t="shared" si="98"/>
        <v>0</v>
      </c>
      <c r="AC80" s="258">
        <f t="shared" si="98"/>
        <v>0</v>
      </c>
      <c r="AD80" s="258">
        <f t="shared" si="98"/>
        <v>0</v>
      </c>
      <c r="AE80" s="258">
        <f t="shared" si="98"/>
        <v>0</v>
      </c>
      <c r="AF80" s="258">
        <f t="shared" si="98"/>
        <v>0</v>
      </c>
      <c r="AG80" s="258">
        <f t="shared" si="98"/>
        <v>0</v>
      </c>
      <c r="AH80" s="258">
        <f t="shared" si="98"/>
        <v>0</v>
      </c>
      <c r="AI80" s="325">
        <f t="shared" si="98"/>
        <v>0</v>
      </c>
      <c r="AJ80" s="325">
        <f t="shared" si="98"/>
        <v>0</v>
      </c>
      <c r="AK80" s="325">
        <f t="shared" si="98"/>
        <v>0</v>
      </c>
      <c r="AL80" s="325">
        <f t="shared" si="98"/>
        <v>0</v>
      </c>
      <c r="AM80" s="325">
        <f t="shared" si="98"/>
        <v>0</v>
      </c>
      <c r="AN80" s="325">
        <f t="shared" si="98"/>
        <v>0</v>
      </c>
      <c r="AO80" s="325">
        <f t="shared" si="98"/>
        <v>0</v>
      </c>
      <c r="AP80" s="325">
        <f t="shared" si="98"/>
        <v>0</v>
      </c>
      <c r="AQ80" s="325">
        <f t="shared" si="98"/>
        <v>0</v>
      </c>
      <c r="AR80" s="325">
        <f t="shared" si="98"/>
        <v>0</v>
      </c>
      <c r="AS80" s="322">
        <f t="shared" si="98"/>
        <v>0</v>
      </c>
      <c r="AT80" s="257">
        <f t="shared" si="98"/>
        <v>0</v>
      </c>
      <c r="AU80" s="258">
        <f t="shared" si="98"/>
        <v>0</v>
      </c>
      <c r="AV80" s="258">
        <f t="shared" si="98"/>
        <v>0</v>
      </c>
      <c r="AW80" s="258">
        <f t="shared" si="98"/>
        <v>0</v>
      </c>
      <c r="AX80" s="258">
        <f t="shared" si="98"/>
        <v>0</v>
      </c>
      <c r="AY80" s="258">
        <f t="shared" si="98"/>
        <v>0</v>
      </c>
      <c r="AZ80" s="325">
        <f t="shared" si="98"/>
        <v>0</v>
      </c>
      <c r="BA80" s="325">
        <f t="shared" si="98"/>
        <v>0</v>
      </c>
      <c r="BB80" s="336">
        <f t="shared" si="98"/>
        <v>0</v>
      </c>
      <c r="BD80" s="7"/>
    </row>
    <row r="81" spans="4:56" x14ac:dyDescent="0.2">
      <c r="D81" s="16"/>
      <c r="E81" s="12"/>
      <c r="F81" s="16"/>
      <c r="G81" s="41"/>
      <c r="H81" s="2">
        <v>3117</v>
      </c>
      <c r="I81" s="257">
        <f t="shared" ref="I81:BB81" si="99">SUMIF($F$12:$F$427,"=3117",I$12:I$427)</f>
        <v>7598578</v>
      </c>
      <c r="J81" s="28">
        <f t="shared" si="99"/>
        <v>5451819</v>
      </c>
      <c r="K81" s="28">
        <f t="shared" si="99"/>
        <v>6240</v>
      </c>
      <c r="L81" s="28">
        <f t="shared" si="99"/>
        <v>1844825</v>
      </c>
      <c r="M81" s="28">
        <f t="shared" si="99"/>
        <v>109036</v>
      </c>
      <c r="N81" s="28">
        <f t="shared" si="99"/>
        <v>186658</v>
      </c>
      <c r="O81" s="21">
        <f t="shared" si="99"/>
        <v>11.432</v>
      </c>
      <c r="P81" s="21">
        <f t="shared" si="99"/>
        <v>8.5977999999999994</v>
      </c>
      <c r="Q81" s="29">
        <f t="shared" si="99"/>
        <v>2.8342000000000001</v>
      </c>
      <c r="R81" s="258">
        <f t="shared" si="99"/>
        <v>0</v>
      </c>
      <c r="S81" s="258">
        <f t="shared" si="99"/>
        <v>0</v>
      </c>
      <c r="T81" s="258">
        <f t="shared" si="99"/>
        <v>0</v>
      </c>
      <c r="U81" s="258">
        <f t="shared" si="99"/>
        <v>0</v>
      </c>
      <c r="V81" s="258">
        <f t="shared" si="99"/>
        <v>0</v>
      </c>
      <c r="W81" s="258">
        <f t="shared" si="99"/>
        <v>0</v>
      </c>
      <c r="X81" s="258">
        <f t="shared" si="99"/>
        <v>0</v>
      </c>
      <c r="Y81" s="258">
        <f t="shared" si="99"/>
        <v>0</v>
      </c>
      <c r="Z81" s="258">
        <f t="shared" si="99"/>
        <v>0</v>
      </c>
      <c r="AA81" s="258">
        <f t="shared" si="99"/>
        <v>0</v>
      </c>
      <c r="AB81" s="258">
        <f t="shared" si="99"/>
        <v>0</v>
      </c>
      <c r="AC81" s="258">
        <f t="shared" si="99"/>
        <v>0</v>
      </c>
      <c r="AD81" s="258">
        <f t="shared" si="99"/>
        <v>0</v>
      </c>
      <c r="AE81" s="258">
        <f t="shared" si="99"/>
        <v>0</v>
      </c>
      <c r="AF81" s="258">
        <f t="shared" si="99"/>
        <v>0</v>
      </c>
      <c r="AG81" s="258">
        <f t="shared" si="99"/>
        <v>0</v>
      </c>
      <c r="AH81" s="258">
        <f t="shared" si="99"/>
        <v>0</v>
      </c>
      <c r="AI81" s="325">
        <f t="shared" si="99"/>
        <v>0</v>
      </c>
      <c r="AJ81" s="325">
        <f t="shared" si="99"/>
        <v>0</v>
      </c>
      <c r="AK81" s="325">
        <f t="shared" si="99"/>
        <v>0</v>
      </c>
      <c r="AL81" s="325">
        <f t="shared" si="99"/>
        <v>0</v>
      </c>
      <c r="AM81" s="325">
        <f t="shared" si="99"/>
        <v>0</v>
      </c>
      <c r="AN81" s="325">
        <f t="shared" si="99"/>
        <v>0</v>
      </c>
      <c r="AO81" s="325">
        <f t="shared" si="99"/>
        <v>0</v>
      </c>
      <c r="AP81" s="325">
        <f t="shared" si="99"/>
        <v>0</v>
      </c>
      <c r="AQ81" s="325">
        <f t="shared" si="99"/>
        <v>0</v>
      </c>
      <c r="AR81" s="325">
        <f t="shared" si="99"/>
        <v>0</v>
      </c>
      <c r="AS81" s="322">
        <f t="shared" si="99"/>
        <v>0</v>
      </c>
      <c r="AT81" s="257">
        <f t="shared" si="99"/>
        <v>7598578</v>
      </c>
      <c r="AU81" s="258">
        <f t="shared" si="99"/>
        <v>5451819</v>
      </c>
      <c r="AV81" s="258">
        <f t="shared" si="99"/>
        <v>6240</v>
      </c>
      <c r="AW81" s="258">
        <f t="shared" si="99"/>
        <v>1844825</v>
      </c>
      <c r="AX81" s="258">
        <f t="shared" si="99"/>
        <v>109036</v>
      </c>
      <c r="AY81" s="258">
        <f t="shared" si="99"/>
        <v>186658</v>
      </c>
      <c r="AZ81" s="325">
        <f t="shared" si="99"/>
        <v>11.432</v>
      </c>
      <c r="BA81" s="325">
        <f t="shared" si="99"/>
        <v>8.5977999999999994</v>
      </c>
      <c r="BB81" s="336">
        <f t="shared" si="99"/>
        <v>2.8342000000000001</v>
      </c>
      <c r="BD81" s="7"/>
    </row>
    <row r="82" spans="4:56" x14ac:dyDescent="0.2">
      <c r="D82" s="16"/>
      <c r="E82" s="12"/>
      <c r="F82" s="16"/>
      <c r="G82" s="41"/>
      <c r="H82" s="2">
        <v>3122</v>
      </c>
      <c r="I82" s="257">
        <f t="shared" ref="I82:BB82" si="100">SUMIF($F$12:$F$383,"=3122",I$12:I$383)</f>
        <v>0</v>
      </c>
      <c r="J82" s="28">
        <f t="shared" si="100"/>
        <v>0</v>
      </c>
      <c r="K82" s="28">
        <f t="shared" si="100"/>
        <v>0</v>
      </c>
      <c r="L82" s="28">
        <f t="shared" si="100"/>
        <v>0</v>
      </c>
      <c r="M82" s="28">
        <f t="shared" si="100"/>
        <v>0</v>
      </c>
      <c r="N82" s="28">
        <f t="shared" si="100"/>
        <v>0</v>
      </c>
      <c r="O82" s="21">
        <f t="shared" si="100"/>
        <v>0</v>
      </c>
      <c r="P82" s="21">
        <f t="shared" si="100"/>
        <v>0</v>
      </c>
      <c r="Q82" s="29">
        <f t="shared" si="100"/>
        <v>0</v>
      </c>
      <c r="R82" s="258">
        <f t="shared" si="100"/>
        <v>0</v>
      </c>
      <c r="S82" s="258">
        <f t="shared" si="100"/>
        <v>0</v>
      </c>
      <c r="T82" s="258">
        <f t="shared" si="100"/>
        <v>0</v>
      </c>
      <c r="U82" s="258">
        <f t="shared" si="100"/>
        <v>0</v>
      </c>
      <c r="V82" s="258">
        <f t="shared" si="100"/>
        <v>0</v>
      </c>
      <c r="W82" s="258">
        <f t="shared" si="100"/>
        <v>0</v>
      </c>
      <c r="X82" s="258">
        <f t="shared" si="100"/>
        <v>0</v>
      </c>
      <c r="Y82" s="258">
        <f t="shared" si="100"/>
        <v>0</v>
      </c>
      <c r="Z82" s="258">
        <f t="shared" si="100"/>
        <v>0</v>
      </c>
      <c r="AA82" s="258">
        <f t="shared" si="100"/>
        <v>0</v>
      </c>
      <c r="AB82" s="258">
        <f t="shared" si="100"/>
        <v>0</v>
      </c>
      <c r="AC82" s="258">
        <f t="shared" si="100"/>
        <v>0</v>
      </c>
      <c r="AD82" s="258">
        <f t="shared" si="100"/>
        <v>0</v>
      </c>
      <c r="AE82" s="258">
        <f t="shared" si="100"/>
        <v>0</v>
      </c>
      <c r="AF82" s="258">
        <f t="shared" si="100"/>
        <v>0</v>
      </c>
      <c r="AG82" s="258">
        <f t="shared" si="100"/>
        <v>0</v>
      </c>
      <c r="AH82" s="258">
        <f t="shared" si="100"/>
        <v>0</v>
      </c>
      <c r="AI82" s="325">
        <f t="shared" si="100"/>
        <v>0</v>
      </c>
      <c r="AJ82" s="325">
        <f t="shared" si="100"/>
        <v>0</v>
      </c>
      <c r="AK82" s="325">
        <f t="shared" si="100"/>
        <v>0</v>
      </c>
      <c r="AL82" s="325">
        <f t="shared" si="100"/>
        <v>0</v>
      </c>
      <c r="AM82" s="325">
        <f t="shared" si="100"/>
        <v>0</v>
      </c>
      <c r="AN82" s="325">
        <f t="shared" si="100"/>
        <v>0</v>
      </c>
      <c r="AO82" s="325">
        <f t="shared" si="100"/>
        <v>0</v>
      </c>
      <c r="AP82" s="325">
        <f t="shared" si="100"/>
        <v>0</v>
      </c>
      <c r="AQ82" s="325">
        <f t="shared" si="100"/>
        <v>0</v>
      </c>
      <c r="AR82" s="325">
        <f t="shared" si="100"/>
        <v>0</v>
      </c>
      <c r="AS82" s="322">
        <f t="shared" si="100"/>
        <v>0</v>
      </c>
      <c r="AT82" s="257">
        <f t="shared" si="100"/>
        <v>0</v>
      </c>
      <c r="AU82" s="258">
        <f t="shared" si="100"/>
        <v>0</v>
      </c>
      <c r="AV82" s="258">
        <f t="shared" si="100"/>
        <v>0</v>
      </c>
      <c r="AW82" s="258">
        <f t="shared" si="100"/>
        <v>0</v>
      </c>
      <c r="AX82" s="258">
        <f t="shared" si="100"/>
        <v>0</v>
      </c>
      <c r="AY82" s="258">
        <f t="shared" si="100"/>
        <v>0</v>
      </c>
      <c r="AZ82" s="325">
        <f t="shared" si="100"/>
        <v>0</v>
      </c>
      <c r="BA82" s="325">
        <f t="shared" si="100"/>
        <v>0</v>
      </c>
      <c r="BB82" s="336">
        <f t="shared" si="100"/>
        <v>0</v>
      </c>
      <c r="BD82" s="7"/>
    </row>
    <row r="83" spans="4:56" x14ac:dyDescent="0.2">
      <c r="D83" s="16"/>
      <c r="E83" s="12"/>
      <c r="F83" s="16"/>
      <c r="G83" s="41"/>
      <c r="H83" s="2">
        <v>3124</v>
      </c>
      <c r="I83" s="257">
        <f t="shared" ref="I83:BB83" si="101">SUMIF($F$12:$F$383,"=3124",I$12:I$383)</f>
        <v>0</v>
      </c>
      <c r="J83" s="28">
        <f t="shared" si="101"/>
        <v>0</v>
      </c>
      <c r="K83" s="28">
        <f t="shared" si="101"/>
        <v>0</v>
      </c>
      <c r="L83" s="28">
        <f t="shared" si="101"/>
        <v>0</v>
      </c>
      <c r="M83" s="28">
        <f t="shared" si="101"/>
        <v>0</v>
      </c>
      <c r="N83" s="28">
        <f t="shared" si="101"/>
        <v>0</v>
      </c>
      <c r="O83" s="21">
        <f t="shared" si="101"/>
        <v>0</v>
      </c>
      <c r="P83" s="21">
        <f t="shared" si="101"/>
        <v>0</v>
      </c>
      <c r="Q83" s="29">
        <f t="shared" si="101"/>
        <v>0</v>
      </c>
      <c r="R83" s="258">
        <f t="shared" si="101"/>
        <v>0</v>
      </c>
      <c r="S83" s="258">
        <f t="shared" si="101"/>
        <v>0</v>
      </c>
      <c r="T83" s="258">
        <f t="shared" si="101"/>
        <v>0</v>
      </c>
      <c r="U83" s="258">
        <f t="shared" si="101"/>
        <v>0</v>
      </c>
      <c r="V83" s="258">
        <f t="shared" si="101"/>
        <v>0</v>
      </c>
      <c r="W83" s="258">
        <f t="shared" si="101"/>
        <v>0</v>
      </c>
      <c r="X83" s="258">
        <f t="shared" si="101"/>
        <v>0</v>
      </c>
      <c r="Y83" s="258">
        <f t="shared" si="101"/>
        <v>0</v>
      </c>
      <c r="Z83" s="258">
        <f t="shared" si="101"/>
        <v>0</v>
      </c>
      <c r="AA83" s="258">
        <f t="shared" si="101"/>
        <v>0</v>
      </c>
      <c r="AB83" s="258">
        <f t="shared" si="101"/>
        <v>0</v>
      </c>
      <c r="AC83" s="258">
        <f t="shared" si="101"/>
        <v>0</v>
      </c>
      <c r="AD83" s="258">
        <f t="shared" si="101"/>
        <v>0</v>
      </c>
      <c r="AE83" s="258">
        <f t="shared" si="101"/>
        <v>0</v>
      </c>
      <c r="AF83" s="258">
        <f t="shared" si="101"/>
        <v>0</v>
      </c>
      <c r="AG83" s="258">
        <f t="shared" si="101"/>
        <v>0</v>
      </c>
      <c r="AH83" s="258">
        <f t="shared" si="101"/>
        <v>0</v>
      </c>
      <c r="AI83" s="325">
        <f t="shared" si="101"/>
        <v>0</v>
      </c>
      <c r="AJ83" s="325">
        <f t="shared" si="101"/>
        <v>0</v>
      </c>
      <c r="AK83" s="325">
        <f t="shared" si="101"/>
        <v>0</v>
      </c>
      <c r="AL83" s="325">
        <f t="shared" si="101"/>
        <v>0</v>
      </c>
      <c r="AM83" s="325">
        <f t="shared" si="101"/>
        <v>0</v>
      </c>
      <c r="AN83" s="325">
        <f t="shared" si="101"/>
        <v>0</v>
      </c>
      <c r="AO83" s="325">
        <f t="shared" si="101"/>
        <v>0</v>
      </c>
      <c r="AP83" s="325">
        <f t="shared" si="101"/>
        <v>0</v>
      </c>
      <c r="AQ83" s="325">
        <f t="shared" si="101"/>
        <v>0</v>
      </c>
      <c r="AR83" s="325">
        <f t="shared" si="101"/>
        <v>0</v>
      </c>
      <c r="AS83" s="322">
        <f t="shared" si="101"/>
        <v>0</v>
      </c>
      <c r="AT83" s="257">
        <f t="shared" si="101"/>
        <v>0</v>
      </c>
      <c r="AU83" s="258">
        <f t="shared" si="101"/>
        <v>0</v>
      </c>
      <c r="AV83" s="258">
        <f t="shared" si="101"/>
        <v>0</v>
      </c>
      <c r="AW83" s="258">
        <f t="shared" si="101"/>
        <v>0</v>
      </c>
      <c r="AX83" s="258">
        <f t="shared" si="101"/>
        <v>0</v>
      </c>
      <c r="AY83" s="258">
        <f t="shared" si="101"/>
        <v>0</v>
      </c>
      <c r="AZ83" s="325">
        <f t="shared" si="101"/>
        <v>0</v>
      </c>
      <c r="BA83" s="325">
        <f t="shared" si="101"/>
        <v>0</v>
      </c>
      <c r="BB83" s="336">
        <f t="shared" si="101"/>
        <v>0</v>
      </c>
      <c r="BD83" s="7"/>
    </row>
    <row r="84" spans="4:56" x14ac:dyDescent="0.2">
      <c r="D84" s="16"/>
      <c r="E84" s="12"/>
      <c r="F84" s="16"/>
      <c r="G84" s="41"/>
      <c r="H84" s="2">
        <v>3141</v>
      </c>
      <c r="I84" s="257">
        <f t="shared" ref="I84:BB84" si="102">SUMIF($F$12:$F$427,"=3141",I$12:I$427)</f>
        <v>11492496</v>
      </c>
      <c r="J84" s="28">
        <f t="shared" si="102"/>
        <v>8339356</v>
      </c>
      <c r="K84" s="28">
        <f t="shared" si="102"/>
        <v>67000</v>
      </c>
      <c r="L84" s="28">
        <f t="shared" si="102"/>
        <v>2841346</v>
      </c>
      <c r="M84" s="28">
        <f t="shared" si="102"/>
        <v>166788</v>
      </c>
      <c r="N84" s="28">
        <f t="shared" si="102"/>
        <v>78006</v>
      </c>
      <c r="O84" s="21">
        <f t="shared" si="102"/>
        <v>28.6</v>
      </c>
      <c r="P84" s="21">
        <f t="shared" si="102"/>
        <v>0</v>
      </c>
      <c r="Q84" s="29">
        <f t="shared" si="102"/>
        <v>28.6</v>
      </c>
      <c r="R84" s="258">
        <f t="shared" si="102"/>
        <v>0</v>
      </c>
      <c r="S84" s="258">
        <f t="shared" si="102"/>
        <v>0</v>
      </c>
      <c r="T84" s="258">
        <f t="shared" si="102"/>
        <v>35609</v>
      </c>
      <c r="U84" s="258">
        <f t="shared" si="102"/>
        <v>0</v>
      </c>
      <c r="V84" s="258">
        <f t="shared" si="102"/>
        <v>0</v>
      </c>
      <c r="W84" s="258">
        <f t="shared" si="102"/>
        <v>35609</v>
      </c>
      <c r="X84" s="258">
        <f t="shared" si="102"/>
        <v>0</v>
      </c>
      <c r="Y84" s="258">
        <f t="shared" si="102"/>
        <v>0</v>
      </c>
      <c r="Z84" s="258">
        <f t="shared" si="102"/>
        <v>0</v>
      </c>
      <c r="AA84" s="258">
        <f t="shared" si="102"/>
        <v>0</v>
      </c>
      <c r="AB84" s="258">
        <f t="shared" si="102"/>
        <v>35609</v>
      </c>
      <c r="AC84" s="258">
        <f t="shared" si="102"/>
        <v>12035</v>
      </c>
      <c r="AD84" s="258">
        <f t="shared" si="102"/>
        <v>712</v>
      </c>
      <c r="AE84" s="258">
        <f t="shared" si="102"/>
        <v>0</v>
      </c>
      <c r="AF84" s="258">
        <f t="shared" si="102"/>
        <v>0</v>
      </c>
      <c r="AG84" s="258">
        <f t="shared" si="102"/>
        <v>0</v>
      </c>
      <c r="AH84" s="258">
        <f t="shared" si="102"/>
        <v>48356</v>
      </c>
      <c r="AI84" s="325">
        <f t="shared" si="102"/>
        <v>0</v>
      </c>
      <c r="AJ84" s="325">
        <f t="shared" si="102"/>
        <v>0</v>
      </c>
      <c r="AK84" s="325">
        <f t="shared" si="102"/>
        <v>0</v>
      </c>
      <c r="AL84" s="325">
        <f t="shared" si="102"/>
        <v>0</v>
      </c>
      <c r="AM84" s="325">
        <f t="shared" si="102"/>
        <v>0.15</v>
      </c>
      <c r="AN84" s="325">
        <f t="shared" si="102"/>
        <v>0</v>
      </c>
      <c r="AO84" s="325">
        <f t="shared" si="102"/>
        <v>0</v>
      </c>
      <c r="AP84" s="325">
        <f t="shared" si="102"/>
        <v>0</v>
      </c>
      <c r="AQ84" s="325">
        <f t="shared" si="102"/>
        <v>0</v>
      </c>
      <c r="AR84" s="325">
        <f t="shared" si="102"/>
        <v>0.15</v>
      </c>
      <c r="AS84" s="322">
        <f t="shared" si="102"/>
        <v>0.15</v>
      </c>
      <c r="AT84" s="257">
        <f t="shared" si="102"/>
        <v>11540852</v>
      </c>
      <c r="AU84" s="258">
        <f t="shared" si="102"/>
        <v>8374965</v>
      </c>
      <c r="AV84" s="258">
        <f t="shared" si="102"/>
        <v>67000</v>
      </c>
      <c r="AW84" s="258">
        <f t="shared" si="102"/>
        <v>2853381</v>
      </c>
      <c r="AX84" s="258">
        <f t="shared" si="102"/>
        <v>167500</v>
      </c>
      <c r="AY84" s="258">
        <f t="shared" si="102"/>
        <v>78006</v>
      </c>
      <c r="AZ84" s="325">
        <f t="shared" si="102"/>
        <v>28.75</v>
      </c>
      <c r="BA84" s="325">
        <f t="shared" si="102"/>
        <v>0</v>
      </c>
      <c r="BB84" s="336">
        <f t="shared" si="102"/>
        <v>28.75</v>
      </c>
      <c r="BD84" s="7"/>
    </row>
    <row r="85" spans="4:56" x14ac:dyDescent="0.2">
      <c r="D85" s="16"/>
      <c r="E85" s="12"/>
      <c r="F85" s="16"/>
      <c r="G85" s="41"/>
      <c r="H85" s="2">
        <v>3143</v>
      </c>
      <c r="I85" s="257">
        <f t="shared" ref="I85:BB85" si="103">SUMIF($F$12:$F$427,"=3143",I$12:I$427)</f>
        <v>6227847</v>
      </c>
      <c r="J85" s="28">
        <f t="shared" si="103"/>
        <v>4563846</v>
      </c>
      <c r="K85" s="28">
        <f t="shared" si="103"/>
        <v>16500</v>
      </c>
      <c r="L85" s="28">
        <f t="shared" si="103"/>
        <v>1548156</v>
      </c>
      <c r="M85" s="28">
        <f t="shared" si="103"/>
        <v>91275</v>
      </c>
      <c r="N85" s="28">
        <f t="shared" si="103"/>
        <v>8070</v>
      </c>
      <c r="O85" s="21">
        <f t="shared" si="103"/>
        <v>10.411000000000001</v>
      </c>
      <c r="P85" s="21">
        <f t="shared" si="103"/>
        <v>9.8410000000000011</v>
      </c>
      <c r="Q85" s="29">
        <f t="shared" si="103"/>
        <v>0.56999999999999995</v>
      </c>
      <c r="R85" s="258">
        <f t="shared" si="103"/>
        <v>0</v>
      </c>
      <c r="S85" s="258">
        <f t="shared" si="103"/>
        <v>0</v>
      </c>
      <c r="T85" s="258">
        <f t="shared" si="103"/>
        <v>0</v>
      </c>
      <c r="U85" s="258">
        <f t="shared" si="103"/>
        <v>0</v>
      </c>
      <c r="V85" s="258">
        <f t="shared" si="103"/>
        <v>0</v>
      </c>
      <c r="W85" s="258">
        <f t="shared" si="103"/>
        <v>0</v>
      </c>
      <c r="X85" s="258">
        <f t="shared" si="103"/>
        <v>0</v>
      </c>
      <c r="Y85" s="258">
        <f t="shared" si="103"/>
        <v>0</v>
      </c>
      <c r="Z85" s="258">
        <f t="shared" si="103"/>
        <v>0</v>
      </c>
      <c r="AA85" s="258">
        <f t="shared" si="103"/>
        <v>0</v>
      </c>
      <c r="AB85" s="258">
        <f t="shared" si="103"/>
        <v>0</v>
      </c>
      <c r="AC85" s="258">
        <f t="shared" si="103"/>
        <v>0</v>
      </c>
      <c r="AD85" s="258">
        <f t="shared" si="103"/>
        <v>0</v>
      </c>
      <c r="AE85" s="258">
        <f t="shared" si="103"/>
        <v>0</v>
      </c>
      <c r="AF85" s="258">
        <f t="shared" si="103"/>
        <v>0</v>
      </c>
      <c r="AG85" s="258">
        <f t="shared" si="103"/>
        <v>0</v>
      </c>
      <c r="AH85" s="258">
        <f t="shared" si="103"/>
        <v>0</v>
      </c>
      <c r="AI85" s="325">
        <f t="shared" si="103"/>
        <v>0</v>
      </c>
      <c r="AJ85" s="325">
        <f t="shared" si="103"/>
        <v>0</v>
      </c>
      <c r="AK85" s="325">
        <f t="shared" si="103"/>
        <v>0</v>
      </c>
      <c r="AL85" s="325">
        <f t="shared" si="103"/>
        <v>0</v>
      </c>
      <c r="AM85" s="325">
        <f t="shared" si="103"/>
        <v>0</v>
      </c>
      <c r="AN85" s="325">
        <f t="shared" si="103"/>
        <v>0</v>
      </c>
      <c r="AO85" s="325">
        <f t="shared" si="103"/>
        <v>0</v>
      </c>
      <c r="AP85" s="325">
        <f t="shared" si="103"/>
        <v>0</v>
      </c>
      <c r="AQ85" s="325">
        <f t="shared" si="103"/>
        <v>0</v>
      </c>
      <c r="AR85" s="325">
        <f t="shared" si="103"/>
        <v>0</v>
      </c>
      <c r="AS85" s="322">
        <f t="shared" si="103"/>
        <v>0</v>
      </c>
      <c r="AT85" s="257">
        <f t="shared" si="103"/>
        <v>6227847</v>
      </c>
      <c r="AU85" s="258">
        <f t="shared" si="103"/>
        <v>4563846</v>
      </c>
      <c r="AV85" s="258">
        <f t="shared" si="103"/>
        <v>16500</v>
      </c>
      <c r="AW85" s="258">
        <f t="shared" si="103"/>
        <v>1548156</v>
      </c>
      <c r="AX85" s="258">
        <f t="shared" si="103"/>
        <v>91275</v>
      </c>
      <c r="AY85" s="258">
        <f t="shared" si="103"/>
        <v>8070</v>
      </c>
      <c r="AZ85" s="325">
        <f t="shared" si="103"/>
        <v>10.411000000000001</v>
      </c>
      <c r="BA85" s="325">
        <f t="shared" si="103"/>
        <v>9.8410000000000011</v>
      </c>
      <c r="BB85" s="336">
        <f t="shared" si="103"/>
        <v>0.56999999999999995</v>
      </c>
      <c r="BD85" s="7"/>
    </row>
    <row r="86" spans="4:56" x14ac:dyDescent="0.2">
      <c r="D86" s="16"/>
      <c r="E86" s="12"/>
      <c r="F86" s="16"/>
      <c r="G86" s="41"/>
      <c r="H86" s="2">
        <v>3231</v>
      </c>
      <c r="I86" s="257">
        <f t="shared" ref="I86:BB86" si="104">SUMIF($F$12:$F$427,"=3231",I$12:I$427)</f>
        <v>9998056</v>
      </c>
      <c r="J86" s="28">
        <f t="shared" si="104"/>
        <v>7293968</v>
      </c>
      <c r="K86" s="28">
        <f t="shared" si="104"/>
        <v>44250</v>
      </c>
      <c r="L86" s="28">
        <f t="shared" si="104"/>
        <v>2480318</v>
      </c>
      <c r="M86" s="28">
        <f t="shared" si="104"/>
        <v>145880</v>
      </c>
      <c r="N86" s="28">
        <f t="shared" si="104"/>
        <v>33640</v>
      </c>
      <c r="O86" s="21">
        <f t="shared" si="104"/>
        <v>14.115900000000002</v>
      </c>
      <c r="P86" s="21">
        <f t="shared" si="104"/>
        <v>12.5222</v>
      </c>
      <c r="Q86" s="29">
        <f t="shared" si="104"/>
        <v>1.5937000000000001</v>
      </c>
      <c r="R86" s="258">
        <f t="shared" si="104"/>
        <v>0</v>
      </c>
      <c r="S86" s="258">
        <f t="shared" si="104"/>
        <v>0</v>
      </c>
      <c r="T86" s="258">
        <f t="shared" si="104"/>
        <v>0</v>
      </c>
      <c r="U86" s="258">
        <f t="shared" si="104"/>
        <v>0</v>
      </c>
      <c r="V86" s="258">
        <f t="shared" si="104"/>
        <v>0</v>
      </c>
      <c r="W86" s="258">
        <f t="shared" si="104"/>
        <v>0</v>
      </c>
      <c r="X86" s="258">
        <f t="shared" si="104"/>
        <v>0</v>
      </c>
      <c r="Y86" s="258">
        <f t="shared" si="104"/>
        <v>0</v>
      </c>
      <c r="Z86" s="258">
        <f t="shared" si="104"/>
        <v>0</v>
      </c>
      <c r="AA86" s="258">
        <f t="shared" si="104"/>
        <v>0</v>
      </c>
      <c r="AB86" s="258">
        <f t="shared" si="104"/>
        <v>0</v>
      </c>
      <c r="AC86" s="258">
        <f t="shared" si="104"/>
        <v>0</v>
      </c>
      <c r="AD86" s="258">
        <f t="shared" si="104"/>
        <v>0</v>
      </c>
      <c r="AE86" s="258">
        <f t="shared" si="104"/>
        <v>0</v>
      </c>
      <c r="AF86" s="258">
        <f t="shared" si="104"/>
        <v>0</v>
      </c>
      <c r="AG86" s="258">
        <f t="shared" si="104"/>
        <v>0</v>
      </c>
      <c r="AH86" s="258">
        <f t="shared" si="104"/>
        <v>0</v>
      </c>
      <c r="AI86" s="325">
        <f t="shared" si="104"/>
        <v>0</v>
      </c>
      <c r="AJ86" s="325">
        <f t="shared" si="104"/>
        <v>0</v>
      </c>
      <c r="AK86" s="325">
        <f t="shared" si="104"/>
        <v>0</v>
      </c>
      <c r="AL86" s="325">
        <f t="shared" si="104"/>
        <v>0</v>
      </c>
      <c r="AM86" s="325">
        <f t="shared" si="104"/>
        <v>0</v>
      </c>
      <c r="AN86" s="325">
        <f t="shared" si="104"/>
        <v>0</v>
      </c>
      <c r="AO86" s="325">
        <f t="shared" si="104"/>
        <v>0</v>
      </c>
      <c r="AP86" s="325">
        <f t="shared" si="104"/>
        <v>0</v>
      </c>
      <c r="AQ86" s="325">
        <f t="shared" si="104"/>
        <v>0</v>
      </c>
      <c r="AR86" s="325">
        <f t="shared" si="104"/>
        <v>0</v>
      </c>
      <c r="AS86" s="322">
        <f t="shared" si="104"/>
        <v>0</v>
      </c>
      <c r="AT86" s="257">
        <f t="shared" si="104"/>
        <v>9998056</v>
      </c>
      <c r="AU86" s="258">
        <f t="shared" si="104"/>
        <v>7293968</v>
      </c>
      <c r="AV86" s="258">
        <f t="shared" si="104"/>
        <v>44250</v>
      </c>
      <c r="AW86" s="258">
        <f t="shared" si="104"/>
        <v>2480318</v>
      </c>
      <c r="AX86" s="258">
        <f t="shared" si="104"/>
        <v>145880</v>
      </c>
      <c r="AY86" s="258">
        <f t="shared" si="104"/>
        <v>33640</v>
      </c>
      <c r="AZ86" s="325">
        <f t="shared" si="104"/>
        <v>14.115900000000002</v>
      </c>
      <c r="BA86" s="325">
        <f t="shared" si="104"/>
        <v>12.5222</v>
      </c>
      <c r="BB86" s="336">
        <f t="shared" si="104"/>
        <v>1.5937000000000001</v>
      </c>
      <c r="BD86" s="7"/>
    </row>
    <row r="87" spans="4:56" ht="13.5" thickBot="1" x14ac:dyDescent="0.25">
      <c r="D87" s="16"/>
      <c r="E87" s="12"/>
      <c r="F87" s="16"/>
      <c r="G87" s="41"/>
      <c r="H87" s="231">
        <v>3233</v>
      </c>
      <c r="I87" s="260">
        <f t="shared" ref="I87:BB87" si="105">SUMIF($F$12:$F$427,"=3233",I$12:I$427)</f>
        <v>2189811</v>
      </c>
      <c r="J87" s="261">
        <f t="shared" si="105"/>
        <v>1404468</v>
      </c>
      <c r="K87" s="261">
        <f t="shared" si="105"/>
        <v>200000</v>
      </c>
      <c r="L87" s="261">
        <f t="shared" si="105"/>
        <v>542310</v>
      </c>
      <c r="M87" s="261">
        <f t="shared" si="105"/>
        <v>28089</v>
      </c>
      <c r="N87" s="261">
        <f t="shared" si="105"/>
        <v>14944</v>
      </c>
      <c r="O87" s="262">
        <f t="shared" si="105"/>
        <v>3.13</v>
      </c>
      <c r="P87" s="262">
        <f t="shared" si="105"/>
        <v>2.2399999999999998</v>
      </c>
      <c r="Q87" s="263">
        <f t="shared" si="105"/>
        <v>0.89</v>
      </c>
      <c r="R87" s="264">
        <f t="shared" si="105"/>
        <v>0</v>
      </c>
      <c r="S87" s="264">
        <f t="shared" si="105"/>
        <v>0</v>
      </c>
      <c r="T87" s="264">
        <f t="shared" si="105"/>
        <v>0</v>
      </c>
      <c r="U87" s="264">
        <f t="shared" si="105"/>
        <v>0</v>
      </c>
      <c r="V87" s="264">
        <f t="shared" si="105"/>
        <v>0</v>
      </c>
      <c r="W87" s="264">
        <f t="shared" si="105"/>
        <v>0</v>
      </c>
      <c r="X87" s="264">
        <f t="shared" si="105"/>
        <v>0</v>
      </c>
      <c r="Y87" s="264">
        <f t="shared" si="105"/>
        <v>0</v>
      </c>
      <c r="Z87" s="264">
        <f t="shared" si="105"/>
        <v>0</v>
      </c>
      <c r="AA87" s="264">
        <f t="shared" si="105"/>
        <v>0</v>
      </c>
      <c r="AB87" s="264">
        <f t="shared" si="105"/>
        <v>0</v>
      </c>
      <c r="AC87" s="264">
        <f t="shared" si="105"/>
        <v>0</v>
      </c>
      <c r="AD87" s="264">
        <f t="shared" si="105"/>
        <v>0</v>
      </c>
      <c r="AE87" s="264">
        <f t="shared" si="105"/>
        <v>0</v>
      </c>
      <c r="AF87" s="264">
        <f t="shared" si="105"/>
        <v>0</v>
      </c>
      <c r="AG87" s="264">
        <f t="shared" si="105"/>
        <v>0</v>
      </c>
      <c r="AH87" s="264">
        <f t="shared" si="105"/>
        <v>0</v>
      </c>
      <c r="AI87" s="326">
        <f t="shared" si="105"/>
        <v>0</v>
      </c>
      <c r="AJ87" s="326">
        <f t="shared" si="105"/>
        <v>0</v>
      </c>
      <c r="AK87" s="326">
        <f t="shared" si="105"/>
        <v>0</v>
      </c>
      <c r="AL87" s="326">
        <f t="shared" si="105"/>
        <v>0</v>
      </c>
      <c r="AM87" s="326">
        <f t="shared" si="105"/>
        <v>0</v>
      </c>
      <c r="AN87" s="326">
        <f t="shared" si="105"/>
        <v>0</v>
      </c>
      <c r="AO87" s="326">
        <f t="shared" si="105"/>
        <v>0</v>
      </c>
      <c r="AP87" s="326">
        <f t="shared" si="105"/>
        <v>0</v>
      </c>
      <c r="AQ87" s="326">
        <f t="shared" si="105"/>
        <v>0</v>
      </c>
      <c r="AR87" s="326">
        <f t="shared" si="105"/>
        <v>0</v>
      </c>
      <c r="AS87" s="323">
        <f t="shared" si="105"/>
        <v>0</v>
      </c>
      <c r="AT87" s="260">
        <f t="shared" si="105"/>
        <v>2189811</v>
      </c>
      <c r="AU87" s="264">
        <f t="shared" si="105"/>
        <v>1404468</v>
      </c>
      <c r="AV87" s="264">
        <f t="shared" si="105"/>
        <v>200000</v>
      </c>
      <c r="AW87" s="264">
        <f t="shared" si="105"/>
        <v>542310</v>
      </c>
      <c r="AX87" s="264">
        <f t="shared" si="105"/>
        <v>28089</v>
      </c>
      <c r="AY87" s="264">
        <f t="shared" si="105"/>
        <v>14944</v>
      </c>
      <c r="AZ87" s="326">
        <f t="shared" si="105"/>
        <v>3.13</v>
      </c>
      <c r="BA87" s="326">
        <f t="shared" si="105"/>
        <v>2.2399999999999998</v>
      </c>
      <c r="BB87" s="337">
        <f t="shared" si="105"/>
        <v>0.89</v>
      </c>
      <c r="BD87" s="7"/>
    </row>
    <row r="88" spans="4:56" x14ac:dyDescent="0.2">
      <c r="D88" s="12"/>
      <c r="E88" s="12"/>
      <c r="F88" s="12"/>
      <c r="G88" s="41"/>
      <c r="H88" s="12"/>
      <c r="I88" s="27"/>
      <c r="J88" s="27"/>
      <c r="K88" s="27"/>
      <c r="L88" s="27"/>
      <c r="M88" s="27"/>
      <c r="N88" s="27"/>
      <c r="O88" s="7"/>
      <c r="P88" s="7"/>
      <c r="Q88" s="7"/>
    </row>
    <row r="90" spans="4:56" x14ac:dyDescent="0.2">
      <c r="I90"/>
      <c r="J90"/>
      <c r="K90"/>
      <c r="L90"/>
      <c r="M90"/>
      <c r="N90"/>
      <c r="R90"/>
    </row>
    <row r="93" spans="4:56" x14ac:dyDescent="0.2">
      <c r="O93" s="15"/>
      <c r="P93" s="15"/>
      <c r="Q93" s="15"/>
    </row>
  </sheetData>
  <mergeCells count="51">
    <mergeCell ref="BA8:BB8"/>
    <mergeCell ref="AA9:AA10"/>
    <mergeCell ref="AG9:AG10"/>
    <mergeCell ref="AU9:AV9"/>
    <mergeCell ref="AX9:AX10"/>
    <mergeCell ref="BA9:BA10"/>
    <mergeCell ref="BB9:BB10"/>
    <mergeCell ref="AZ8:AZ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W9:W10"/>
    <mergeCell ref="X9:X10"/>
    <mergeCell ref="AY9:AY10"/>
    <mergeCell ref="Y9:Y10"/>
    <mergeCell ref="Z9:Z10"/>
    <mergeCell ref="AE9:AE10"/>
    <mergeCell ref="AF9:AF10"/>
    <mergeCell ref="AW9:AW10"/>
    <mergeCell ref="AC7:AC10"/>
    <mergeCell ref="AB7:AB10"/>
    <mergeCell ref="R9:R10"/>
    <mergeCell ref="S9:S10"/>
    <mergeCell ref="T9:T10"/>
    <mergeCell ref="U9:U10"/>
    <mergeCell ref="V9:V10"/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335"/>
  <sheetViews>
    <sheetView workbookViewId="0">
      <pane xSplit="8" ySplit="11" topLeftCell="I291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221" max="221" width="6.85546875" customWidth="1"/>
    <col min="222" max="222" width="29.85546875" customWidth="1"/>
    <col min="223" max="223" width="6.7109375" customWidth="1"/>
    <col min="224" max="224" width="32.28515625" customWidth="1"/>
    <col min="225" max="225" width="10.85546875" customWidth="1"/>
    <col min="226" max="226" width="11.7109375" customWidth="1"/>
    <col min="227" max="227" width="10.85546875" customWidth="1"/>
    <col min="228" max="228" width="10.5703125" customWidth="1"/>
    <col min="230" max="230" width="10.85546875" customWidth="1"/>
    <col min="233" max="233" width="12" customWidth="1"/>
    <col min="477" max="477" width="6.85546875" customWidth="1"/>
    <col min="478" max="478" width="29.85546875" customWidth="1"/>
    <col min="479" max="479" width="6.7109375" customWidth="1"/>
    <col min="480" max="480" width="32.28515625" customWidth="1"/>
    <col min="481" max="481" width="10.85546875" customWidth="1"/>
    <col min="482" max="482" width="11.7109375" customWidth="1"/>
    <col min="483" max="483" width="10.85546875" customWidth="1"/>
    <col min="484" max="484" width="10.5703125" customWidth="1"/>
    <col min="486" max="486" width="10.85546875" customWidth="1"/>
    <col min="489" max="489" width="12" customWidth="1"/>
    <col min="733" max="733" width="6.85546875" customWidth="1"/>
    <col min="734" max="734" width="29.85546875" customWidth="1"/>
    <col min="735" max="735" width="6.7109375" customWidth="1"/>
    <col min="736" max="736" width="32.28515625" customWidth="1"/>
    <col min="737" max="737" width="10.85546875" customWidth="1"/>
    <col min="738" max="738" width="11.7109375" customWidth="1"/>
    <col min="739" max="739" width="10.85546875" customWidth="1"/>
    <col min="740" max="740" width="10.5703125" customWidth="1"/>
    <col min="742" max="742" width="10.85546875" customWidth="1"/>
    <col min="745" max="745" width="12" customWidth="1"/>
    <col min="989" max="989" width="6.85546875" customWidth="1"/>
    <col min="990" max="990" width="29.85546875" customWidth="1"/>
    <col min="991" max="991" width="6.7109375" customWidth="1"/>
    <col min="992" max="992" width="32.28515625" customWidth="1"/>
    <col min="993" max="993" width="10.85546875" customWidth="1"/>
    <col min="994" max="994" width="11.7109375" customWidth="1"/>
    <col min="995" max="995" width="10.85546875" customWidth="1"/>
    <col min="996" max="996" width="10.5703125" customWidth="1"/>
    <col min="998" max="998" width="10.85546875" customWidth="1"/>
    <col min="1001" max="1001" width="12" customWidth="1"/>
    <col min="1245" max="1245" width="6.85546875" customWidth="1"/>
    <col min="1246" max="1246" width="29.85546875" customWidth="1"/>
    <col min="1247" max="1247" width="6.7109375" customWidth="1"/>
    <col min="1248" max="1248" width="32.28515625" customWidth="1"/>
    <col min="1249" max="1249" width="10.85546875" customWidth="1"/>
    <col min="1250" max="1250" width="11.7109375" customWidth="1"/>
    <col min="1251" max="1251" width="10.85546875" customWidth="1"/>
    <col min="1252" max="1252" width="10.5703125" customWidth="1"/>
    <col min="1254" max="1254" width="10.85546875" customWidth="1"/>
    <col min="1257" max="1257" width="12" customWidth="1"/>
    <col min="1501" max="1501" width="6.85546875" customWidth="1"/>
    <col min="1502" max="1502" width="29.85546875" customWidth="1"/>
    <col min="1503" max="1503" width="6.7109375" customWidth="1"/>
    <col min="1504" max="1504" width="32.28515625" customWidth="1"/>
    <col min="1505" max="1505" width="10.85546875" customWidth="1"/>
    <col min="1506" max="1506" width="11.7109375" customWidth="1"/>
    <col min="1507" max="1507" width="10.85546875" customWidth="1"/>
    <col min="1508" max="1508" width="10.5703125" customWidth="1"/>
    <col min="1510" max="1510" width="10.85546875" customWidth="1"/>
    <col min="1513" max="1513" width="12" customWidth="1"/>
    <col min="1757" max="1757" width="6.85546875" customWidth="1"/>
    <col min="1758" max="1758" width="29.85546875" customWidth="1"/>
    <col min="1759" max="1759" width="6.7109375" customWidth="1"/>
    <col min="1760" max="1760" width="32.28515625" customWidth="1"/>
    <col min="1761" max="1761" width="10.85546875" customWidth="1"/>
    <col min="1762" max="1762" width="11.7109375" customWidth="1"/>
    <col min="1763" max="1763" width="10.85546875" customWidth="1"/>
    <col min="1764" max="1764" width="10.5703125" customWidth="1"/>
    <col min="1766" max="1766" width="10.85546875" customWidth="1"/>
    <col min="1769" max="1769" width="12" customWidth="1"/>
    <col min="2013" max="2013" width="6.85546875" customWidth="1"/>
    <col min="2014" max="2014" width="29.85546875" customWidth="1"/>
    <col min="2015" max="2015" width="6.7109375" customWidth="1"/>
    <col min="2016" max="2016" width="32.28515625" customWidth="1"/>
    <col min="2017" max="2017" width="10.85546875" customWidth="1"/>
    <col min="2018" max="2018" width="11.7109375" customWidth="1"/>
    <col min="2019" max="2019" width="10.85546875" customWidth="1"/>
    <col min="2020" max="2020" width="10.5703125" customWidth="1"/>
    <col min="2022" max="2022" width="10.85546875" customWidth="1"/>
    <col min="2025" max="2025" width="12" customWidth="1"/>
    <col min="2269" max="2269" width="6.85546875" customWidth="1"/>
    <col min="2270" max="2270" width="29.85546875" customWidth="1"/>
    <col min="2271" max="2271" width="6.7109375" customWidth="1"/>
    <col min="2272" max="2272" width="32.28515625" customWidth="1"/>
    <col min="2273" max="2273" width="10.85546875" customWidth="1"/>
    <col min="2274" max="2274" width="11.7109375" customWidth="1"/>
    <col min="2275" max="2275" width="10.85546875" customWidth="1"/>
    <col min="2276" max="2276" width="10.5703125" customWidth="1"/>
    <col min="2278" max="2278" width="10.85546875" customWidth="1"/>
    <col min="2281" max="2281" width="12" customWidth="1"/>
    <col min="2525" max="2525" width="6.85546875" customWidth="1"/>
    <col min="2526" max="2526" width="29.85546875" customWidth="1"/>
    <col min="2527" max="2527" width="6.7109375" customWidth="1"/>
    <col min="2528" max="2528" width="32.28515625" customWidth="1"/>
    <col min="2529" max="2529" width="10.85546875" customWidth="1"/>
    <col min="2530" max="2530" width="11.7109375" customWidth="1"/>
    <col min="2531" max="2531" width="10.85546875" customWidth="1"/>
    <col min="2532" max="2532" width="10.5703125" customWidth="1"/>
    <col min="2534" max="2534" width="10.85546875" customWidth="1"/>
    <col min="2537" max="2537" width="12" customWidth="1"/>
    <col min="2781" max="2781" width="6.85546875" customWidth="1"/>
    <col min="2782" max="2782" width="29.85546875" customWidth="1"/>
    <col min="2783" max="2783" width="6.7109375" customWidth="1"/>
    <col min="2784" max="2784" width="32.28515625" customWidth="1"/>
    <col min="2785" max="2785" width="10.85546875" customWidth="1"/>
    <col min="2786" max="2786" width="11.7109375" customWidth="1"/>
    <col min="2787" max="2787" width="10.85546875" customWidth="1"/>
    <col min="2788" max="2788" width="10.5703125" customWidth="1"/>
    <col min="2790" max="2790" width="10.85546875" customWidth="1"/>
    <col min="2793" max="2793" width="12" customWidth="1"/>
    <col min="3037" max="3037" width="6.85546875" customWidth="1"/>
    <col min="3038" max="3038" width="29.85546875" customWidth="1"/>
    <col min="3039" max="3039" width="6.7109375" customWidth="1"/>
    <col min="3040" max="3040" width="32.28515625" customWidth="1"/>
    <col min="3041" max="3041" width="10.85546875" customWidth="1"/>
    <col min="3042" max="3042" width="11.7109375" customWidth="1"/>
    <col min="3043" max="3043" width="10.85546875" customWidth="1"/>
    <col min="3044" max="3044" width="10.5703125" customWidth="1"/>
    <col min="3046" max="3046" width="10.85546875" customWidth="1"/>
    <col min="3049" max="3049" width="12" customWidth="1"/>
    <col min="3293" max="3293" width="6.85546875" customWidth="1"/>
    <col min="3294" max="3294" width="29.85546875" customWidth="1"/>
    <col min="3295" max="3295" width="6.7109375" customWidth="1"/>
    <col min="3296" max="3296" width="32.28515625" customWidth="1"/>
    <col min="3297" max="3297" width="10.85546875" customWidth="1"/>
    <col min="3298" max="3298" width="11.7109375" customWidth="1"/>
    <col min="3299" max="3299" width="10.85546875" customWidth="1"/>
    <col min="3300" max="3300" width="10.5703125" customWidth="1"/>
    <col min="3302" max="3302" width="10.85546875" customWidth="1"/>
    <col min="3305" max="3305" width="12" customWidth="1"/>
    <col min="3549" max="3549" width="6.85546875" customWidth="1"/>
    <col min="3550" max="3550" width="29.85546875" customWidth="1"/>
    <col min="3551" max="3551" width="6.7109375" customWidth="1"/>
    <col min="3552" max="3552" width="32.28515625" customWidth="1"/>
    <col min="3553" max="3553" width="10.85546875" customWidth="1"/>
    <col min="3554" max="3554" width="11.7109375" customWidth="1"/>
    <col min="3555" max="3555" width="10.85546875" customWidth="1"/>
    <col min="3556" max="3556" width="10.5703125" customWidth="1"/>
    <col min="3558" max="3558" width="10.85546875" customWidth="1"/>
    <col min="3561" max="3561" width="12" customWidth="1"/>
    <col min="3805" max="3805" width="6.85546875" customWidth="1"/>
    <col min="3806" max="3806" width="29.85546875" customWidth="1"/>
    <col min="3807" max="3807" width="6.7109375" customWidth="1"/>
    <col min="3808" max="3808" width="32.28515625" customWidth="1"/>
    <col min="3809" max="3809" width="10.85546875" customWidth="1"/>
    <col min="3810" max="3810" width="11.7109375" customWidth="1"/>
    <col min="3811" max="3811" width="10.85546875" customWidth="1"/>
    <col min="3812" max="3812" width="10.5703125" customWidth="1"/>
    <col min="3814" max="3814" width="10.85546875" customWidth="1"/>
    <col min="3817" max="3817" width="12" customWidth="1"/>
    <col min="4061" max="4061" width="6.85546875" customWidth="1"/>
    <col min="4062" max="4062" width="29.85546875" customWidth="1"/>
    <col min="4063" max="4063" width="6.7109375" customWidth="1"/>
    <col min="4064" max="4064" width="32.28515625" customWidth="1"/>
    <col min="4065" max="4065" width="10.85546875" customWidth="1"/>
    <col min="4066" max="4066" width="11.7109375" customWidth="1"/>
    <col min="4067" max="4067" width="10.85546875" customWidth="1"/>
    <col min="4068" max="4068" width="10.5703125" customWidth="1"/>
    <col min="4070" max="4070" width="10.85546875" customWidth="1"/>
    <col min="4073" max="4073" width="12" customWidth="1"/>
    <col min="4317" max="4317" width="6.85546875" customWidth="1"/>
    <col min="4318" max="4318" width="29.85546875" customWidth="1"/>
    <col min="4319" max="4319" width="6.7109375" customWidth="1"/>
    <col min="4320" max="4320" width="32.28515625" customWidth="1"/>
    <col min="4321" max="4321" width="10.85546875" customWidth="1"/>
    <col min="4322" max="4322" width="11.7109375" customWidth="1"/>
    <col min="4323" max="4323" width="10.85546875" customWidth="1"/>
    <col min="4324" max="4324" width="10.5703125" customWidth="1"/>
    <col min="4326" max="4326" width="10.85546875" customWidth="1"/>
    <col min="4329" max="4329" width="12" customWidth="1"/>
    <col min="4573" max="4573" width="6.85546875" customWidth="1"/>
    <col min="4574" max="4574" width="29.85546875" customWidth="1"/>
    <col min="4575" max="4575" width="6.7109375" customWidth="1"/>
    <col min="4576" max="4576" width="32.28515625" customWidth="1"/>
    <col min="4577" max="4577" width="10.85546875" customWidth="1"/>
    <col min="4578" max="4578" width="11.7109375" customWidth="1"/>
    <col min="4579" max="4579" width="10.85546875" customWidth="1"/>
    <col min="4580" max="4580" width="10.5703125" customWidth="1"/>
    <col min="4582" max="4582" width="10.85546875" customWidth="1"/>
    <col min="4585" max="4585" width="12" customWidth="1"/>
    <col min="4829" max="4829" width="6.85546875" customWidth="1"/>
    <col min="4830" max="4830" width="29.85546875" customWidth="1"/>
    <col min="4831" max="4831" width="6.7109375" customWidth="1"/>
    <col min="4832" max="4832" width="32.28515625" customWidth="1"/>
    <col min="4833" max="4833" width="10.85546875" customWidth="1"/>
    <col min="4834" max="4834" width="11.7109375" customWidth="1"/>
    <col min="4835" max="4835" width="10.85546875" customWidth="1"/>
    <col min="4836" max="4836" width="10.5703125" customWidth="1"/>
    <col min="4838" max="4838" width="10.85546875" customWidth="1"/>
    <col min="4841" max="4841" width="12" customWidth="1"/>
    <col min="5085" max="5085" width="6.85546875" customWidth="1"/>
    <col min="5086" max="5086" width="29.85546875" customWidth="1"/>
    <col min="5087" max="5087" width="6.7109375" customWidth="1"/>
    <col min="5088" max="5088" width="32.28515625" customWidth="1"/>
    <col min="5089" max="5089" width="10.85546875" customWidth="1"/>
    <col min="5090" max="5090" width="11.7109375" customWidth="1"/>
    <col min="5091" max="5091" width="10.85546875" customWidth="1"/>
    <col min="5092" max="5092" width="10.5703125" customWidth="1"/>
    <col min="5094" max="5094" width="10.85546875" customWidth="1"/>
    <col min="5097" max="5097" width="12" customWidth="1"/>
    <col min="5341" max="5341" width="6.85546875" customWidth="1"/>
    <col min="5342" max="5342" width="29.85546875" customWidth="1"/>
    <col min="5343" max="5343" width="6.7109375" customWidth="1"/>
    <col min="5344" max="5344" width="32.28515625" customWidth="1"/>
    <col min="5345" max="5345" width="10.85546875" customWidth="1"/>
    <col min="5346" max="5346" width="11.7109375" customWidth="1"/>
    <col min="5347" max="5347" width="10.85546875" customWidth="1"/>
    <col min="5348" max="5348" width="10.5703125" customWidth="1"/>
    <col min="5350" max="5350" width="10.85546875" customWidth="1"/>
    <col min="5353" max="5353" width="12" customWidth="1"/>
    <col min="5597" max="5597" width="6.85546875" customWidth="1"/>
    <col min="5598" max="5598" width="29.85546875" customWidth="1"/>
    <col min="5599" max="5599" width="6.7109375" customWidth="1"/>
    <col min="5600" max="5600" width="32.28515625" customWidth="1"/>
    <col min="5601" max="5601" width="10.85546875" customWidth="1"/>
    <col min="5602" max="5602" width="11.7109375" customWidth="1"/>
    <col min="5603" max="5603" width="10.85546875" customWidth="1"/>
    <col min="5604" max="5604" width="10.5703125" customWidth="1"/>
    <col min="5606" max="5606" width="10.85546875" customWidth="1"/>
    <col min="5609" max="5609" width="12" customWidth="1"/>
    <col min="5853" max="5853" width="6.85546875" customWidth="1"/>
    <col min="5854" max="5854" width="29.85546875" customWidth="1"/>
    <col min="5855" max="5855" width="6.7109375" customWidth="1"/>
    <col min="5856" max="5856" width="32.28515625" customWidth="1"/>
    <col min="5857" max="5857" width="10.85546875" customWidth="1"/>
    <col min="5858" max="5858" width="11.7109375" customWidth="1"/>
    <col min="5859" max="5859" width="10.85546875" customWidth="1"/>
    <col min="5860" max="5860" width="10.5703125" customWidth="1"/>
    <col min="5862" max="5862" width="10.85546875" customWidth="1"/>
    <col min="5865" max="5865" width="12" customWidth="1"/>
    <col min="6109" max="6109" width="6.85546875" customWidth="1"/>
    <col min="6110" max="6110" width="29.85546875" customWidth="1"/>
    <col min="6111" max="6111" width="6.7109375" customWidth="1"/>
    <col min="6112" max="6112" width="32.28515625" customWidth="1"/>
    <col min="6113" max="6113" width="10.85546875" customWidth="1"/>
    <col min="6114" max="6114" width="11.7109375" customWidth="1"/>
    <col min="6115" max="6115" width="10.85546875" customWidth="1"/>
    <col min="6116" max="6116" width="10.5703125" customWidth="1"/>
    <col min="6118" max="6118" width="10.85546875" customWidth="1"/>
    <col min="6121" max="6121" width="12" customWidth="1"/>
    <col min="6365" max="6365" width="6.85546875" customWidth="1"/>
    <col min="6366" max="6366" width="29.85546875" customWidth="1"/>
    <col min="6367" max="6367" width="6.7109375" customWidth="1"/>
    <col min="6368" max="6368" width="32.28515625" customWidth="1"/>
    <col min="6369" max="6369" width="10.85546875" customWidth="1"/>
    <col min="6370" max="6370" width="11.7109375" customWidth="1"/>
    <col min="6371" max="6371" width="10.85546875" customWidth="1"/>
    <col min="6372" max="6372" width="10.5703125" customWidth="1"/>
    <col min="6374" max="6374" width="10.85546875" customWidth="1"/>
    <col min="6377" max="6377" width="12" customWidth="1"/>
    <col min="6621" max="6621" width="6.85546875" customWidth="1"/>
    <col min="6622" max="6622" width="29.85546875" customWidth="1"/>
    <col min="6623" max="6623" width="6.7109375" customWidth="1"/>
    <col min="6624" max="6624" width="32.28515625" customWidth="1"/>
    <col min="6625" max="6625" width="10.85546875" customWidth="1"/>
    <col min="6626" max="6626" width="11.7109375" customWidth="1"/>
    <col min="6627" max="6627" width="10.85546875" customWidth="1"/>
    <col min="6628" max="6628" width="10.5703125" customWidth="1"/>
    <col min="6630" max="6630" width="10.85546875" customWidth="1"/>
    <col min="6633" max="6633" width="12" customWidth="1"/>
    <col min="6877" max="6877" width="6.85546875" customWidth="1"/>
    <col min="6878" max="6878" width="29.85546875" customWidth="1"/>
    <col min="6879" max="6879" width="6.7109375" customWidth="1"/>
    <col min="6880" max="6880" width="32.28515625" customWidth="1"/>
    <col min="6881" max="6881" width="10.85546875" customWidth="1"/>
    <col min="6882" max="6882" width="11.7109375" customWidth="1"/>
    <col min="6883" max="6883" width="10.85546875" customWidth="1"/>
    <col min="6884" max="6884" width="10.5703125" customWidth="1"/>
    <col min="6886" max="6886" width="10.85546875" customWidth="1"/>
    <col min="6889" max="6889" width="12" customWidth="1"/>
    <col min="7133" max="7133" width="6.85546875" customWidth="1"/>
    <col min="7134" max="7134" width="29.85546875" customWidth="1"/>
    <col min="7135" max="7135" width="6.7109375" customWidth="1"/>
    <col min="7136" max="7136" width="32.28515625" customWidth="1"/>
    <col min="7137" max="7137" width="10.85546875" customWidth="1"/>
    <col min="7138" max="7138" width="11.7109375" customWidth="1"/>
    <col min="7139" max="7139" width="10.85546875" customWidth="1"/>
    <col min="7140" max="7140" width="10.5703125" customWidth="1"/>
    <col min="7142" max="7142" width="10.85546875" customWidth="1"/>
    <col min="7145" max="7145" width="12" customWidth="1"/>
    <col min="7389" max="7389" width="6.85546875" customWidth="1"/>
    <col min="7390" max="7390" width="29.85546875" customWidth="1"/>
    <col min="7391" max="7391" width="6.7109375" customWidth="1"/>
    <col min="7392" max="7392" width="32.28515625" customWidth="1"/>
    <col min="7393" max="7393" width="10.85546875" customWidth="1"/>
    <col min="7394" max="7394" width="11.7109375" customWidth="1"/>
    <col min="7395" max="7395" width="10.85546875" customWidth="1"/>
    <col min="7396" max="7396" width="10.5703125" customWidth="1"/>
    <col min="7398" max="7398" width="10.85546875" customWidth="1"/>
    <col min="7401" max="7401" width="12" customWidth="1"/>
    <col min="7645" max="7645" width="6.85546875" customWidth="1"/>
    <col min="7646" max="7646" width="29.85546875" customWidth="1"/>
    <col min="7647" max="7647" width="6.7109375" customWidth="1"/>
    <col min="7648" max="7648" width="32.28515625" customWidth="1"/>
    <col min="7649" max="7649" width="10.85546875" customWidth="1"/>
    <col min="7650" max="7650" width="11.7109375" customWidth="1"/>
    <col min="7651" max="7651" width="10.85546875" customWidth="1"/>
    <col min="7652" max="7652" width="10.5703125" customWidth="1"/>
    <col min="7654" max="7654" width="10.85546875" customWidth="1"/>
    <col min="7657" max="7657" width="12" customWidth="1"/>
    <col min="7901" max="7901" width="6.85546875" customWidth="1"/>
    <col min="7902" max="7902" width="29.85546875" customWidth="1"/>
    <col min="7903" max="7903" width="6.7109375" customWidth="1"/>
    <col min="7904" max="7904" width="32.28515625" customWidth="1"/>
    <col min="7905" max="7905" width="10.85546875" customWidth="1"/>
    <col min="7906" max="7906" width="11.7109375" customWidth="1"/>
    <col min="7907" max="7907" width="10.85546875" customWidth="1"/>
    <col min="7908" max="7908" width="10.5703125" customWidth="1"/>
    <col min="7910" max="7910" width="10.85546875" customWidth="1"/>
    <col min="7913" max="7913" width="12" customWidth="1"/>
    <col min="8157" max="8157" width="6.85546875" customWidth="1"/>
    <col min="8158" max="8158" width="29.85546875" customWidth="1"/>
    <col min="8159" max="8159" width="6.7109375" customWidth="1"/>
    <col min="8160" max="8160" width="32.28515625" customWidth="1"/>
    <col min="8161" max="8161" width="10.85546875" customWidth="1"/>
    <col min="8162" max="8162" width="11.7109375" customWidth="1"/>
    <col min="8163" max="8163" width="10.85546875" customWidth="1"/>
    <col min="8164" max="8164" width="10.5703125" customWidth="1"/>
    <col min="8166" max="8166" width="10.85546875" customWidth="1"/>
    <col min="8169" max="8169" width="12" customWidth="1"/>
    <col min="8413" max="8413" width="6.85546875" customWidth="1"/>
    <col min="8414" max="8414" width="29.85546875" customWidth="1"/>
    <col min="8415" max="8415" width="6.7109375" customWidth="1"/>
    <col min="8416" max="8416" width="32.28515625" customWidth="1"/>
    <col min="8417" max="8417" width="10.85546875" customWidth="1"/>
    <col min="8418" max="8418" width="11.7109375" customWidth="1"/>
    <col min="8419" max="8419" width="10.85546875" customWidth="1"/>
    <col min="8420" max="8420" width="10.5703125" customWidth="1"/>
    <col min="8422" max="8422" width="10.85546875" customWidth="1"/>
    <col min="8425" max="8425" width="12" customWidth="1"/>
    <col min="8669" max="8669" width="6.85546875" customWidth="1"/>
    <col min="8670" max="8670" width="29.85546875" customWidth="1"/>
    <col min="8671" max="8671" width="6.7109375" customWidth="1"/>
    <col min="8672" max="8672" width="32.28515625" customWidth="1"/>
    <col min="8673" max="8673" width="10.85546875" customWidth="1"/>
    <col min="8674" max="8674" width="11.7109375" customWidth="1"/>
    <col min="8675" max="8675" width="10.85546875" customWidth="1"/>
    <col min="8676" max="8676" width="10.5703125" customWidth="1"/>
    <col min="8678" max="8678" width="10.85546875" customWidth="1"/>
    <col min="8681" max="8681" width="12" customWidth="1"/>
    <col min="8925" max="8925" width="6.85546875" customWidth="1"/>
    <col min="8926" max="8926" width="29.85546875" customWidth="1"/>
    <col min="8927" max="8927" width="6.7109375" customWidth="1"/>
    <col min="8928" max="8928" width="32.28515625" customWidth="1"/>
    <col min="8929" max="8929" width="10.85546875" customWidth="1"/>
    <col min="8930" max="8930" width="11.7109375" customWidth="1"/>
    <col min="8931" max="8931" width="10.85546875" customWidth="1"/>
    <col min="8932" max="8932" width="10.5703125" customWidth="1"/>
    <col min="8934" max="8934" width="10.85546875" customWidth="1"/>
    <col min="8937" max="8937" width="12" customWidth="1"/>
    <col min="9181" max="9181" width="6.85546875" customWidth="1"/>
    <col min="9182" max="9182" width="29.85546875" customWidth="1"/>
    <col min="9183" max="9183" width="6.7109375" customWidth="1"/>
    <col min="9184" max="9184" width="32.28515625" customWidth="1"/>
    <col min="9185" max="9185" width="10.85546875" customWidth="1"/>
    <col min="9186" max="9186" width="11.7109375" customWidth="1"/>
    <col min="9187" max="9187" width="10.85546875" customWidth="1"/>
    <col min="9188" max="9188" width="10.5703125" customWidth="1"/>
    <col min="9190" max="9190" width="10.85546875" customWidth="1"/>
    <col min="9193" max="9193" width="12" customWidth="1"/>
    <col min="9437" max="9437" width="6.85546875" customWidth="1"/>
    <col min="9438" max="9438" width="29.85546875" customWidth="1"/>
    <col min="9439" max="9439" width="6.7109375" customWidth="1"/>
    <col min="9440" max="9440" width="32.28515625" customWidth="1"/>
    <col min="9441" max="9441" width="10.85546875" customWidth="1"/>
    <col min="9442" max="9442" width="11.7109375" customWidth="1"/>
    <col min="9443" max="9443" width="10.85546875" customWidth="1"/>
    <col min="9444" max="9444" width="10.5703125" customWidth="1"/>
    <col min="9446" max="9446" width="10.85546875" customWidth="1"/>
    <col min="9449" max="9449" width="12" customWidth="1"/>
    <col min="9693" max="9693" width="6.85546875" customWidth="1"/>
    <col min="9694" max="9694" width="29.85546875" customWidth="1"/>
    <col min="9695" max="9695" width="6.7109375" customWidth="1"/>
    <col min="9696" max="9696" width="32.28515625" customWidth="1"/>
    <col min="9697" max="9697" width="10.85546875" customWidth="1"/>
    <col min="9698" max="9698" width="11.7109375" customWidth="1"/>
    <col min="9699" max="9699" width="10.85546875" customWidth="1"/>
    <col min="9700" max="9700" width="10.5703125" customWidth="1"/>
    <col min="9702" max="9702" width="10.85546875" customWidth="1"/>
    <col min="9705" max="9705" width="12" customWidth="1"/>
    <col min="9949" max="9949" width="6.85546875" customWidth="1"/>
    <col min="9950" max="9950" width="29.85546875" customWidth="1"/>
    <col min="9951" max="9951" width="6.7109375" customWidth="1"/>
    <col min="9952" max="9952" width="32.28515625" customWidth="1"/>
    <col min="9953" max="9953" width="10.85546875" customWidth="1"/>
    <col min="9954" max="9954" width="11.7109375" customWidth="1"/>
    <col min="9955" max="9955" width="10.85546875" customWidth="1"/>
    <col min="9956" max="9956" width="10.5703125" customWidth="1"/>
    <col min="9958" max="9958" width="10.85546875" customWidth="1"/>
    <col min="9961" max="9961" width="12" customWidth="1"/>
    <col min="10205" max="10205" width="6.85546875" customWidth="1"/>
    <col min="10206" max="10206" width="29.85546875" customWidth="1"/>
    <col min="10207" max="10207" width="6.7109375" customWidth="1"/>
    <col min="10208" max="10208" width="32.28515625" customWidth="1"/>
    <col min="10209" max="10209" width="10.85546875" customWidth="1"/>
    <col min="10210" max="10210" width="11.7109375" customWidth="1"/>
    <col min="10211" max="10211" width="10.85546875" customWidth="1"/>
    <col min="10212" max="10212" width="10.5703125" customWidth="1"/>
    <col min="10214" max="10214" width="10.85546875" customWidth="1"/>
    <col min="10217" max="10217" width="12" customWidth="1"/>
    <col min="10461" max="10461" width="6.85546875" customWidth="1"/>
    <col min="10462" max="10462" width="29.85546875" customWidth="1"/>
    <col min="10463" max="10463" width="6.7109375" customWidth="1"/>
    <col min="10464" max="10464" width="32.28515625" customWidth="1"/>
    <col min="10465" max="10465" width="10.85546875" customWidth="1"/>
    <col min="10466" max="10466" width="11.7109375" customWidth="1"/>
    <col min="10467" max="10467" width="10.85546875" customWidth="1"/>
    <col min="10468" max="10468" width="10.5703125" customWidth="1"/>
    <col min="10470" max="10470" width="10.85546875" customWidth="1"/>
    <col min="10473" max="10473" width="12" customWidth="1"/>
    <col min="10717" max="10717" width="6.85546875" customWidth="1"/>
    <col min="10718" max="10718" width="29.85546875" customWidth="1"/>
    <col min="10719" max="10719" width="6.7109375" customWidth="1"/>
    <col min="10720" max="10720" width="32.28515625" customWidth="1"/>
    <col min="10721" max="10721" width="10.85546875" customWidth="1"/>
    <col min="10722" max="10722" width="11.7109375" customWidth="1"/>
    <col min="10723" max="10723" width="10.85546875" customWidth="1"/>
    <col min="10724" max="10724" width="10.5703125" customWidth="1"/>
    <col min="10726" max="10726" width="10.85546875" customWidth="1"/>
    <col min="10729" max="10729" width="12" customWidth="1"/>
    <col min="10973" max="10973" width="6.85546875" customWidth="1"/>
    <col min="10974" max="10974" width="29.85546875" customWidth="1"/>
    <col min="10975" max="10975" width="6.7109375" customWidth="1"/>
    <col min="10976" max="10976" width="32.28515625" customWidth="1"/>
    <col min="10977" max="10977" width="10.85546875" customWidth="1"/>
    <col min="10978" max="10978" width="11.7109375" customWidth="1"/>
    <col min="10979" max="10979" width="10.85546875" customWidth="1"/>
    <col min="10980" max="10980" width="10.5703125" customWidth="1"/>
    <col min="10982" max="10982" width="10.85546875" customWidth="1"/>
    <col min="10985" max="10985" width="12" customWidth="1"/>
    <col min="11229" max="11229" width="6.85546875" customWidth="1"/>
    <col min="11230" max="11230" width="29.85546875" customWidth="1"/>
    <col min="11231" max="11231" width="6.7109375" customWidth="1"/>
    <col min="11232" max="11232" width="32.28515625" customWidth="1"/>
    <col min="11233" max="11233" width="10.85546875" customWidth="1"/>
    <col min="11234" max="11234" width="11.7109375" customWidth="1"/>
    <col min="11235" max="11235" width="10.85546875" customWidth="1"/>
    <col min="11236" max="11236" width="10.5703125" customWidth="1"/>
    <col min="11238" max="11238" width="10.85546875" customWidth="1"/>
    <col min="11241" max="11241" width="12" customWidth="1"/>
    <col min="11485" max="11485" width="6.85546875" customWidth="1"/>
    <col min="11486" max="11486" width="29.85546875" customWidth="1"/>
    <col min="11487" max="11487" width="6.7109375" customWidth="1"/>
    <col min="11488" max="11488" width="32.28515625" customWidth="1"/>
    <col min="11489" max="11489" width="10.85546875" customWidth="1"/>
    <col min="11490" max="11490" width="11.7109375" customWidth="1"/>
    <col min="11491" max="11491" width="10.85546875" customWidth="1"/>
    <col min="11492" max="11492" width="10.5703125" customWidth="1"/>
    <col min="11494" max="11494" width="10.85546875" customWidth="1"/>
    <col min="11497" max="11497" width="12" customWidth="1"/>
    <col min="11741" max="11741" width="6.85546875" customWidth="1"/>
    <col min="11742" max="11742" width="29.85546875" customWidth="1"/>
    <col min="11743" max="11743" width="6.7109375" customWidth="1"/>
    <col min="11744" max="11744" width="32.28515625" customWidth="1"/>
    <col min="11745" max="11745" width="10.85546875" customWidth="1"/>
    <col min="11746" max="11746" width="11.7109375" customWidth="1"/>
    <col min="11747" max="11747" width="10.85546875" customWidth="1"/>
    <col min="11748" max="11748" width="10.5703125" customWidth="1"/>
    <col min="11750" max="11750" width="10.85546875" customWidth="1"/>
    <col min="11753" max="11753" width="12" customWidth="1"/>
    <col min="11997" max="11997" width="6.85546875" customWidth="1"/>
    <col min="11998" max="11998" width="29.85546875" customWidth="1"/>
    <col min="11999" max="11999" width="6.7109375" customWidth="1"/>
    <col min="12000" max="12000" width="32.28515625" customWidth="1"/>
    <col min="12001" max="12001" width="10.85546875" customWidth="1"/>
    <col min="12002" max="12002" width="11.7109375" customWidth="1"/>
    <col min="12003" max="12003" width="10.85546875" customWidth="1"/>
    <col min="12004" max="12004" width="10.5703125" customWidth="1"/>
    <col min="12006" max="12006" width="10.85546875" customWidth="1"/>
    <col min="12009" max="12009" width="12" customWidth="1"/>
    <col min="12253" max="12253" width="6.85546875" customWidth="1"/>
    <col min="12254" max="12254" width="29.85546875" customWidth="1"/>
    <col min="12255" max="12255" width="6.7109375" customWidth="1"/>
    <col min="12256" max="12256" width="32.28515625" customWidth="1"/>
    <col min="12257" max="12257" width="10.85546875" customWidth="1"/>
    <col min="12258" max="12258" width="11.7109375" customWidth="1"/>
    <col min="12259" max="12259" width="10.85546875" customWidth="1"/>
    <col min="12260" max="12260" width="10.5703125" customWidth="1"/>
    <col min="12262" max="12262" width="10.85546875" customWidth="1"/>
    <col min="12265" max="12265" width="12" customWidth="1"/>
    <col min="12509" max="12509" width="6.85546875" customWidth="1"/>
    <col min="12510" max="12510" width="29.85546875" customWidth="1"/>
    <col min="12511" max="12511" width="6.7109375" customWidth="1"/>
    <col min="12512" max="12512" width="32.28515625" customWidth="1"/>
    <col min="12513" max="12513" width="10.85546875" customWidth="1"/>
    <col min="12514" max="12514" width="11.7109375" customWidth="1"/>
    <col min="12515" max="12515" width="10.85546875" customWidth="1"/>
    <col min="12516" max="12516" width="10.5703125" customWidth="1"/>
    <col min="12518" max="12518" width="10.85546875" customWidth="1"/>
    <col min="12521" max="12521" width="12" customWidth="1"/>
    <col min="12765" max="12765" width="6.85546875" customWidth="1"/>
    <col min="12766" max="12766" width="29.85546875" customWidth="1"/>
    <col min="12767" max="12767" width="6.7109375" customWidth="1"/>
    <col min="12768" max="12768" width="32.28515625" customWidth="1"/>
    <col min="12769" max="12769" width="10.85546875" customWidth="1"/>
    <col min="12770" max="12770" width="11.7109375" customWidth="1"/>
    <col min="12771" max="12771" width="10.85546875" customWidth="1"/>
    <col min="12772" max="12772" width="10.5703125" customWidth="1"/>
    <col min="12774" max="12774" width="10.85546875" customWidth="1"/>
    <col min="12777" max="12777" width="12" customWidth="1"/>
    <col min="13021" max="13021" width="6.85546875" customWidth="1"/>
    <col min="13022" max="13022" width="29.85546875" customWidth="1"/>
    <col min="13023" max="13023" width="6.7109375" customWidth="1"/>
    <col min="13024" max="13024" width="32.28515625" customWidth="1"/>
    <col min="13025" max="13025" width="10.85546875" customWidth="1"/>
    <col min="13026" max="13026" width="11.7109375" customWidth="1"/>
    <col min="13027" max="13027" width="10.85546875" customWidth="1"/>
    <col min="13028" max="13028" width="10.5703125" customWidth="1"/>
    <col min="13030" max="13030" width="10.85546875" customWidth="1"/>
    <col min="13033" max="13033" width="12" customWidth="1"/>
    <col min="13277" max="13277" width="6.85546875" customWidth="1"/>
    <col min="13278" max="13278" width="29.85546875" customWidth="1"/>
    <col min="13279" max="13279" width="6.7109375" customWidth="1"/>
    <col min="13280" max="13280" width="32.28515625" customWidth="1"/>
    <col min="13281" max="13281" width="10.85546875" customWidth="1"/>
    <col min="13282" max="13282" width="11.7109375" customWidth="1"/>
    <col min="13283" max="13283" width="10.85546875" customWidth="1"/>
    <col min="13284" max="13284" width="10.5703125" customWidth="1"/>
    <col min="13286" max="13286" width="10.85546875" customWidth="1"/>
    <col min="13289" max="13289" width="12" customWidth="1"/>
    <col min="13533" max="13533" width="6.85546875" customWidth="1"/>
    <col min="13534" max="13534" width="29.85546875" customWidth="1"/>
    <col min="13535" max="13535" width="6.7109375" customWidth="1"/>
    <col min="13536" max="13536" width="32.28515625" customWidth="1"/>
    <col min="13537" max="13537" width="10.85546875" customWidth="1"/>
    <col min="13538" max="13538" width="11.7109375" customWidth="1"/>
    <col min="13539" max="13539" width="10.85546875" customWidth="1"/>
    <col min="13540" max="13540" width="10.5703125" customWidth="1"/>
    <col min="13542" max="13542" width="10.85546875" customWidth="1"/>
    <col min="13545" max="13545" width="12" customWidth="1"/>
    <col min="13789" max="13789" width="6.85546875" customWidth="1"/>
    <col min="13790" max="13790" width="29.85546875" customWidth="1"/>
    <col min="13791" max="13791" width="6.7109375" customWidth="1"/>
    <col min="13792" max="13792" width="32.28515625" customWidth="1"/>
    <col min="13793" max="13793" width="10.85546875" customWidth="1"/>
    <col min="13794" max="13794" width="11.7109375" customWidth="1"/>
    <col min="13795" max="13795" width="10.85546875" customWidth="1"/>
    <col min="13796" max="13796" width="10.5703125" customWidth="1"/>
    <col min="13798" max="13798" width="10.85546875" customWidth="1"/>
    <col min="13801" max="13801" width="12" customWidth="1"/>
    <col min="14045" max="14045" width="6.85546875" customWidth="1"/>
    <col min="14046" max="14046" width="29.85546875" customWidth="1"/>
    <col min="14047" max="14047" width="6.7109375" customWidth="1"/>
    <col min="14048" max="14048" width="32.28515625" customWidth="1"/>
    <col min="14049" max="14049" width="10.85546875" customWidth="1"/>
    <col min="14050" max="14050" width="11.7109375" customWidth="1"/>
    <col min="14051" max="14051" width="10.85546875" customWidth="1"/>
    <col min="14052" max="14052" width="10.5703125" customWidth="1"/>
    <col min="14054" max="14054" width="10.85546875" customWidth="1"/>
    <col min="14057" max="14057" width="12" customWidth="1"/>
    <col min="14301" max="14301" width="6.85546875" customWidth="1"/>
    <col min="14302" max="14302" width="29.85546875" customWidth="1"/>
    <col min="14303" max="14303" width="6.7109375" customWidth="1"/>
    <col min="14304" max="14304" width="32.28515625" customWidth="1"/>
    <col min="14305" max="14305" width="10.85546875" customWidth="1"/>
    <col min="14306" max="14306" width="11.7109375" customWidth="1"/>
    <col min="14307" max="14307" width="10.85546875" customWidth="1"/>
    <col min="14308" max="14308" width="10.5703125" customWidth="1"/>
    <col min="14310" max="14310" width="10.85546875" customWidth="1"/>
    <col min="14313" max="14313" width="12" customWidth="1"/>
    <col min="14557" max="14557" width="6.85546875" customWidth="1"/>
    <col min="14558" max="14558" width="29.85546875" customWidth="1"/>
    <col min="14559" max="14559" width="6.7109375" customWidth="1"/>
    <col min="14560" max="14560" width="32.28515625" customWidth="1"/>
    <col min="14561" max="14561" width="10.85546875" customWidth="1"/>
    <col min="14562" max="14562" width="11.7109375" customWidth="1"/>
    <col min="14563" max="14563" width="10.85546875" customWidth="1"/>
    <col min="14564" max="14564" width="10.5703125" customWidth="1"/>
    <col min="14566" max="14566" width="10.85546875" customWidth="1"/>
    <col min="14569" max="14569" width="12" customWidth="1"/>
    <col min="14813" max="14813" width="6.85546875" customWidth="1"/>
    <col min="14814" max="14814" width="29.85546875" customWidth="1"/>
    <col min="14815" max="14815" width="6.7109375" customWidth="1"/>
    <col min="14816" max="14816" width="32.28515625" customWidth="1"/>
    <col min="14817" max="14817" width="10.85546875" customWidth="1"/>
    <col min="14818" max="14818" width="11.7109375" customWidth="1"/>
    <col min="14819" max="14819" width="10.85546875" customWidth="1"/>
    <col min="14820" max="14820" width="10.5703125" customWidth="1"/>
    <col min="14822" max="14822" width="10.85546875" customWidth="1"/>
    <col min="14825" max="14825" width="12" customWidth="1"/>
    <col min="15069" max="15069" width="6.85546875" customWidth="1"/>
    <col min="15070" max="15070" width="29.85546875" customWidth="1"/>
    <col min="15071" max="15071" width="6.7109375" customWidth="1"/>
    <col min="15072" max="15072" width="32.28515625" customWidth="1"/>
    <col min="15073" max="15073" width="10.85546875" customWidth="1"/>
    <col min="15074" max="15074" width="11.7109375" customWidth="1"/>
    <col min="15075" max="15075" width="10.85546875" customWidth="1"/>
    <col min="15076" max="15076" width="10.5703125" customWidth="1"/>
    <col min="15078" max="15078" width="10.85546875" customWidth="1"/>
    <col min="15081" max="15081" width="12" customWidth="1"/>
    <col min="15325" max="15325" width="6.85546875" customWidth="1"/>
    <col min="15326" max="15326" width="29.85546875" customWidth="1"/>
    <col min="15327" max="15327" width="6.7109375" customWidth="1"/>
    <col min="15328" max="15328" width="32.28515625" customWidth="1"/>
    <col min="15329" max="15329" width="10.85546875" customWidth="1"/>
    <col min="15330" max="15330" width="11.7109375" customWidth="1"/>
    <col min="15331" max="15331" width="10.85546875" customWidth="1"/>
    <col min="15332" max="15332" width="10.5703125" customWidth="1"/>
    <col min="15334" max="15334" width="10.85546875" customWidth="1"/>
    <col min="15337" max="15337" width="12" customWidth="1"/>
    <col min="15581" max="15581" width="6.85546875" customWidth="1"/>
    <col min="15582" max="15582" width="29.85546875" customWidth="1"/>
    <col min="15583" max="15583" width="6.7109375" customWidth="1"/>
    <col min="15584" max="15584" width="32.28515625" customWidth="1"/>
    <col min="15585" max="15585" width="10.85546875" customWidth="1"/>
    <col min="15586" max="15586" width="11.7109375" customWidth="1"/>
    <col min="15587" max="15587" width="10.85546875" customWidth="1"/>
    <col min="15588" max="15588" width="10.5703125" customWidth="1"/>
    <col min="15590" max="15590" width="10.85546875" customWidth="1"/>
    <col min="15593" max="15593" width="12" customWidth="1"/>
    <col min="15837" max="15837" width="6.85546875" customWidth="1"/>
    <col min="15838" max="15838" width="29.85546875" customWidth="1"/>
    <col min="15839" max="15839" width="6.7109375" customWidth="1"/>
    <col min="15840" max="15840" width="32.28515625" customWidth="1"/>
    <col min="15841" max="15841" width="10.85546875" customWidth="1"/>
    <col min="15842" max="15842" width="11.7109375" customWidth="1"/>
    <col min="15843" max="15843" width="10.85546875" customWidth="1"/>
    <col min="15844" max="15844" width="10.5703125" customWidth="1"/>
    <col min="15846" max="15846" width="10.85546875" customWidth="1"/>
    <col min="15849" max="15849" width="12" customWidth="1"/>
    <col min="16093" max="16093" width="6.85546875" customWidth="1"/>
    <col min="16094" max="16094" width="29.85546875" customWidth="1"/>
    <col min="16095" max="16095" width="6.7109375" customWidth="1"/>
    <col min="16096" max="16096" width="32.28515625" customWidth="1"/>
    <col min="16097" max="16097" width="10.85546875" customWidth="1"/>
    <col min="16098" max="16098" width="11.7109375" customWidth="1"/>
    <col min="16099" max="16099" width="10.85546875" customWidth="1"/>
    <col min="16100" max="16100" width="10.5703125" customWidth="1"/>
    <col min="16102" max="16102" width="10.85546875" customWidth="1"/>
    <col min="16105" max="16105" width="12" customWidth="1"/>
  </cols>
  <sheetData>
    <row r="1" spans="1:54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50"/>
      <c r="J1" s="145"/>
      <c r="K1" s="145"/>
      <c r="L1" s="145"/>
      <c r="M1" s="145"/>
      <c r="N1" s="145"/>
      <c r="O1" s="951"/>
      <c r="P1" s="146"/>
      <c r="Q1" s="146"/>
      <c r="R1" s="146"/>
      <c r="S1" s="96"/>
      <c r="T1" s="96"/>
      <c r="U1" s="96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8"/>
      <c r="AJ1" s="388"/>
      <c r="AK1" s="388"/>
      <c r="AL1" s="388"/>
      <c r="AM1" s="388"/>
      <c r="AN1" s="388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4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</row>
    <row r="3" spans="1:54" ht="12.75" customHeight="1" x14ac:dyDescent="0.25">
      <c r="A3" s="978" t="s">
        <v>4</v>
      </c>
      <c r="B3" s="978"/>
      <c r="C3" s="978"/>
      <c r="D3" s="978"/>
      <c r="E3" s="978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</row>
    <row r="4" spans="1:54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</row>
    <row r="5" spans="1:54" ht="16.5" thickBot="1" x14ac:dyDescent="0.3">
      <c r="A5" s="291" t="s">
        <v>853</v>
      </c>
      <c r="B5" s="291"/>
      <c r="C5" s="91"/>
      <c r="D5" s="91"/>
      <c r="E5" s="91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</row>
    <row r="6" spans="1:54" ht="15" x14ac:dyDescent="0.25">
      <c r="A6" s="144"/>
      <c r="B6" s="143"/>
      <c r="C6" s="143"/>
      <c r="D6" s="143"/>
      <c r="E6" s="144"/>
      <c r="F6" s="144"/>
      <c r="G6" s="144"/>
      <c r="H6" s="144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4" ht="16.5" thickBot="1" x14ac:dyDescent="0.3">
      <c r="A7" s="143"/>
      <c r="B7" s="13"/>
      <c r="D7" s="17"/>
      <c r="E7" s="13"/>
      <c r="F7" s="144"/>
      <c r="G7" s="144"/>
      <c r="H7" s="144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4" ht="15" customHeight="1" x14ac:dyDescent="0.25">
      <c r="A8" s="187"/>
      <c r="B8" s="147"/>
      <c r="C8" s="147"/>
      <c r="D8" s="147"/>
      <c r="E8" s="147"/>
      <c r="F8" s="147"/>
      <c r="G8" s="147"/>
      <c r="H8" s="147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57"/>
      <c r="AF8" s="1058"/>
      <c r="AG8" s="1059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4" ht="13.5" thickBot="1" x14ac:dyDescent="0.25">
      <c r="A9" s="20" t="s">
        <v>818</v>
      </c>
      <c r="D9" s="20"/>
      <c r="F9" s="101"/>
      <c r="G9" s="102"/>
      <c r="H9" s="102"/>
      <c r="I9" s="983"/>
      <c r="J9" s="991" t="s">
        <v>831</v>
      </c>
      <c r="K9" s="992"/>
      <c r="L9" s="993" t="s">
        <v>5</v>
      </c>
      <c r="M9" s="993" t="s">
        <v>1</v>
      </c>
      <c r="N9" s="993" t="s">
        <v>7</v>
      </c>
      <c r="O9" s="986"/>
      <c r="P9" s="1000" t="s">
        <v>285</v>
      </c>
      <c r="Q9" s="1055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60" t="s">
        <v>831</v>
      </c>
      <c r="AV9" s="1061"/>
      <c r="AW9" s="993" t="s">
        <v>5</v>
      </c>
      <c r="AX9" s="993" t="s">
        <v>1</v>
      </c>
      <c r="AY9" s="993" t="s">
        <v>7</v>
      </c>
      <c r="AZ9" s="986"/>
      <c r="BA9" s="1000" t="s">
        <v>285</v>
      </c>
      <c r="BB9" s="1055" t="s">
        <v>286</v>
      </c>
    </row>
    <row r="10" spans="1:54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4"/>
      <c r="O10" s="987"/>
      <c r="P10" s="1001"/>
      <c r="Q10" s="1056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994"/>
      <c r="AX10" s="994"/>
      <c r="AY10" s="994"/>
      <c r="AZ10" s="987"/>
      <c r="BA10" s="1001"/>
      <c r="BB10" s="1056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9" t="s">
        <v>277</v>
      </c>
      <c r="P11" s="345" t="s">
        <v>570</v>
      </c>
      <c r="Q11" s="902" t="s">
        <v>571</v>
      </c>
      <c r="R11" s="206" t="s">
        <v>301</v>
      </c>
      <c r="S11" s="348" t="s">
        <v>301</v>
      </c>
      <c r="T11" s="207" t="s">
        <v>301</v>
      </c>
      <c r="U11" s="207" t="s">
        <v>301</v>
      </c>
      <c r="V11" s="207" t="s">
        <v>301</v>
      </c>
      <c r="W11" s="207" t="s">
        <v>301</v>
      </c>
      <c r="X11" s="207" t="s">
        <v>302</v>
      </c>
      <c r="Y11" s="207" t="s">
        <v>302</v>
      </c>
      <c r="Z11" s="207" t="s">
        <v>303</v>
      </c>
      <c r="AA11" s="207" t="s">
        <v>302</v>
      </c>
      <c r="AB11" s="207" t="s">
        <v>304</v>
      </c>
      <c r="AC11" s="207" t="s">
        <v>305</v>
      </c>
      <c r="AD11" s="207" t="s">
        <v>306</v>
      </c>
      <c r="AE11" s="207" t="s">
        <v>308</v>
      </c>
      <c r="AF11" s="207" t="s">
        <v>307</v>
      </c>
      <c r="AG11" s="207" t="s">
        <v>307</v>
      </c>
      <c r="AH11" s="207" t="s">
        <v>314</v>
      </c>
      <c r="AI11" s="345" t="s">
        <v>310</v>
      </c>
      <c r="AJ11" s="345" t="s">
        <v>311</v>
      </c>
      <c r="AK11" s="345" t="s">
        <v>310</v>
      </c>
      <c r="AL11" s="345" t="s">
        <v>310</v>
      </c>
      <c r="AM11" s="345" t="s">
        <v>311</v>
      </c>
      <c r="AN11" s="345" t="s">
        <v>310</v>
      </c>
      <c r="AO11" s="345" t="s">
        <v>310</v>
      </c>
      <c r="AP11" s="345" t="s">
        <v>311</v>
      </c>
      <c r="AQ11" s="345" t="s">
        <v>310</v>
      </c>
      <c r="AR11" s="345" t="s">
        <v>311</v>
      </c>
      <c r="AS11" s="346" t="s">
        <v>312</v>
      </c>
      <c r="AT11" s="347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4" s="394" customFormat="1" x14ac:dyDescent="0.2">
      <c r="A12" s="416">
        <v>1</v>
      </c>
      <c r="B12" s="417">
        <v>4476</v>
      </c>
      <c r="C12" s="417">
        <v>600075184</v>
      </c>
      <c r="D12" s="417">
        <v>70200815</v>
      </c>
      <c r="E12" s="406" t="s">
        <v>149</v>
      </c>
      <c r="F12" s="417">
        <v>3233</v>
      </c>
      <c r="G12" s="418" t="s">
        <v>322</v>
      </c>
      <c r="H12" s="419" t="s">
        <v>282</v>
      </c>
      <c r="I12" s="472">
        <v>6768079</v>
      </c>
      <c r="J12" s="350">
        <v>4047060</v>
      </c>
      <c r="K12" s="350">
        <v>890000</v>
      </c>
      <c r="L12" s="249">
        <v>1668726</v>
      </c>
      <c r="M12" s="249">
        <v>80941</v>
      </c>
      <c r="N12" s="350">
        <v>81352</v>
      </c>
      <c r="O12" s="421">
        <v>9.89</v>
      </c>
      <c r="P12" s="422">
        <v>5.42</v>
      </c>
      <c r="Q12" s="425">
        <v>4.47</v>
      </c>
      <c r="R12" s="413">
        <f>X12*-1</f>
        <v>0</v>
      </c>
      <c r="S12" s="412">
        <v>0</v>
      </c>
      <c r="T12" s="412">
        <v>0</v>
      </c>
      <c r="U12" s="412">
        <v>0</v>
      </c>
      <c r="V12" s="412">
        <v>0</v>
      </c>
      <c r="W12" s="412">
        <f>SUM(R12:V12)</f>
        <v>0</v>
      </c>
      <c r="X12" s="412">
        <v>0</v>
      </c>
      <c r="Y12" s="412">
        <v>0</v>
      </c>
      <c r="Z12" s="412">
        <v>0</v>
      </c>
      <c r="AA12" s="412">
        <f>SUM(X12:Z12)</f>
        <v>0</v>
      </c>
      <c r="AB12" s="412">
        <f>W12+AA12</f>
        <v>0</v>
      </c>
      <c r="AC12" s="249">
        <f>ROUND((W12+X12+Y12)*33.8%,0)</f>
        <v>0</v>
      </c>
      <c r="AD12" s="249">
        <f>ROUND(W12*2%,0)</f>
        <v>0</v>
      </c>
      <c r="AE12" s="412">
        <v>0</v>
      </c>
      <c r="AF12" s="412">
        <v>0</v>
      </c>
      <c r="AG12" s="412">
        <f>SUM(AE12:AF12)</f>
        <v>0</v>
      </c>
      <c r="AH12" s="412">
        <f>AB12+AC12+AD12+AG12</f>
        <v>0</v>
      </c>
      <c r="AI12" s="414">
        <v>0</v>
      </c>
      <c r="AJ12" s="414">
        <v>0</v>
      </c>
      <c r="AK12" s="414">
        <v>0</v>
      </c>
      <c r="AL12" s="414">
        <v>0</v>
      </c>
      <c r="AM12" s="414">
        <v>0</v>
      </c>
      <c r="AN12" s="414">
        <v>0</v>
      </c>
      <c r="AO12" s="414">
        <v>0</v>
      </c>
      <c r="AP12" s="414">
        <v>0</v>
      </c>
      <c r="AQ12" s="414">
        <f>AI12+AK12+AL12+AO12+AN12</f>
        <v>0</v>
      </c>
      <c r="AR12" s="414">
        <f>AJ12+AM12+AP12</f>
        <v>0</v>
      </c>
      <c r="AS12" s="415">
        <f>SUM(AQ12:AR12)</f>
        <v>0</v>
      </c>
      <c r="AT12" s="855">
        <f>I12+AH12</f>
        <v>6768079</v>
      </c>
      <c r="AU12" s="219">
        <f>J12+W12</f>
        <v>4047060</v>
      </c>
      <c r="AV12" s="219">
        <f>K12+AA12</f>
        <v>890000</v>
      </c>
      <c r="AW12" s="219">
        <f>L12+AC12</f>
        <v>1668726</v>
      </c>
      <c r="AX12" s="219">
        <f>M12+AD12</f>
        <v>80941</v>
      </c>
      <c r="AY12" s="219">
        <f>N12+AG12</f>
        <v>81352</v>
      </c>
      <c r="AZ12" s="221">
        <f>O12+AS12</f>
        <v>9.89</v>
      </c>
      <c r="BA12" s="221">
        <f>P12+AQ12</f>
        <v>5.42</v>
      </c>
      <c r="BB12" s="222">
        <f>Q12+AR12</f>
        <v>4.47</v>
      </c>
    </row>
    <row r="13" spans="1:54" s="394" customFormat="1" x14ac:dyDescent="0.2">
      <c r="A13" s="237">
        <v>1</v>
      </c>
      <c r="B13" s="31">
        <v>4476</v>
      </c>
      <c r="C13" s="31">
        <v>600075184</v>
      </c>
      <c r="D13" s="31">
        <v>70200815</v>
      </c>
      <c r="E13" s="246" t="s">
        <v>150</v>
      </c>
      <c r="F13" s="31"/>
      <c r="G13" s="236"/>
      <c r="H13" s="332"/>
      <c r="I13" s="5">
        <v>6768079</v>
      </c>
      <c r="J13" s="8">
        <v>4047060</v>
      </c>
      <c r="K13" s="8">
        <v>890000</v>
      </c>
      <c r="L13" s="8">
        <v>1668726</v>
      </c>
      <c r="M13" s="8">
        <v>80941</v>
      </c>
      <c r="N13" s="8">
        <v>81352</v>
      </c>
      <c r="O13" s="9">
        <v>9.89</v>
      </c>
      <c r="P13" s="9">
        <v>5.42</v>
      </c>
      <c r="Q13" s="38">
        <v>4.47</v>
      </c>
      <c r="R13" s="5">
        <f t="shared" ref="R13:BB13" si="0">SUM(R12)</f>
        <v>0</v>
      </c>
      <c r="S13" s="8">
        <f t="shared" si="0"/>
        <v>0</v>
      </c>
      <c r="T13" s="8">
        <f t="shared" si="0"/>
        <v>0</v>
      </c>
      <c r="U13" s="8">
        <f t="shared" si="0"/>
        <v>0</v>
      </c>
      <c r="V13" s="8">
        <f t="shared" si="0"/>
        <v>0</v>
      </c>
      <c r="W13" s="8">
        <f t="shared" si="0"/>
        <v>0</v>
      </c>
      <c r="X13" s="8">
        <f t="shared" si="0"/>
        <v>0</v>
      </c>
      <c r="Y13" s="8">
        <f t="shared" si="0"/>
        <v>0</v>
      </c>
      <c r="Z13" s="8">
        <f t="shared" si="0"/>
        <v>0</v>
      </c>
      <c r="AA13" s="8">
        <f t="shared" si="0"/>
        <v>0</v>
      </c>
      <c r="AB13" s="8">
        <f t="shared" si="0"/>
        <v>0</v>
      </c>
      <c r="AC13" s="8">
        <f t="shared" si="0"/>
        <v>0</v>
      </c>
      <c r="AD13" s="8">
        <f t="shared" si="0"/>
        <v>0</v>
      </c>
      <c r="AE13" s="8">
        <f t="shared" si="0"/>
        <v>0</v>
      </c>
      <c r="AF13" s="8">
        <f t="shared" si="0"/>
        <v>0</v>
      </c>
      <c r="AG13" s="8">
        <f t="shared" si="0"/>
        <v>0</v>
      </c>
      <c r="AH13" s="8">
        <f t="shared" si="0"/>
        <v>0</v>
      </c>
      <c r="AI13" s="9">
        <f t="shared" si="0"/>
        <v>0</v>
      </c>
      <c r="AJ13" s="9">
        <f t="shared" si="0"/>
        <v>0</v>
      </c>
      <c r="AK13" s="9">
        <f t="shared" si="0"/>
        <v>0</v>
      </c>
      <c r="AL13" s="9">
        <f t="shared" si="0"/>
        <v>0</v>
      </c>
      <c r="AM13" s="9">
        <f t="shared" si="0"/>
        <v>0</v>
      </c>
      <c r="AN13" s="9">
        <f t="shared" si="0"/>
        <v>0</v>
      </c>
      <c r="AO13" s="9">
        <f t="shared" si="0"/>
        <v>0</v>
      </c>
      <c r="AP13" s="9">
        <f t="shared" si="0"/>
        <v>0</v>
      </c>
      <c r="AQ13" s="9">
        <f t="shared" si="0"/>
        <v>0</v>
      </c>
      <c r="AR13" s="9">
        <f t="shared" si="0"/>
        <v>0</v>
      </c>
      <c r="AS13" s="78">
        <f t="shared" si="0"/>
        <v>0</v>
      </c>
      <c r="AT13" s="877">
        <f t="shared" si="0"/>
        <v>6768079</v>
      </c>
      <c r="AU13" s="8">
        <f t="shared" si="0"/>
        <v>4047060</v>
      </c>
      <c r="AV13" s="8">
        <f t="shared" si="0"/>
        <v>890000</v>
      </c>
      <c r="AW13" s="8">
        <f t="shared" si="0"/>
        <v>1668726</v>
      </c>
      <c r="AX13" s="8">
        <f t="shared" si="0"/>
        <v>80941</v>
      </c>
      <c r="AY13" s="8">
        <f t="shared" si="0"/>
        <v>81352</v>
      </c>
      <c r="AZ13" s="9">
        <f t="shared" si="0"/>
        <v>9.89</v>
      </c>
      <c r="BA13" s="9">
        <f t="shared" si="0"/>
        <v>5.42</v>
      </c>
      <c r="BB13" s="78">
        <f t="shared" si="0"/>
        <v>4.47</v>
      </c>
    </row>
    <row r="14" spans="1:54" s="394" customFormat="1" x14ac:dyDescent="0.2">
      <c r="A14" s="379">
        <v>2</v>
      </c>
      <c r="B14" s="380">
        <v>4411</v>
      </c>
      <c r="C14" s="380">
        <v>600074340</v>
      </c>
      <c r="D14" s="380">
        <v>70982121</v>
      </c>
      <c r="E14" s="378" t="s">
        <v>151</v>
      </c>
      <c r="F14" s="380">
        <v>3111</v>
      </c>
      <c r="G14" s="247" t="s">
        <v>315</v>
      </c>
      <c r="H14" s="381" t="s">
        <v>281</v>
      </c>
      <c r="I14" s="110">
        <v>8054207</v>
      </c>
      <c r="J14" s="111">
        <v>5793336</v>
      </c>
      <c r="K14" s="111">
        <v>44400</v>
      </c>
      <c r="L14" s="114">
        <v>1973155</v>
      </c>
      <c r="M14" s="114">
        <v>115866</v>
      </c>
      <c r="N14" s="111">
        <v>127450</v>
      </c>
      <c r="O14" s="275">
        <v>13.1622</v>
      </c>
      <c r="P14" s="288">
        <v>9.92</v>
      </c>
      <c r="Q14" s="411">
        <v>3.2422000000000004</v>
      </c>
      <c r="R14" s="112">
        <f t="shared" ref="R14:R75" si="1">X14*-1</f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5" si="2">SUM(R14:V14)</f>
        <v>0</v>
      </c>
      <c r="X14" s="113">
        <v>0</v>
      </c>
      <c r="Y14" s="113">
        <v>0</v>
      </c>
      <c r="Z14" s="113">
        <v>0</v>
      </c>
      <c r="AA14" s="113">
        <f t="shared" ref="AA14:AA75" si="3">SUM(X14:Z14)</f>
        <v>0</v>
      </c>
      <c r="AB14" s="113">
        <f t="shared" ref="AB14:AB75" si="4">W14+AA14</f>
        <v>0</v>
      </c>
      <c r="AC14" s="114">
        <f t="shared" ref="AC14:AC75" si="5">ROUND((W14+X14+Y14)*33.8%,0)</f>
        <v>0</v>
      </c>
      <c r="AD14" s="114">
        <f t="shared" ref="AD14:AD75" si="6">ROUND(W14*2%,0)</f>
        <v>0</v>
      </c>
      <c r="AE14" s="113">
        <v>0</v>
      </c>
      <c r="AF14" s="113">
        <v>0</v>
      </c>
      <c r="AG14" s="113">
        <f t="shared" ref="AG14:AG75" si="7">SUM(AE14:AF14)</f>
        <v>0</v>
      </c>
      <c r="AH14" s="113">
        <f t="shared" ref="AH14:AH75" si="8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75" si="9">AI14+AK14+AL14+AO14+AN14</f>
        <v>0</v>
      </c>
      <c r="AR14" s="115">
        <f t="shared" ref="AR14:AR75" si="10">AJ14+AM14+AP14</f>
        <v>0</v>
      </c>
      <c r="AS14" s="116">
        <f t="shared" ref="AS14:AS75" si="11">SUM(AQ14:AR14)</f>
        <v>0</v>
      </c>
      <c r="AT14" s="351">
        <f>I14+AH14</f>
        <v>8054207</v>
      </c>
      <c r="AU14" s="113">
        <f>J14+W14</f>
        <v>5793336</v>
      </c>
      <c r="AV14" s="113">
        <f t="shared" ref="AV14:AV75" si="12">K14+AA14</f>
        <v>44400</v>
      </c>
      <c r="AW14" s="113">
        <f t="shared" ref="AW14:AX16" si="13">L14+AC14</f>
        <v>1973155</v>
      </c>
      <c r="AX14" s="113">
        <f t="shared" si="13"/>
        <v>115866</v>
      </c>
      <c r="AY14" s="113">
        <f>N14+AG14</f>
        <v>127450</v>
      </c>
      <c r="AZ14" s="115">
        <f>O14+AS14</f>
        <v>13.1622</v>
      </c>
      <c r="BA14" s="115">
        <f t="shared" ref="BA14:BB16" si="14">P14+AQ14</f>
        <v>9.92</v>
      </c>
      <c r="BB14" s="116">
        <f t="shared" si="14"/>
        <v>3.2422000000000004</v>
      </c>
    </row>
    <row r="15" spans="1:54" s="394" customFormat="1" x14ac:dyDescent="0.2">
      <c r="A15" s="379">
        <v>2</v>
      </c>
      <c r="B15" s="380">
        <v>4411</v>
      </c>
      <c r="C15" s="380">
        <v>600074340</v>
      </c>
      <c r="D15" s="380">
        <v>70982121</v>
      </c>
      <c r="E15" s="378" t="s">
        <v>151</v>
      </c>
      <c r="F15" s="380">
        <v>3111</v>
      </c>
      <c r="G15" s="247" t="s">
        <v>316</v>
      </c>
      <c r="H15" s="381" t="s">
        <v>282</v>
      </c>
      <c r="I15" s="110">
        <v>352854</v>
      </c>
      <c r="J15" s="111">
        <v>259833</v>
      </c>
      <c r="K15" s="111">
        <v>0</v>
      </c>
      <c r="L15" s="114">
        <v>87824</v>
      </c>
      <c r="M15" s="114">
        <v>5197</v>
      </c>
      <c r="N15" s="111">
        <v>0</v>
      </c>
      <c r="O15" s="275">
        <v>0.75</v>
      </c>
      <c r="P15" s="288">
        <v>0.75</v>
      </c>
      <c r="Q15" s="411">
        <v>0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2"/>
        <v>0</v>
      </c>
      <c r="X15" s="113">
        <v>0</v>
      </c>
      <c r="Y15" s="113">
        <v>0</v>
      </c>
      <c r="Z15" s="113">
        <v>0</v>
      </c>
      <c r="AA15" s="113">
        <f t="shared" si="3"/>
        <v>0</v>
      </c>
      <c r="AB15" s="113">
        <f t="shared" si="4"/>
        <v>0</v>
      </c>
      <c r="AC15" s="114">
        <f t="shared" si="5"/>
        <v>0</v>
      </c>
      <c r="AD15" s="114">
        <f t="shared" si="6"/>
        <v>0</v>
      </c>
      <c r="AE15" s="113">
        <v>0</v>
      </c>
      <c r="AF15" s="113">
        <v>0</v>
      </c>
      <c r="AG15" s="113">
        <f t="shared" si="7"/>
        <v>0</v>
      </c>
      <c r="AH15" s="113">
        <f t="shared" si="8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9"/>
        <v>0</v>
      </c>
      <c r="AR15" s="115">
        <f t="shared" si="10"/>
        <v>0</v>
      </c>
      <c r="AS15" s="116">
        <f t="shared" si="11"/>
        <v>0</v>
      </c>
      <c r="AT15" s="351">
        <f>I15+AH15</f>
        <v>352854</v>
      </c>
      <c r="AU15" s="113">
        <f>J15+W15</f>
        <v>259833</v>
      </c>
      <c r="AV15" s="113">
        <f t="shared" si="12"/>
        <v>0</v>
      </c>
      <c r="AW15" s="113">
        <f t="shared" si="13"/>
        <v>87824</v>
      </c>
      <c r="AX15" s="113">
        <f t="shared" si="13"/>
        <v>5197</v>
      </c>
      <c r="AY15" s="113">
        <f>N15+AG15</f>
        <v>0</v>
      </c>
      <c r="AZ15" s="115">
        <f>O15+AS15</f>
        <v>0.75</v>
      </c>
      <c r="BA15" s="115">
        <f t="shared" si="14"/>
        <v>0.75</v>
      </c>
      <c r="BB15" s="116">
        <f t="shared" si="14"/>
        <v>0</v>
      </c>
    </row>
    <row r="16" spans="1:54" s="394" customFormat="1" x14ac:dyDescent="0.2">
      <c r="A16" s="379">
        <v>2</v>
      </c>
      <c r="B16" s="380">
        <v>4411</v>
      </c>
      <c r="C16" s="380">
        <v>600074340</v>
      </c>
      <c r="D16" s="380">
        <v>70982121</v>
      </c>
      <c r="E16" s="378" t="s">
        <v>151</v>
      </c>
      <c r="F16" s="380">
        <v>3141</v>
      </c>
      <c r="G16" s="247" t="s">
        <v>319</v>
      </c>
      <c r="H16" s="381" t="s">
        <v>282</v>
      </c>
      <c r="I16" s="110">
        <v>520521</v>
      </c>
      <c r="J16" s="111">
        <v>373324</v>
      </c>
      <c r="K16" s="111">
        <v>7200</v>
      </c>
      <c r="L16" s="114">
        <v>128617</v>
      </c>
      <c r="M16" s="114">
        <v>7466</v>
      </c>
      <c r="N16" s="111">
        <v>3914</v>
      </c>
      <c r="O16" s="275">
        <v>1.26</v>
      </c>
      <c r="P16" s="288">
        <v>0</v>
      </c>
      <c r="Q16" s="411">
        <v>1.26</v>
      </c>
      <c r="R16" s="112">
        <f t="shared" si="1"/>
        <v>0</v>
      </c>
      <c r="S16" s="113">
        <v>0</v>
      </c>
      <c r="T16" s="113">
        <v>-2391</v>
      </c>
      <c r="U16" s="113">
        <v>0</v>
      </c>
      <c r="V16" s="113">
        <v>0</v>
      </c>
      <c r="W16" s="113">
        <f t="shared" si="2"/>
        <v>-2391</v>
      </c>
      <c r="X16" s="113">
        <v>0</v>
      </c>
      <c r="Y16" s="113">
        <v>0</v>
      </c>
      <c r="Z16" s="113">
        <v>0</v>
      </c>
      <c r="AA16" s="113">
        <f t="shared" si="3"/>
        <v>0</v>
      </c>
      <c r="AB16" s="113">
        <f t="shared" si="4"/>
        <v>-2391</v>
      </c>
      <c r="AC16" s="114">
        <f t="shared" si="5"/>
        <v>-808</v>
      </c>
      <c r="AD16" s="114">
        <f t="shared" si="6"/>
        <v>-48</v>
      </c>
      <c r="AE16" s="113">
        <v>0</v>
      </c>
      <c r="AF16" s="113">
        <v>0</v>
      </c>
      <c r="AG16" s="113">
        <f t="shared" si="7"/>
        <v>0</v>
      </c>
      <c r="AH16" s="113">
        <f t="shared" si="8"/>
        <v>-3247</v>
      </c>
      <c r="AI16" s="115">
        <v>0</v>
      </c>
      <c r="AJ16" s="115">
        <v>0</v>
      </c>
      <c r="AK16" s="115">
        <v>0</v>
      </c>
      <c r="AL16" s="115">
        <v>0</v>
      </c>
      <c r="AM16" s="115">
        <v>-0.01</v>
      </c>
      <c r="AN16" s="115">
        <v>0</v>
      </c>
      <c r="AO16" s="115">
        <v>0</v>
      </c>
      <c r="AP16" s="115">
        <v>0</v>
      </c>
      <c r="AQ16" s="115">
        <f t="shared" si="9"/>
        <v>0</v>
      </c>
      <c r="AR16" s="115">
        <f t="shared" si="10"/>
        <v>-0.01</v>
      </c>
      <c r="AS16" s="116">
        <f t="shared" si="11"/>
        <v>-0.01</v>
      </c>
      <c r="AT16" s="351">
        <f>I16+AH16</f>
        <v>517274</v>
      </c>
      <c r="AU16" s="113">
        <f>J16+W16</f>
        <v>370933</v>
      </c>
      <c r="AV16" s="113">
        <f t="shared" si="12"/>
        <v>7200</v>
      </c>
      <c r="AW16" s="113">
        <f t="shared" si="13"/>
        <v>127809</v>
      </c>
      <c r="AX16" s="113">
        <f t="shared" si="13"/>
        <v>7418</v>
      </c>
      <c r="AY16" s="113">
        <f>N16+AG16</f>
        <v>3914</v>
      </c>
      <c r="AZ16" s="115">
        <f>O16+AS16</f>
        <v>1.25</v>
      </c>
      <c r="BA16" s="115">
        <f t="shared" si="14"/>
        <v>0</v>
      </c>
      <c r="BB16" s="116">
        <f t="shared" si="14"/>
        <v>1.25</v>
      </c>
    </row>
    <row r="17" spans="1:54" s="394" customFormat="1" x14ac:dyDescent="0.2">
      <c r="A17" s="237">
        <v>2</v>
      </c>
      <c r="B17" s="31">
        <v>4411</v>
      </c>
      <c r="C17" s="31">
        <v>600074340</v>
      </c>
      <c r="D17" s="31">
        <v>70982121</v>
      </c>
      <c r="E17" s="246" t="s">
        <v>152</v>
      </c>
      <c r="F17" s="31"/>
      <c r="G17" s="236"/>
      <c r="H17" s="332"/>
      <c r="I17" s="5">
        <v>8927582</v>
      </c>
      <c r="J17" s="8">
        <v>6426493</v>
      </c>
      <c r="K17" s="8">
        <v>51600</v>
      </c>
      <c r="L17" s="8">
        <v>2189596</v>
      </c>
      <c r="M17" s="8">
        <v>128529</v>
      </c>
      <c r="N17" s="8">
        <v>131364</v>
      </c>
      <c r="O17" s="9">
        <v>15.1722</v>
      </c>
      <c r="P17" s="9">
        <v>10.67</v>
      </c>
      <c r="Q17" s="38">
        <v>4.5022000000000002</v>
      </c>
      <c r="R17" s="5">
        <f t="shared" ref="R17:BB17" si="15">SUM(R14:R16)</f>
        <v>0</v>
      </c>
      <c r="S17" s="8">
        <f t="shared" si="15"/>
        <v>0</v>
      </c>
      <c r="T17" s="8">
        <f t="shared" si="15"/>
        <v>-2391</v>
      </c>
      <c r="U17" s="8">
        <f t="shared" si="15"/>
        <v>0</v>
      </c>
      <c r="V17" s="8">
        <f t="shared" si="15"/>
        <v>0</v>
      </c>
      <c r="W17" s="8">
        <f t="shared" si="15"/>
        <v>-2391</v>
      </c>
      <c r="X17" s="8">
        <f t="shared" si="15"/>
        <v>0</v>
      </c>
      <c r="Y17" s="8">
        <f t="shared" si="15"/>
        <v>0</v>
      </c>
      <c r="Z17" s="8">
        <f t="shared" si="15"/>
        <v>0</v>
      </c>
      <c r="AA17" s="8">
        <f t="shared" si="15"/>
        <v>0</v>
      </c>
      <c r="AB17" s="8">
        <f t="shared" si="15"/>
        <v>-2391</v>
      </c>
      <c r="AC17" s="8">
        <f t="shared" si="15"/>
        <v>-808</v>
      </c>
      <c r="AD17" s="8">
        <f t="shared" si="15"/>
        <v>-48</v>
      </c>
      <c r="AE17" s="8">
        <f t="shared" si="15"/>
        <v>0</v>
      </c>
      <c r="AF17" s="8">
        <f t="shared" si="15"/>
        <v>0</v>
      </c>
      <c r="AG17" s="8">
        <f t="shared" si="15"/>
        <v>0</v>
      </c>
      <c r="AH17" s="8">
        <f t="shared" si="15"/>
        <v>-3247</v>
      </c>
      <c r="AI17" s="9">
        <f t="shared" si="15"/>
        <v>0</v>
      </c>
      <c r="AJ17" s="9">
        <f t="shared" si="15"/>
        <v>0</v>
      </c>
      <c r="AK17" s="9">
        <f t="shared" si="15"/>
        <v>0</v>
      </c>
      <c r="AL17" s="9">
        <f t="shared" si="15"/>
        <v>0</v>
      </c>
      <c r="AM17" s="9">
        <f t="shared" si="15"/>
        <v>-0.01</v>
      </c>
      <c r="AN17" s="9">
        <f t="shared" si="15"/>
        <v>0</v>
      </c>
      <c r="AO17" s="9">
        <f t="shared" si="15"/>
        <v>0</v>
      </c>
      <c r="AP17" s="9">
        <f t="shared" si="15"/>
        <v>0</v>
      </c>
      <c r="AQ17" s="9">
        <f t="shared" si="15"/>
        <v>0</v>
      </c>
      <c r="AR17" s="9">
        <f t="shared" si="15"/>
        <v>-0.01</v>
      </c>
      <c r="AS17" s="78">
        <f t="shared" si="15"/>
        <v>-0.01</v>
      </c>
      <c r="AT17" s="877">
        <f t="shared" si="15"/>
        <v>8924335</v>
      </c>
      <c r="AU17" s="8">
        <f t="shared" si="15"/>
        <v>6424102</v>
      </c>
      <c r="AV17" s="8">
        <f t="shared" si="15"/>
        <v>51600</v>
      </c>
      <c r="AW17" s="8">
        <f t="shared" si="15"/>
        <v>2188788</v>
      </c>
      <c r="AX17" s="8">
        <f t="shared" si="15"/>
        <v>128481</v>
      </c>
      <c r="AY17" s="8">
        <f t="shared" si="15"/>
        <v>131364</v>
      </c>
      <c r="AZ17" s="9">
        <f t="shared" si="15"/>
        <v>15.1622</v>
      </c>
      <c r="BA17" s="9">
        <f t="shared" si="15"/>
        <v>10.67</v>
      </c>
      <c r="BB17" s="78">
        <f t="shared" si="15"/>
        <v>4.4922000000000004</v>
      </c>
    </row>
    <row r="18" spans="1:54" s="394" customFormat="1" x14ac:dyDescent="0.2">
      <c r="A18" s="379">
        <v>3</v>
      </c>
      <c r="B18" s="380">
        <v>4409</v>
      </c>
      <c r="C18" s="380">
        <v>600074358</v>
      </c>
      <c r="D18" s="380">
        <v>70982104</v>
      </c>
      <c r="E18" s="372" t="s">
        <v>153</v>
      </c>
      <c r="F18" s="380">
        <v>3111</v>
      </c>
      <c r="G18" s="247" t="s">
        <v>315</v>
      </c>
      <c r="H18" s="381" t="s">
        <v>281</v>
      </c>
      <c r="I18" s="110">
        <v>15481622</v>
      </c>
      <c r="J18" s="111">
        <v>11305514</v>
      </c>
      <c r="K18" s="111">
        <v>18000</v>
      </c>
      <c r="L18" s="114">
        <v>3827348</v>
      </c>
      <c r="M18" s="114">
        <v>226110</v>
      </c>
      <c r="N18" s="111">
        <v>104650</v>
      </c>
      <c r="O18" s="275">
        <v>27.581499999999998</v>
      </c>
      <c r="P18" s="288">
        <v>20.080000000000002</v>
      </c>
      <c r="Q18" s="411">
        <v>7.5015000000000001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2"/>
        <v>0</v>
      </c>
      <c r="X18" s="113">
        <v>0</v>
      </c>
      <c r="Y18" s="113">
        <v>0</v>
      </c>
      <c r="Z18" s="113">
        <v>0</v>
      </c>
      <c r="AA18" s="113">
        <f t="shared" si="3"/>
        <v>0</v>
      </c>
      <c r="AB18" s="113">
        <f t="shared" si="4"/>
        <v>0</v>
      </c>
      <c r="AC18" s="114">
        <f t="shared" si="5"/>
        <v>0</v>
      </c>
      <c r="AD18" s="114">
        <f t="shared" si="6"/>
        <v>0</v>
      </c>
      <c r="AE18" s="113">
        <v>0</v>
      </c>
      <c r="AF18" s="113">
        <v>0</v>
      </c>
      <c r="AG18" s="113">
        <f t="shared" si="7"/>
        <v>0</v>
      </c>
      <c r="AH18" s="113">
        <f t="shared" si="8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9"/>
        <v>0</v>
      </c>
      <c r="AR18" s="115">
        <f t="shared" si="10"/>
        <v>0</v>
      </c>
      <c r="AS18" s="116">
        <f t="shared" si="11"/>
        <v>0</v>
      </c>
      <c r="AT18" s="351">
        <f>I18+AH18</f>
        <v>15481622</v>
      </c>
      <c r="AU18" s="113">
        <f>J18+W18</f>
        <v>11305514</v>
      </c>
      <c r="AV18" s="113">
        <f t="shared" si="12"/>
        <v>18000</v>
      </c>
      <c r="AW18" s="113">
        <f t="shared" ref="AW18:AX21" si="16">L18+AC18</f>
        <v>3827348</v>
      </c>
      <c r="AX18" s="113">
        <f t="shared" si="16"/>
        <v>226110</v>
      </c>
      <c r="AY18" s="113">
        <f>N18+AG18</f>
        <v>104650</v>
      </c>
      <c r="AZ18" s="115">
        <f>O18+AS18</f>
        <v>27.581499999999998</v>
      </c>
      <c r="BA18" s="115">
        <f t="shared" ref="BA18:BB21" si="17">P18+AQ18</f>
        <v>20.080000000000002</v>
      </c>
      <c r="BB18" s="116">
        <f t="shared" si="17"/>
        <v>7.5015000000000001</v>
      </c>
    </row>
    <row r="19" spans="1:54" s="394" customFormat="1" x14ac:dyDescent="0.2">
      <c r="A19" s="379">
        <v>3</v>
      </c>
      <c r="B19" s="380">
        <v>4409</v>
      </c>
      <c r="C19" s="380">
        <v>600074358</v>
      </c>
      <c r="D19" s="380">
        <v>70982104</v>
      </c>
      <c r="E19" s="372" t="s">
        <v>153</v>
      </c>
      <c r="F19" s="380">
        <v>3111</v>
      </c>
      <c r="G19" s="247" t="s">
        <v>317</v>
      </c>
      <c r="H19" s="381" t="s">
        <v>281</v>
      </c>
      <c r="I19" s="110">
        <v>489218</v>
      </c>
      <c r="J19" s="111">
        <v>360249</v>
      </c>
      <c r="K19" s="111">
        <v>0</v>
      </c>
      <c r="L19" s="114">
        <v>121764</v>
      </c>
      <c r="M19" s="114">
        <v>7205</v>
      </c>
      <c r="N19" s="111">
        <v>0</v>
      </c>
      <c r="O19" s="275">
        <v>0.98599999999999999</v>
      </c>
      <c r="P19" s="288">
        <v>0.98599999999999999</v>
      </c>
      <c r="Q19" s="411">
        <v>0</v>
      </c>
      <c r="R19" s="112">
        <f t="shared" si="1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2"/>
        <v>0</v>
      </c>
      <c r="X19" s="113">
        <v>0</v>
      </c>
      <c r="Y19" s="113">
        <v>0</v>
      </c>
      <c r="Z19" s="113">
        <v>0</v>
      </c>
      <c r="AA19" s="113">
        <f t="shared" si="3"/>
        <v>0</v>
      </c>
      <c r="AB19" s="113">
        <f t="shared" si="4"/>
        <v>0</v>
      </c>
      <c r="AC19" s="114">
        <f t="shared" si="5"/>
        <v>0</v>
      </c>
      <c r="AD19" s="114">
        <f t="shared" si="6"/>
        <v>0</v>
      </c>
      <c r="AE19" s="113">
        <v>0</v>
      </c>
      <c r="AF19" s="113">
        <v>0</v>
      </c>
      <c r="AG19" s="113">
        <f t="shared" si="7"/>
        <v>0</v>
      </c>
      <c r="AH19" s="113">
        <f t="shared" si="8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9"/>
        <v>0</v>
      </c>
      <c r="AR19" s="115">
        <f t="shared" si="10"/>
        <v>0</v>
      </c>
      <c r="AS19" s="116">
        <f t="shared" si="11"/>
        <v>0</v>
      </c>
      <c r="AT19" s="351">
        <f>I19+AH19</f>
        <v>489218</v>
      </c>
      <c r="AU19" s="113">
        <f>J19+W19</f>
        <v>360249</v>
      </c>
      <c r="AV19" s="113">
        <f t="shared" si="12"/>
        <v>0</v>
      </c>
      <c r="AW19" s="113">
        <f t="shared" si="16"/>
        <v>121764</v>
      </c>
      <c r="AX19" s="113">
        <f t="shared" si="16"/>
        <v>7205</v>
      </c>
      <c r="AY19" s="113">
        <f>N19+AG19</f>
        <v>0</v>
      </c>
      <c r="AZ19" s="115">
        <f>O19+AS19</f>
        <v>0.98599999999999999</v>
      </c>
      <c r="BA19" s="115">
        <f t="shared" si="17"/>
        <v>0.98599999999999999</v>
      </c>
      <c r="BB19" s="116">
        <f t="shared" si="17"/>
        <v>0</v>
      </c>
    </row>
    <row r="20" spans="1:54" s="394" customFormat="1" x14ac:dyDescent="0.2">
      <c r="A20" s="379">
        <v>3</v>
      </c>
      <c r="B20" s="380">
        <v>4409</v>
      </c>
      <c r="C20" s="380">
        <v>600074358</v>
      </c>
      <c r="D20" s="380">
        <v>70982104</v>
      </c>
      <c r="E20" s="372" t="s">
        <v>153</v>
      </c>
      <c r="F20" s="380">
        <v>3111</v>
      </c>
      <c r="G20" s="247" t="s">
        <v>316</v>
      </c>
      <c r="H20" s="381" t="s">
        <v>282</v>
      </c>
      <c r="I20" s="110">
        <v>784117</v>
      </c>
      <c r="J20" s="111">
        <v>577406</v>
      </c>
      <c r="K20" s="111">
        <v>0</v>
      </c>
      <c r="L20" s="114">
        <v>195163</v>
      </c>
      <c r="M20" s="114">
        <v>11548</v>
      </c>
      <c r="N20" s="111">
        <v>0</v>
      </c>
      <c r="O20" s="275">
        <v>1.17</v>
      </c>
      <c r="P20" s="288">
        <v>1.17</v>
      </c>
      <c r="Q20" s="411">
        <v>0</v>
      </c>
      <c r="R20" s="112">
        <f t="shared" si="1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2"/>
        <v>0</v>
      </c>
      <c r="X20" s="113">
        <v>0</v>
      </c>
      <c r="Y20" s="113">
        <v>0</v>
      </c>
      <c r="Z20" s="113">
        <v>0</v>
      </c>
      <c r="AA20" s="113">
        <f t="shared" si="3"/>
        <v>0</v>
      </c>
      <c r="AB20" s="113">
        <f t="shared" si="4"/>
        <v>0</v>
      </c>
      <c r="AC20" s="114">
        <f t="shared" si="5"/>
        <v>0</v>
      </c>
      <c r="AD20" s="114">
        <f t="shared" si="6"/>
        <v>0</v>
      </c>
      <c r="AE20" s="113">
        <v>0</v>
      </c>
      <c r="AF20" s="113">
        <v>0</v>
      </c>
      <c r="AG20" s="113">
        <f t="shared" si="7"/>
        <v>0</v>
      </c>
      <c r="AH20" s="113">
        <f t="shared" si="8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9"/>
        <v>0</v>
      </c>
      <c r="AR20" s="115">
        <f t="shared" si="10"/>
        <v>0</v>
      </c>
      <c r="AS20" s="116">
        <f t="shared" si="11"/>
        <v>0</v>
      </c>
      <c r="AT20" s="351">
        <f>I20+AH20</f>
        <v>784117</v>
      </c>
      <c r="AU20" s="113">
        <f>J20+W20</f>
        <v>577406</v>
      </c>
      <c r="AV20" s="113">
        <f t="shared" si="12"/>
        <v>0</v>
      </c>
      <c r="AW20" s="113">
        <f t="shared" si="16"/>
        <v>195163</v>
      </c>
      <c r="AX20" s="113">
        <f t="shared" si="16"/>
        <v>11548</v>
      </c>
      <c r="AY20" s="113">
        <f>N20+AG20</f>
        <v>0</v>
      </c>
      <c r="AZ20" s="115">
        <f>O20+AS20</f>
        <v>1.17</v>
      </c>
      <c r="BA20" s="115">
        <f t="shared" si="17"/>
        <v>1.17</v>
      </c>
      <c r="BB20" s="116">
        <f t="shared" si="17"/>
        <v>0</v>
      </c>
    </row>
    <row r="21" spans="1:54" s="394" customFormat="1" x14ac:dyDescent="0.2">
      <c r="A21" s="379">
        <v>3</v>
      </c>
      <c r="B21" s="380">
        <v>4409</v>
      </c>
      <c r="C21" s="380">
        <v>600074358</v>
      </c>
      <c r="D21" s="380">
        <v>70982104</v>
      </c>
      <c r="E21" s="378" t="s">
        <v>153</v>
      </c>
      <c r="F21" s="380">
        <v>3141</v>
      </c>
      <c r="G21" s="247" t="s">
        <v>319</v>
      </c>
      <c r="H21" s="381" t="s">
        <v>282</v>
      </c>
      <c r="I21" s="110">
        <v>2354137</v>
      </c>
      <c r="J21" s="111">
        <v>1717368</v>
      </c>
      <c r="K21" s="111">
        <v>7000</v>
      </c>
      <c r="L21" s="114">
        <v>582836</v>
      </c>
      <c r="M21" s="114">
        <v>34347</v>
      </c>
      <c r="N21" s="111">
        <v>12586</v>
      </c>
      <c r="O21" s="275">
        <v>5.8400000000000007</v>
      </c>
      <c r="P21" s="288">
        <v>0</v>
      </c>
      <c r="Q21" s="411">
        <v>5.8400000000000007</v>
      </c>
      <c r="R21" s="112">
        <f t="shared" si="1"/>
        <v>0</v>
      </c>
      <c r="S21" s="113">
        <v>0</v>
      </c>
      <c r="T21" s="113">
        <v>-1898</v>
      </c>
      <c r="U21" s="113">
        <v>0</v>
      </c>
      <c r="V21" s="113">
        <v>0</v>
      </c>
      <c r="W21" s="113">
        <f t="shared" si="2"/>
        <v>-1898</v>
      </c>
      <c r="X21" s="113">
        <v>0</v>
      </c>
      <c r="Y21" s="113">
        <v>0</v>
      </c>
      <c r="Z21" s="113">
        <v>0</v>
      </c>
      <c r="AA21" s="113">
        <f t="shared" si="3"/>
        <v>0</v>
      </c>
      <c r="AB21" s="113">
        <f t="shared" si="4"/>
        <v>-1898</v>
      </c>
      <c r="AC21" s="114">
        <f t="shared" si="5"/>
        <v>-642</v>
      </c>
      <c r="AD21" s="114">
        <f t="shared" si="6"/>
        <v>-38</v>
      </c>
      <c r="AE21" s="113">
        <v>0</v>
      </c>
      <c r="AF21" s="113">
        <v>0</v>
      </c>
      <c r="AG21" s="113">
        <f t="shared" si="7"/>
        <v>0</v>
      </c>
      <c r="AH21" s="113">
        <f t="shared" si="8"/>
        <v>-2578</v>
      </c>
      <c r="AI21" s="115">
        <v>0</v>
      </c>
      <c r="AJ21" s="115">
        <v>0</v>
      </c>
      <c r="AK21" s="115">
        <v>0</v>
      </c>
      <c r="AL21" s="115">
        <v>0</v>
      </c>
      <c r="AM21" s="115">
        <v>-0.01</v>
      </c>
      <c r="AN21" s="115">
        <v>0</v>
      </c>
      <c r="AO21" s="115">
        <v>0</v>
      </c>
      <c r="AP21" s="115">
        <v>0</v>
      </c>
      <c r="AQ21" s="115">
        <f t="shared" si="9"/>
        <v>0</v>
      </c>
      <c r="AR21" s="115">
        <f t="shared" si="10"/>
        <v>-0.01</v>
      </c>
      <c r="AS21" s="116">
        <f t="shared" si="11"/>
        <v>-0.01</v>
      </c>
      <c r="AT21" s="351">
        <f>I21+AH21</f>
        <v>2351559</v>
      </c>
      <c r="AU21" s="113">
        <f>J21+W21</f>
        <v>1715470</v>
      </c>
      <c r="AV21" s="113">
        <f t="shared" si="12"/>
        <v>7000</v>
      </c>
      <c r="AW21" s="113">
        <f t="shared" si="16"/>
        <v>582194</v>
      </c>
      <c r="AX21" s="113">
        <f t="shared" si="16"/>
        <v>34309</v>
      </c>
      <c r="AY21" s="113">
        <f>N21+AG21</f>
        <v>12586</v>
      </c>
      <c r="AZ21" s="115">
        <f>O21+AS21</f>
        <v>5.830000000000001</v>
      </c>
      <c r="BA21" s="115">
        <f t="shared" si="17"/>
        <v>0</v>
      </c>
      <c r="BB21" s="116">
        <f t="shared" si="17"/>
        <v>5.830000000000001</v>
      </c>
    </row>
    <row r="22" spans="1:54" s="394" customFormat="1" x14ac:dyDescent="0.2">
      <c r="A22" s="237">
        <v>3</v>
      </c>
      <c r="B22" s="31">
        <v>4409</v>
      </c>
      <c r="C22" s="31">
        <v>600074358</v>
      </c>
      <c r="D22" s="31">
        <v>70982104</v>
      </c>
      <c r="E22" s="246" t="s">
        <v>154</v>
      </c>
      <c r="F22" s="31"/>
      <c r="G22" s="236"/>
      <c r="H22" s="332"/>
      <c r="I22" s="5">
        <v>19109094</v>
      </c>
      <c r="J22" s="8">
        <v>13960537</v>
      </c>
      <c r="K22" s="8">
        <v>25000</v>
      </c>
      <c r="L22" s="8">
        <v>4727111</v>
      </c>
      <c r="M22" s="8">
        <v>279210</v>
      </c>
      <c r="N22" s="8">
        <v>117236</v>
      </c>
      <c r="O22" s="9">
        <v>35.577500000000001</v>
      </c>
      <c r="P22" s="9">
        <v>22.236000000000004</v>
      </c>
      <c r="Q22" s="38">
        <v>13.3415</v>
      </c>
      <c r="R22" s="5">
        <f t="shared" ref="R22:BB22" si="18">SUM(R18:R21)</f>
        <v>0</v>
      </c>
      <c r="S22" s="8">
        <f t="shared" si="18"/>
        <v>0</v>
      </c>
      <c r="T22" s="8">
        <f t="shared" si="18"/>
        <v>-1898</v>
      </c>
      <c r="U22" s="8">
        <f t="shared" si="18"/>
        <v>0</v>
      </c>
      <c r="V22" s="8">
        <f t="shared" si="18"/>
        <v>0</v>
      </c>
      <c r="W22" s="8">
        <f t="shared" si="18"/>
        <v>-1898</v>
      </c>
      <c r="X22" s="8">
        <f t="shared" si="18"/>
        <v>0</v>
      </c>
      <c r="Y22" s="8">
        <f t="shared" si="18"/>
        <v>0</v>
      </c>
      <c r="Z22" s="8">
        <f t="shared" si="18"/>
        <v>0</v>
      </c>
      <c r="AA22" s="8">
        <f t="shared" si="18"/>
        <v>0</v>
      </c>
      <c r="AB22" s="8">
        <f t="shared" si="18"/>
        <v>-1898</v>
      </c>
      <c r="AC22" s="8">
        <f t="shared" si="18"/>
        <v>-642</v>
      </c>
      <c r="AD22" s="8">
        <f t="shared" si="18"/>
        <v>-38</v>
      </c>
      <c r="AE22" s="8">
        <f t="shared" si="18"/>
        <v>0</v>
      </c>
      <c r="AF22" s="8">
        <f t="shared" si="18"/>
        <v>0</v>
      </c>
      <c r="AG22" s="8">
        <f t="shared" si="18"/>
        <v>0</v>
      </c>
      <c r="AH22" s="8">
        <f t="shared" si="18"/>
        <v>-2578</v>
      </c>
      <c r="AI22" s="9">
        <f t="shared" si="18"/>
        <v>0</v>
      </c>
      <c r="AJ22" s="9">
        <f t="shared" si="18"/>
        <v>0</v>
      </c>
      <c r="AK22" s="9">
        <f t="shared" si="18"/>
        <v>0</v>
      </c>
      <c r="AL22" s="9">
        <f t="shared" si="18"/>
        <v>0</v>
      </c>
      <c r="AM22" s="9">
        <f t="shared" si="18"/>
        <v>-0.01</v>
      </c>
      <c r="AN22" s="9">
        <f t="shared" si="18"/>
        <v>0</v>
      </c>
      <c r="AO22" s="9">
        <f t="shared" si="18"/>
        <v>0</v>
      </c>
      <c r="AP22" s="9">
        <f t="shared" si="18"/>
        <v>0</v>
      </c>
      <c r="AQ22" s="9">
        <f t="shared" si="18"/>
        <v>0</v>
      </c>
      <c r="AR22" s="9">
        <f t="shared" si="18"/>
        <v>-0.01</v>
      </c>
      <c r="AS22" s="78">
        <f t="shared" si="18"/>
        <v>-0.01</v>
      </c>
      <c r="AT22" s="877">
        <f t="shared" si="18"/>
        <v>19106516</v>
      </c>
      <c r="AU22" s="8">
        <f t="shared" si="18"/>
        <v>13958639</v>
      </c>
      <c r="AV22" s="8">
        <f t="shared" si="18"/>
        <v>25000</v>
      </c>
      <c r="AW22" s="8">
        <f t="shared" si="18"/>
        <v>4726469</v>
      </c>
      <c r="AX22" s="8">
        <f t="shared" si="18"/>
        <v>279172</v>
      </c>
      <c r="AY22" s="8">
        <f t="shared" si="18"/>
        <v>117236</v>
      </c>
      <c r="AZ22" s="9">
        <f t="shared" si="18"/>
        <v>35.567499999999995</v>
      </c>
      <c r="BA22" s="9">
        <f t="shared" si="18"/>
        <v>22.236000000000004</v>
      </c>
      <c r="BB22" s="78">
        <f t="shared" si="18"/>
        <v>13.331500000000002</v>
      </c>
    </row>
    <row r="23" spans="1:54" s="394" customFormat="1" x14ac:dyDescent="0.2">
      <c r="A23" s="379">
        <v>4</v>
      </c>
      <c r="B23" s="380">
        <v>4407</v>
      </c>
      <c r="C23" s="380">
        <v>600074552</v>
      </c>
      <c r="D23" s="380">
        <v>70982201</v>
      </c>
      <c r="E23" s="378" t="s">
        <v>155</v>
      </c>
      <c r="F23" s="380">
        <v>3111</v>
      </c>
      <c r="G23" s="247" t="s">
        <v>315</v>
      </c>
      <c r="H23" s="381" t="s">
        <v>281</v>
      </c>
      <c r="I23" s="110">
        <v>7081735</v>
      </c>
      <c r="J23" s="111">
        <v>5179002</v>
      </c>
      <c r="K23" s="111">
        <v>0</v>
      </c>
      <c r="L23" s="114">
        <v>1750503</v>
      </c>
      <c r="M23" s="114">
        <v>103580</v>
      </c>
      <c r="N23" s="111">
        <v>48650</v>
      </c>
      <c r="O23" s="275">
        <v>11.384599999999999</v>
      </c>
      <c r="P23" s="288">
        <v>8.4193999999999996</v>
      </c>
      <c r="Q23" s="411">
        <v>2.9651999999999998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2"/>
        <v>0</v>
      </c>
      <c r="X23" s="113">
        <v>0</v>
      </c>
      <c r="Y23" s="113">
        <v>0</v>
      </c>
      <c r="Z23" s="113">
        <v>0</v>
      </c>
      <c r="AA23" s="113">
        <f t="shared" si="3"/>
        <v>0</v>
      </c>
      <c r="AB23" s="113">
        <f t="shared" si="4"/>
        <v>0</v>
      </c>
      <c r="AC23" s="114">
        <f t="shared" si="5"/>
        <v>0</v>
      </c>
      <c r="AD23" s="114">
        <f t="shared" si="6"/>
        <v>0</v>
      </c>
      <c r="AE23" s="113">
        <v>0</v>
      </c>
      <c r="AF23" s="113">
        <v>0</v>
      </c>
      <c r="AG23" s="113">
        <f t="shared" si="7"/>
        <v>0</v>
      </c>
      <c r="AH23" s="113">
        <f t="shared" si="8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9"/>
        <v>0</v>
      </c>
      <c r="AR23" s="115">
        <f t="shared" si="10"/>
        <v>0</v>
      </c>
      <c r="AS23" s="116">
        <f t="shared" si="11"/>
        <v>0</v>
      </c>
      <c r="AT23" s="351">
        <f>I23+AH23</f>
        <v>7081735</v>
      </c>
      <c r="AU23" s="113">
        <f>J23+W23</f>
        <v>5179002</v>
      </c>
      <c r="AV23" s="113">
        <f t="shared" si="12"/>
        <v>0</v>
      </c>
      <c r="AW23" s="113">
        <f t="shared" ref="AW23:AX26" si="19">L23+AC23</f>
        <v>1750503</v>
      </c>
      <c r="AX23" s="113">
        <f t="shared" si="19"/>
        <v>103580</v>
      </c>
      <c r="AY23" s="113">
        <f>N23+AG23</f>
        <v>48650</v>
      </c>
      <c r="AZ23" s="115">
        <f>O23+AS23</f>
        <v>11.384599999999999</v>
      </c>
      <c r="BA23" s="115">
        <f t="shared" ref="BA23:BB26" si="20">P23+AQ23</f>
        <v>8.4193999999999996</v>
      </c>
      <c r="BB23" s="116">
        <f t="shared" si="20"/>
        <v>2.9651999999999998</v>
      </c>
    </row>
    <row r="24" spans="1:54" s="394" customFormat="1" x14ac:dyDescent="0.2">
      <c r="A24" s="379">
        <v>4</v>
      </c>
      <c r="B24" s="380">
        <v>4407</v>
      </c>
      <c r="C24" s="380">
        <v>600074552</v>
      </c>
      <c r="D24" s="380">
        <v>70982201</v>
      </c>
      <c r="E24" s="378" t="s">
        <v>155</v>
      </c>
      <c r="F24" s="380">
        <v>3111</v>
      </c>
      <c r="G24" s="247" t="s">
        <v>317</v>
      </c>
      <c r="H24" s="381" t="s">
        <v>281</v>
      </c>
      <c r="I24" s="110">
        <v>535926</v>
      </c>
      <c r="J24" s="111">
        <v>394644</v>
      </c>
      <c r="K24" s="111">
        <v>0</v>
      </c>
      <c r="L24" s="114">
        <v>133389</v>
      </c>
      <c r="M24" s="114">
        <v>7893</v>
      </c>
      <c r="N24" s="111">
        <v>0</v>
      </c>
      <c r="O24" s="275">
        <v>1</v>
      </c>
      <c r="P24" s="288">
        <v>1</v>
      </c>
      <c r="Q24" s="411">
        <v>0</v>
      </c>
      <c r="R24" s="112">
        <f t="shared" si="1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2"/>
        <v>0</v>
      </c>
      <c r="X24" s="113">
        <v>0</v>
      </c>
      <c r="Y24" s="113">
        <v>0</v>
      </c>
      <c r="Z24" s="113">
        <v>0</v>
      </c>
      <c r="AA24" s="113">
        <f t="shared" si="3"/>
        <v>0</v>
      </c>
      <c r="AB24" s="113">
        <f t="shared" si="4"/>
        <v>0</v>
      </c>
      <c r="AC24" s="114">
        <f t="shared" si="5"/>
        <v>0</v>
      </c>
      <c r="AD24" s="114">
        <f t="shared" si="6"/>
        <v>0</v>
      </c>
      <c r="AE24" s="113">
        <v>0</v>
      </c>
      <c r="AF24" s="113">
        <v>0</v>
      </c>
      <c r="AG24" s="113">
        <f t="shared" si="7"/>
        <v>0</v>
      </c>
      <c r="AH24" s="113">
        <f t="shared" si="8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9"/>
        <v>0</v>
      </c>
      <c r="AR24" s="115">
        <f t="shared" si="10"/>
        <v>0</v>
      </c>
      <c r="AS24" s="116">
        <f t="shared" si="11"/>
        <v>0</v>
      </c>
      <c r="AT24" s="351">
        <f>I24+AH24</f>
        <v>535926</v>
      </c>
      <c r="AU24" s="113">
        <f>J24+W24</f>
        <v>394644</v>
      </c>
      <c r="AV24" s="113">
        <f t="shared" si="12"/>
        <v>0</v>
      </c>
      <c r="AW24" s="113">
        <f t="shared" si="19"/>
        <v>133389</v>
      </c>
      <c r="AX24" s="113">
        <f t="shared" si="19"/>
        <v>7893</v>
      </c>
      <c r="AY24" s="113">
        <f>N24+AG24</f>
        <v>0</v>
      </c>
      <c r="AZ24" s="115">
        <f>O24+AS24</f>
        <v>1</v>
      </c>
      <c r="BA24" s="115">
        <f t="shared" si="20"/>
        <v>1</v>
      </c>
      <c r="BB24" s="116">
        <f t="shared" si="20"/>
        <v>0</v>
      </c>
    </row>
    <row r="25" spans="1:54" s="394" customFormat="1" x14ac:dyDescent="0.2">
      <c r="A25" s="379">
        <v>4</v>
      </c>
      <c r="B25" s="380">
        <v>4407</v>
      </c>
      <c r="C25" s="380">
        <v>600074552</v>
      </c>
      <c r="D25" s="380">
        <v>70982201</v>
      </c>
      <c r="E25" s="378" t="s">
        <v>155</v>
      </c>
      <c r="F25" s="380">
        <v>3111</v>
      </c>
      <c r="G25" s="247" t="s">
        <v>316</v>
      </c>
      <c r="H25" s="381" t="s">
        <v>282</v>
      </c>
      <c r="I25" s="110">
        <v>1596273</v>
      </c>
      <c r="J25" s="111">
        <v>1175459</v>
      </c>
      <c r="K25" s="111">
        <v>0</v>
      </c>
      <c r="L25" s="114">
        <v>397305</v>
      </c>
      <c r="M25" s="114">
        <v>23509</v>
      </c>
      <c r="N25" s="111">
        <v>0</v>
      </c>
      <c r="O25" s="275">
        <v>3.41</v>
      </c>
      <c r="P25" s="288">
        <v>3.41</v>
      </c>
      <c r="Q25" s="411">
        <v>0</v>
      </c>
      <c r="R25" s="112">
        <f t="shared" si="1"/>
        <v>0</v>
      </c>
      <c r="S25" s="113">
        <v>-57741</v>
      </c>
      <c r="T25" s="113">
        <v>0</v>
      </c>
      <c r="U25" s="113">
        <v>0</v>
      </c>
      <c r="V25" s="113">
        <v>0</v>
      </c>
      <c r="W25" s="113">
        <f t="shared" si="2"/>
        <v>-57741</v>
      </c>
      <c r="X25" s="113">
        <v>0</v>
      </c>
      <c r="Y25" s="113">
        <v>0</v>
      </c>
      <c r="Z25" s="113">
        <v>0</v>
      </c>
      <c r="AA25" s="113">
        <f t="shared" si="3"/>
        <v>0</v>
      </c>
      <c r="AB25" s="113">
        <f t="shared" si="4"/>
        <v>-57741</v>
      </c>
      <c r="AC25" s="114">
        <f t="shared" si="5"/>
        <v>-19516</v>
      </c>
      <c r="AD25" s="114">
        <f t="shared" si="6"/>
        <v>-1155</v>
      </c>
      <c r="AE25" s="113">
        <v>0</v>
      </c>
      <c r="AF25" s="113">
        <v>0</v>
      </c>
      <c r="AG25" s="113">
        <f t="shared" si="7"/>
        <v>0</v>
      </c>
      <c r="AH25" s="113">
        <f t="shared" si="8"/>
        <v>-78412</v>
      </c>
      <c r="AI25" s="115">
        <v>0</v>
      </c>
      <c r="AJ25" s="115">
        <v>0</v>
      </c>
      <c r="AK25" s="115">
        <v>-0.17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9"/>
        <v>-0.17</v>
      </c>
      <c r="AR25" s="115">
        <f t="shared" si="10"/>
        <v>0</v>
      </c>
      <c r="AS25" s="116">
        <f t="shared" si="11"/>
        <v>-0.17</v>
      </c>
      <c r="AT25" s="351">
        <f>I25+AH25</f>
        <v>1517861</v>
      </c>
      <c r="AU25" s="113">
        <f>J25+W25</f>
        <v>1117718</v>
      </c>
      <c r="AV25" s="113">
        <f t="shared" si="12"/>
        <v>0</v>
      </c>
      <c r="AW25" s="113">
        <f t="shared" si="19"/>
        <v>377789</v>
      </c>
      <c r="AX25" s="113">
        <f t="shared" si="19"/>
        <v>22354</v>
      </c>
      <c r="AY25" s="113">
        <f>N25+AG25</f>
        <v>0</v>
      </c>
      <c r="AZ25" s="115">
        <f>O25+AS25</f>
        <v>3.24</v>
      </c>
      <c r="BA25" s="115">
        <f t="shared" si="20"/>
        <v>3.24</v>
      </c>
      <c r="BB25" s="116">
        <f t="shared" si="20"/>
        <v>0</v>
      </c>
    </row>
    <row r="26" spans="1:54" s="394" customFormat="1" x14ac:dyDescent="0.2">
      <c r="A26" s="379">
        <v>4</v>
      </c>
      <c r="B26" s="380">
        <v>4407</v>
      </c>
      <c r="C26" s="380">
        <v>600074552</v>
      </c>
      <c r="D26" s="380">
        <v>70982201</v>
      </c>
      <c r="E26" s="378" t="s">
        <v>155</v>
      </c>
      <c r="F26" s="380">
        <v>3141</v>
      </c>
      <c r="G26" s="247" t="s">
        <v>319</v>
      </c>
      <c r="H26" s="381" t="s">
        <v>282</v>
      </c>
      <c r="I26" s="110">
        <v>957662</v>
      </c>
      <c r="J26" s="111">
        <v>701314</v>
      </c>
      <c r="K26" s="111">
        <v>0</v>
      </c>
      <c r="L26" s="114">
        <v>237044</v>
      </c>
      <c r="M26" s="114">
        <v>14026</v>
      </c>
      <c r="N26" s="111">
        <v>5278</v>
      </c>
      <c r="O26" s="275">
        <v>2.39</v>
      </c>
      <c r="P26" s="288">
        <v>0</v>
      </c>
      <c r="Q26" s="411">
        <v>2.39</v>
      </c>
      <c r="R26" s="112">
        <f t="shared" si="1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2"/>
        <v>0</v>
      </c>
      <c r="X26" s="113">
        <v>0</v>
      </c>
      <c r="Y26" s="113">
        <v>0</v>
      </c>
      <c r="Z26" s="113">
        <v>0</v>
      </c>
      <c r="AA26" s="113">
        <f t="shared" si="3"/>
        <v>0</v>
      </c>
      <c r="AB26" s="113">
        <f t="shared" si="4"/>
        <v>0</v>
      </c>
      <c r="AC26" s="114">
        <f t="shared" si="5"/>
        <v>0</v>
      </c>
      <c r="AD26" s="114">
        <f t="shared" si="6"/>
        <v>0</v>
      </c>
      <c r="AE26" s="113">
        <v>0</v>
      </c>
      <c r="AF26" s="113">
        <v>0</v>
      </c>
      <c r="AG26" s="113">
        <f t="shared" si="7"/>
        <v>0</v>
      </c>
      <c r="AH26" s="113">
        <f t="shared" si="8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9"/>
        <v>0</v>
      </c>
      <c r="AR26" s="115">
        <f t="shared" si="10"/>
        <v>0</v>
      </c>
      <c r="AS26" s="116">
        <f t="shared" si="11"/>
        <v>0</v>
      </c>
      <c r="AT26" s="351">
        <f>I26+AH26</f>
        <v>957662</v>
      </c>
      <c r="AU26" s="113">
        <f>J26+W26</f>
        <v>701314</v>
      </c>
      <c r="AV26" s="113">
        <f t="shared" si="12"/>
        <v>0</v>
      </c>
      <c r="AW26" s="113">
        <f t="shared" si="19"/>
        <v>237044</v>
      </c>
      <c r="AX26" s="113">
        <f t="shared" si="19"/>
        <v>14026</v>
      </c>
      <c r="AY26" s="113">
        <f>N26+AG26</f>
        <v>5278</v>
      </c>
      <c r="AZ26" s="115">
        <f>O26+AS26</f>
        <v>2.39</v>
      </c>
      <c r="BA26" s="115">
        <f t="shared" si="20"/>
        <v>0</v>
      </c>
      <c r="BB26" s="116">
        <f t="shared" si="20"/>
        <v>2.39</v>
      </c>
    </row>
    <row r="27" spans="1:54" s="394" customFormat="1" x14ac:dyDescent="0.2">
      <c r="A27" s="237">
        <v>4</v>
      </c>
      <c r="B27" s="31">
        <v>4407</v>
      </c>
      <c r="C27" s="31">
        <v>600074552</v>
      </c>
      <c r="D27" s="31">
        <v>70982201</v>
      </c>
      <c r="E27" s="246" t="s">
        <v>156</v>
      </c>
      <c r="F27" s="31"/>
      <c r="G27" s="236"/>
      <c r="H27" s="332"/>
      <c r="I27" s="5">
        <v>10171596</v>
      </c>
      <c r="J27" s="8">
        <v>7450419</v>
      </c>
      <c r="K27" s="8">
        <v>0</v>
      </c>
      <c r="L27" s="8">
        <v>2518241</v>
      </c>
      <c r="M27" s="8">
        <v>149008</v>
      </c>
      <c r="N27" s="8">
        <v>53928</v>
      </c>
      <c r="O27" s="9">
        <v>18.1846</v>
      </c>
      <c r="P27" s="9">
        <v>12.8294</v>
      </c>
      <c r="Q27" s="38">
        <v>5.3552</v>
      </c>
      <c r="R27" s="5">
        <f t="shared" ref="R27:BB27" si="21">SUM(R23:R26)</f>
        <v>0</v>
      </c>
      <c r="S27" s="8">
        <f t="shared" si="21"/>
        <v>-57741</v>
      </c>
      <c r="T27" s="8">
        <f t="shared" si="21"/>
        <v>0</v>
      </c>
      <c r="U27" s="8">
        <f t="shared" si="21"/>
        <v>0</v>
      </c>
      <c r="V27" s="8">
        <f t="shared" si="21"/>
        <v>0</v>
      </c>
      <c r="W27" s="8">
        <f t="shared" si="21"/>
        <v>-57741</v>
      </c>
      <c r="X27" s="8">
        <f t="shared" si="21"/>
        <v>0</v>
      </c>
      <c r="Y27" s="8">
        <f t="shared" si="21"/>
        <v>0</v>
      </c>
      <c r="Z27" s="8">
        <f t="shared" si="21"/>
        <v>0</v>
      </c>
      <c r="AA27" s="8">
        <f t="shared" si="21"/>
        <v>0</v>
      </c>
      <c r="AB27" s="8">
        <f t="shared" si="21"/>
        <v>-57741</v>
      </c>
      <c r="AC27" s="8">
        <f t="shared" si="21"/>
        <v>-19516</v>
      </c>
      <c r="AD27" s="8">
        <f t="shared" si="21"/>
        <v>-1155</v>
      </c>
      <c r="AE27" s="8">
        <f t="shared" si="21"/>
        <v>0</v>
      </c>
      <c r="AF27" s="8">
        <f t="shared" si="21"/>
        <v>0</v>
      </c>
      <c r="AG27" s="8">
        <f t="shared" si="21"/>
        <v>0</v>
      </c>
      <c r="AH27" s="8">
        <f t="shared" si="21"/>
        <v>-78412</v>
      </c>
      <c r="AI27" s="9">
        <f t="shared" si="21"/>
        <v>0</v>
      </c>
      <c r="AJ27" s="9">
        <f t="shared" si="21"/>
        <v>0</v>
      </c>
      <c r="AK27" s="9">
        <f t="shared" si="21"/>
        <v>-0.17</v>
      </c>
      <c r="AL27" s="9">
        <f t="shared" si="21"/>
        <v>0</v>
      </c>
      <c r="AM27" s="9">
        <f t="shared" si="21"/>
        <v>0</v>
      </c>
      <c r="AN27" s="9">
        <f t="shared" si="21"/>
        <v>0</v>
      </c>
      <c r="AO27" s="9">
        <f t="shared" si="21"/>
        <v>0</v>
      </c>
      <c r="AP27" s="9">
        <f t="shared" si="21"/>
        <v>0</v>
      </c>
      <c r="AQ27" s="9">
        <f t="shared" si="21"/>
        <v>-0.17</v>
      </c>
      <c r="AR27" s="9">
        <f t="shared" si="21"/>
        <v>0</v>
      </c>
      <c r="AS27" s="78">
        <f t="shared" si="21"/>
        <v>-0.17</v>
      </c>
      <c r="AT27" s="877">
        <f t="shared" si="21"/>
        <v>10093184</v>
      </c>
      <c r="AU27" s="8">
        <f t="shared" si="21"/>
        <v>7392678</v>
      </c>
      <c r="AV27" s="8">
        <f t="shared" si="21"/>
        <v>0</v>
      </c>
      <c r="AW27" s="8">
        <f t="shared" si="21"/>
        <v>2498725</v>
      </c>
      <c r="AX27" s="8">
        <f t="shared" si="21"/>
        <v>147853</v>
      </c>
      <c r="AY27" s="8">
        <f t="shared" si="21"/>
        <v>53928</v>
      </c>
      <c r="AZ27" s="9">
        <f t="shared" si="21"/>
        <v>18.014599999999998</v>
      </c>
      <c r="BA27" s="9">
        <f t="shared" si="21"/>
        <v>12.6594</v>
      </c>
      <c r="BB27" s="78">
        <f t="shared" si="21"/>
        <v>5.3552</v>
      </c>
    </row>
    <row r="28" spans="1:54" s="394" customFormat="1" x14ac:dyDescent="0.2">
      <c r="A28" s="379">
        <v>5</v>
      </c>
      <c r="B28" s="380">
        <v>4492</v>
      </c>
      <c r="C28" s="380">
        <v>650065221</v>
      </c>
      <c r="D28" s="380">
        <v>71173838</v>
      </c>
      <c r="E28" s="378" t="s">
        <v>157</v>
      </c>
      <c r="F28" s="380">
        <v>3111</v>
      </c>
      <c r="G28" s="247" t="s">
        <v>315</v>
      </c>
      <c r="H28" s="381" t="s">
        <v>281</v>
      </c>
      <c r="I28" s="110">
        <v>7661050</v>
      </c>
      <c r="J28" s="111">
        <v>5608284</v>
      </c>
      <c r="K28" s="111">
        <v>0</v>
      </c>
      <c r="L28" s="114">
        <v>1895600</v>
      </c>
      <c r="M28" s="114">
        <v>112166</v>
      </c>
      <c r="N28" s="111">
        <v>45000</v>
      </c>
      <c r="O28" s="275">
        <v>12.491300000000001</v>
      </c>
      <c r="P28" s="288">
        <v>9</v>
      </c>
      <c r="Q28" s="411">
        <v>3.4913000000000003</v>
      </c>
      <c r="R28" s="112">
        <f t="shared" si="1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2"/>
        <v>0</v>
      </c>
      <c r="X28" s="113">
        <v>0</v>
      </c>
      <c r="Y28" s="113">
        <v>0</v>
      </c>
      <c r="Z28" s="113">
        <v>0</v>
      </c>
      <c r="AA28" s="113">
        <f t="shared" si="3"/>
        <v>0</v>
      </c>
      <c r="AB28" s="113">
        <f t="shared" si="4"/>
        <v>0</v>
      </c>
      <c r="AC28" s="114">
        <f t="shared" si="5"/>
        <v>0</v>
      </c>
      <c r="AD28" s="114">
        <f t="shared" si="6"/>
        <v>0</v>
      </c>
      <c r="AE28" s="113">
        <v>0</v>
      </c>
      <c r="AF28" s="113">
        <v>0</v>
      </c>
      <c r="AG28" s="113">
        <f t="shared" si="7"/>
        <v>0</v>
      </c>
      <c r="AH28" s="113">
        <f t="shared" si="8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9"/>
        <v>0</v>
      </c>
      <c r="AR28" s="115">
        <f t="shared" si="10"/>
        <v>0</v>
      </c>
      <c r="AS28" s="116">
        <f t="shared" si="11"/>
        <v>0</v>
      </c>
      <c r="AT28" s="351">
        <f>I28+AH28</f>
        <v>7661050</v>
      </c>
      <c r="AU28" s="113">
        <f>J28+W28</f>
        <v>5608284</v>
      </c>
      <c r="AV28" s="113">
        <f t="shared" si="12"/>
        <v>0</v>
      </c>
      <c r="AW28" s="113">
        <f t="shared" ref="AW28:AX30" si="22">L28+AC28</f>
        <v>1895600</v>
      </c>
      <c r="AX28" s="113">
        <f t="shared" si="22"/>
        <v>112166</v>
      </c>
      <c r="AY28" s="113">
        <f>N28+AG28</f>
        <v>45000</v>
      </c>
      <c r="AZ28" s="115">
        <f>O28+AS28</f>
        <v>12.491300000000001</v>
      </c>
      <c r="BA28" s="115">
        <f t="shared" ref="BA28:BB30" si="23">P28+AQ28</f>
        <v>9</v>
      </c>
      <c r="BB28" s="116">
        <f t="shared" si="23"/>
        <v>3.4913000000000003</v>
      </c>
    </row>
    <row r="29" spans="1:54" s="394" customFormat="1" x14ac:dyDescent="0.2">
      <c r="A29" s="379">
        <v>5</v>
      </c>
      <c r="B29" s="380">
        <v>4492</v>
      </c>
      <c r="C29" s="380">
        <v>650065221</v>
      </c>
      <c r="D29" s="380">
        <v>71173838</v>
      </c>
      <c r="E29" s="378" t="s">
        <v>157</v>
      </c>
      <c r="F29" s="380">
        <v>3111</v>
      </c>
      <c r="G29" s="247" t="s">
        <v>316</v>
      </c>
      <c r="H29" s="381" t="s">
        <v>282</v>
      </c>
      <c r="I29" s="110">
        <v>762044</v>
      </c>
      <c r="J29" s="111">
        <v>561152</v>
      </c>
      <c r="K29" s="111">
        <v>0</v>
      </c>
      <c r="L29" s="114">
        <v>189669</v>
      </c>
      <c r="M29" s="114">
        <v>11223</v>
      </c>
      <c r="N29" s="111">
        <v>0</v>
      </c>
      <c r="O29" s="275">
        <v>1.66</v>
      </c>
      <c r="P29" s="288">
        <v>1.66</v>
      </c>
      <c r="Q29" s="411">
        <v>0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2"/>
        <v>0</v>
      </c>
      <c r="X29" s="113">
        <v>0</v>
      </c>
      <c r="Y29" s="113">
        <v>0</v>
      </c>
      <c r="Z29" s="113">
        <v>0</v>
      </c>
      <c r="AA29" s="113">
        <f t="shared" si="3"/>
        <v>0</v>
      </c>
      <c r="AB29" s="113">
        <f t="shared" si="4"/>
        <v>0</v>
      </c>
      <c r="AC29" s="114">
        <f t="shared" si="5"/>
        <v>0</v>
      </c>
      <c r="AD29" s="114">
        <f t="shared" si="6"/>
        <v>0</v>
      </c>
      <c r="AE29" s="113">
        <v>0</v>
      </c>
      <c r="AF29" s="113">
        <v>0</v>
      </c>
      <c r="AG29" s="113">
        <f t="shared" si="7"/>
        <v>0</v>
      </c>
      <c r="AH29" s="113">
        <f t="shared" si="8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9"/>
        <v>0</v>
      </c>
      <c r="AR29" s="115">
        <f t="shared" si="10"/>
        <v>0</v>
      </c>
      <c r="AS29" s="116">
        <f t="shared" si="11"/>
        <v>0</v>
      </c>
      <c r="AT29" s="351">
        <f>I29+AH29</f>
        <v>762044</v>
      </c>
      <c r="AU29" s="113">
        <f>J29+W29</f>
        <v>561152</v>
      </c>
      <c r="AV29" s="113">
        <f t="shared" si="12"/>
        <v>0</v>
      </c>
      <c r="AW29" s="113">
        <f t="shared" si="22"/>
        <v>189669</v>
      </c>
      <c r="AX29" s="113">
        <f t="shared" si="22"/>
        <v>11223</v>
      </c>
      <c r="AY29" s="113">
        <f>N29+AG29</f>
        <v>0</v>
      </c>
      <c r="AZ29" s="115">
        <f>O29+AS29</f>
        <v>1.66</v>
      </c>
      <c r="BA29" s="115">
        <f t="shared" si="23"/>
        <v>1.66</v>
      </c>
      <c r="BB29" s="116">
        <f t="shared" si="23"/>
        <v>0</v>
      </c>
    </row>
    <row r="30" spans="1:54" s="394" customFormat="1" x14ac:dyDescent="0.2">
      <c r="A30" s="379">
        <v>5</v>
      </c>
      <c r="B30" s="380">
        <v>4492</v>
      </c>
      <c r="C30" s="380">
        <v>650065221</v>
      </c>
      <c r="D30" s="380">
        <v>71173838</v>
      </c>
      <c r="E30" s="378" t="s">
        <v>157</v>
      </c>
      <c r="F30" s="380">
        <v>3141</v>
      </c>
      <c r="G30" s="247" t="s">
        <v>319</v>
      </c>
      <c r="H30" s="381" t="s">
        <v>282</v>
      </c>
      <c r="I30" s="110">
        <v>950256</v>
      </c>
      <c r="J30" s="111">
        <v>695903</v>
      </c>
      <c r="K30" s="111">
        <v>0</v>
      </c>
      <c r="L30" s="114">
        <v>235215</v>
      </c>
      <c r="M30" s="114">
        <v>13918</v>
      </c>
      <c r="N30" s="111">
        <v>5220</v>
      </c>
      <c r="O30" s="275">
        <v>2.37</v>
      </c>
      <c r="P30" s="288">
        <v>0</v>
      </c>
      <c r="Q30" s="411">
        <v>2.37</v>
      </c>
      <c r="R30" s="112">
        <f t="shared" si="1"/>
        <v>0</v>
      </c>
      <c r="S30" s="113">
        <v>0</v>
      </c>
      <c r="T30" s="113">
        <v>-1805</v>
      </c>
      <c r="U30" s="113">
        <v>0</v>
      </c>
      <c r="V30" s="113">
        <v>0</v>
      </c>
      <c r="W30" s="113">
        <f t="shared" si="2"/>
        <v>-1805</v>
      </c>
      <c r="X30" s="113">
        <v>0</v>
      </c>
      <c r="Y30" s="113">
        <v>0</v>
      </c>
      <c r="Z30" s="113">
        <v>0</v>
      </c>
      <c r="AA30" s="113">
        <f t="shared" si="3"/>
        <v>0</v>
      </c>
      <c r="AB30" s="113">
        <f t="shared" si="4"/>
        <v>-1805</v>
      </c>
      <c r="AC30" s="114">
        <f t="shared" si="5"/>
        <v>-610</v>
      </c>
      <c r="AD30" s="114">
        <f t="shared" si="6"/>
        <v>-36</v>
      </c>
      <c r="AE30" s="113">
        <v>0</v>
      </c>
      <c r="AF30" s="113">
        <v>0</v>
      </c>
      <c r="AG30" s="113">
        <f t="shared" si="7"/>
        <v>0</v>
      </c>
      <c r="AH30" s="113">
        <f t="shared" si="8"/>
        <v>-2451</v>
      </c>
      <c r="AI30" s="115">
        <v>0</v>
      </c>
      <c r="AJ30" s="115">
        <v>0</v>
      </c>
      <c r="AK30" s="115">
        <v>0</v>
      </c>
      <c r="AL30" s="115">
        <v>0</v>
      </c>
      <c r="AM30" s="115">
        <v>-0.01</v>
      </c>
      <c r="AN30" s="115">
        <v>0</v>
      </c>
      <c r="AO30" s="115">
        <v>0</v>
      </c>
      <c r="AP30" s="115">
        <v>0</v>
      </c>
      <c r="AQ30" s="115">
        <f t="shared" si="9"/>
        <v>0</v>
      </c>
      <c r="AR30" s="115">
        <f t="shared" si="10"/>
        <v>-0.01</v>
      </c>
      <c r="AS30" s="116">
        <f t="shared" si="11"/>
        <v>-0.01</v>
      </c>
      <c r="AT30" s="351">
        <f>I30+AH30</f>
        <v>947805</v>
      </c>
      <c r="AU30" s="113">
        <f>J30+W30</f>
        <v>694098</v>
      </c>
      <c r="AV30" s="113">
        <f t="shared" si="12"/>
        <v>0</v>
      </c>
      <c r="AW30" s="113">
        <f t="shared" si="22"/>
        <v>234605</v>
      </c>
      <c r="AX30" s="113">
        <f t="shared" si="22"/>
        <v>13882</v>
      </c>
      <c r="AY30" s="113">
        <f>N30+AG30</f>
        <v>5220</v>
      </c>
      <c r="AZ30" s="115">
        <f>O30+AS30</f>
        <v>2.3600000000000003</v>
      </c>
      <c r="BA30" s="115">
        <f t="shared" si="23"/>
        <v>0</v>
      </c>
      <c r="BB30" s="116">
        <f t="shared" si="23"/>
        <v>2.3600000000000003</v>
      </c>
    </row>
    <row r="31" spans="1:54" s="394" customFormat="1" x14ac:dyDescent="0.2">
      <c r="A31" s="237">
        <v>5</v>
      </c>
      <c r="B31" s="31">
        <v>4492</v>
      </c>
      <c r="C31" s="31">
        <v>650065221</v>
      </c>
      <c r="D31" s="31">
        <v>71173838</v>
      </c>
      <c r="E31" s="246" t="s">
        <v>158</v>
      </c>
      <c r="F31" s="31"/>
      <c r="G31" s="236"/>
      <c r="H31" s="332"/>
      <c r="I31" s="5">
        <v>9373350</v>
      </c>
      <c r="J31" s="8">
        <v>6865339</v>
      </c>
      <c r="K31" s="8">
        <v>0</v>
      </c>
      <c r="L31" s="8">
        <v>2320484</v>
      </c>
      <c r="M31" s="8">
        <v>137307</v>
      </c>
      <c r="N31" s="8">
        <v>50220</v>
      </c>
      <c r="O31" s="9">
        <v>16.5213</v>
      </c>
      <c r="P31" s="9">
        <v>10.66</v>
      </c>
      <c r="Q31" s="38">
        <v>5.8613</v>
      </c>
      <c r="R31" s="5">
        <f t="shared" ref="R31:BB31" si="24">SUM(R28:R30)</f>
        <v>0</v>
      </c>
      <c r="S31" s="8">
        <f t="shared" si="24"/>
        <v>0</v>
      </c>
      <c r="T31" s="8">
        <f t="shared" si="24"/>
        <v>-1805</v>
      </c>
      <c r="U31" s="8">
        <f t="shared" si="24"/>
        <v>0</v>
      </c>
      <c r="V31" s="8">
        <f t="shared" si="24"/>
        <v>0</v>
      </c>
      <c r="W31" s="8">
        <f t="shared" si="24"/>
        <v>-1805</v>
      </c>
      <c r="X31" s="8">
        <f t="shared" si="24"/>
        <v>0</v>
      </c>
      <c r="Y31" s="8">
        <f t="shared" si="24"/>
        <v>0</v>
      </c>
      <c r="Z31" s="8">
        <f t="shared" si="24"/>
        <v>0</v>
      </c>
      <c r="AA31" s="8">
        <f t="shared" si="24"/>
        <v>0</v>
      </c>
      <c r="AB31" s="8">
        <f t="shared" si="24"/>
        <v>-1805</v>
      </c>
      <c r="AC31" s="8">
        <f t="shared" si="24"/>
        <v>-610</v>
      </c>
      <c r="AD31" s="8">
        <f t="shared" si="24"/>
        <v>-36</v>
      </c>
      <c r="AE31" s="8">
        <f t="shared" si="24"/>
        <v>0</v>
      </c>
      <c r="AF31" s="8">
        <f t="shared" si="24"/>
        <v>0</v>
      </c>
      <c r="AG31" s="8">
        <f t="shared" si="24"/>
        <v>0</v>
      </c>
      <c r="AH31" s="8">
        <f t="shared" si="24"/>
        <v>-2451</v>
      </c>
      <c r="AI31" s="9">
        <f t="shared" si="24"/>
        <v>0</v>
      </c>
      <c r="AJ31" s="9">
        <f t="shared" si="24"/>
        <v>0</v>
      </c>
      <c r="AK31" s="9">
        <f t="shared" si="24"/>
        <v>0</v>
      </c>
      <c r="AL31" s="9">
        <f t="shared" si="24"/>
        <v>0</v>
      </c>
      <c r="AM31" s="9">
        <f t="shared" si="24"/>
        <v>-0.01</v>
      </c>
      <c r="AN31" s="9">
        <f t="shared" si="24"/>
        <v>0</v>
      </c>
      <c r="AO31" s="9">
        <f t="shared" si="24"/>
        <v>0</v>
      </c>
      <c r="AP31" s="9">
        <f t="shared" si="24"/>
        <v>0</v>
      </c>
      <c r="AQ31" s="9">
        <f t="shared" si="24"/>
        <v>0</v>
      </c>
      <c r="AR31" s="9">
        <f t="shared" si="24"/>
        <v>-0.01</v>
      </c>
      <c r="AS31" s="78">
        <f t="shared" si="24"/>
        <v>-0.01</v>
      </c>
      <c r="AT31" s="877">
        <f t="shared" si="24"/>
        <v>9370899</v>
      </c>
      <c r="AU31" s="8">
        <f t="shared" si="24"/>
        <v>6863534</v>
      </c>
      <c r="AV31" s="8">
        <f t="shared" si="24"/>
        <v>0</v>
      </c>
      <c r="AW31" s="8">
        <f t="shared" si="24"/>
        <v>2319874</v>
      </c>
      <c r="AX31" s="8">
        <f t="shared" si="24"/>
        <v>137271</v>
      </c>
      <c r="AY31" s="8">
        <f t="shared" si="24"/>
        <v>50220</v>
      </c>
      <c r="AZ31" s="9">
        <f t="shared" si="24"/>
        <v>16.511300000000002</v>
      </c>
      <c r="BA31" s="9">
        <f t="shared" si="24"/>
        <v>10.66</v>
      </c>
      <c r="BB31" s="78">
        <f t="shared" si="24"/>
        <v>5.8513000000000002</v>
      </c>
    </row>
    <row r="32" spans="1:54" s="394" customFormat="1" x14ac:dyDescent="0.2">
      <c r="A32" s="379">
        <v>6</v>
      </c>
      <c r="B32" s="380">
        <v>4408</v>
      </c>
      <c r="C32" s="380">
        <v>600074528</v>
      </c>
      <c r="D32" s="380">
        <v>70982163</v>
      </c>
      <c r="E32" s="378" t="s">
        <v>159</v>
      </c>
      <c r="F32" s="380">
        <v>3111</v>
      </c>
      <c r="G32" s="247" t="s">
        <v>315</v>
      </c>
      <c r="H32" s="381" t="s">
        <v>281</v>
      </c>
      <c r="I32" s="110">
        <v>10305264</v>
      </c>
      <c r="J32" s="111">
        <v>7459671</v>
      </c>
      <c r="K32" s="111">
        <v>10000</v>
      </c>
      <c r="L32" s="114">
        <v>2524748</v>
      </c>
      <c r="M32" s="114">
        <v>149194</v>
      </c>
      <c r="N32" s="111">
        <v>161651</v>
      </c>
      <c r="O32" s="275">
        <v>16.974500000000003</v>
      </c>
      <c r="P32" s="288">
        <v>12.77</v>
      </c>
      <c r="Q32" s="411">
        <v>4.2045000000000003</v>
      </c>
      <c r="R32" s="112">
        <f t="shared" si="1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2"/>
        <v>0</v>
      </c>
      <c r="X32" s="113">
        <v>0</v>
      </c>
      <c r="Y32" s="113">
        <v>0</v>
      </c>
      <c r="Z32" s="113">
        <v>0</v>
      </c>
      <c r="AA32" s="113">
        <f t="shared" si="3"/>
        <v>0</v>
      </c>
      <c r="AB32" s="113">
        <f t="shared" si="4"/>
        <v>0</v>
      </c>
      <c r="AC32" s="114">
        <f t="shared" si="5"/>
        <v>0</v>
      </c>
      <c r="AD32" s="114">
        <f t="shared" si="6"/>
        <v>0</v>
      </c>
      <c r="AE32" s="113">
        <v>0</v>
      </c>
      <c r="AF32" s="113">
        <v>0</v>
      </c>
      <c r="AG32" s="113">
        <f t="shared" si="7"/>
        <v>0</v>
      </c>
      <c r="AH32" s="113">
        <f t="shared" si="8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9"/>
        <v>0</v>
      </c>
      <c r="AR32" s="115">
        <f t="shared" si="10"/>
        <v>0</v>
      </c>
      <c r="AS32" s="116">
        <f t="shared" si="11"/>
        <v>0</v>
      </c>
      <c r="AT32" s="351">
        <f>I32+AH32</f>
        <v>10305264</v>
      </c>
      <c r="AU32" s="113">
        <f>J32+W32</f>
        <v>7459671</v>
      </c>
      <c r="AV32" s="113">
        <f t="shared" si="12"/>
        <v>10000</v>
      </c>
      <c r="AW32" s="113">
        <f>L32+AC32</f>
        <v>2524748</v>
      </c>
      <c r="AX32" s="113">
        <f>M32+AD32</f>
        <v>149194</v>
      </c>
      <c r="AY32" s="113">
        <f>N32+AG32</f>
        <v>161651</v>
      </c>
      <c r="AZ32" s="115">
        <f>O32+AS32</f>
        <v>16.974500000000003</v>
      </c>
      <c r="BA32" s="115">
        <f>P32+AQ32</f>
        <v>12.77</v>
      </c>
      <c r="BB32" s="116">
        <f>Q32+AR32</f>
        <v>4.2045000000000003</v>
      </c>
    </row>
    <row r="33" spans="1:54" s="394" customFormat="1" x14ac:dyDescent="0.2">
      <c r="A33" s="379">
        <v>6</v>
      </c>
      <c r="B33" s="380">
        <v>4408</v>
      </c>
      <c r="C33" s="380">
        <v>600074528</v>
      </c>
      <c r="D33" s="380">
        <v>70982163</v>
      </c>
      <c r="E33" s="378" t="s">
        <v>159</v>
      </c>
      <c r="F33" s="380">
        <v>3141</v>
      </c>
      <c r="G33" s="247" t="s">
        <v>319</v>
      </c>
      <c r="H33" s="381" t="s">
        <v>282</v>
      </c>
      <c r="I33" s="110">
        <v>1311407</v>
      </c>
      <c r="J33" s="111">
        <v>945060</v>
      </c>
      <c r="K33" s="111">
        <v>15000</v>
      </c>
      <c r="L33" s="114">
        <v>324500</v>
      </c>
      <c r="M33" s="114">
        <v>18901</v>
      </c>
      <c r="N33" s="111">
        <v>7946</v>
      </c>
      <c r="O33" s="275">
        <v>3.27</v>
      </c>
      <c r="P33" s="288">
        <v>0</v>
      </c>
      <c r="Q33" s="411">
        <v>3.27</v>
      </c>
      <c r="R33" s="112">
        <f t="shared" si="1"/>
        <v>0</v>
      </c>
      <c r="S33" s="113">
        <v>0</v>
      </c>
      <c r="T33" s="113">
        <v>16560</v>
      </c>
      <c r="U33" s="113">
        <v>0</v>
      </c>
      <c r="V33" s="113">
        <v>0</v>
      </c>
      <c r="W33" s="113">
        <f t="shared" si="2"/>
        <v>16560</v>
      </c>
      <c r="X33" s="113">
        <v>0</v>
      </c>
      <c r="Y33" s="113">
        <v>0</v>
      </c>
      <c r="Z33" s="113">
        <v>0</v>
      </c>
      <c r="AA33" s="113">
        <f t="shared" si="3"/>
        <v>0</v>
      </c>
      <c r="AB33" s="113">
        <f t="shared" si="4"/>
        <v>16560</v>
      </c>
      <c r="AC33" s="114">
        <f t="shared" si="5"/>
        <v>5597</v>
      </c>
      <c r="AD33" s="114">
        <f t="shared" si="6"/>
        <v>331</v>
      </c>
      <c r="AE33" s="113">
        <v>0</v>
      </c>
      <c r="AF33" s="113">
        <v>0</v>
      </c>
      <c r="AG33" s="113">
        <f t="shared" si="7"/>
        <v>0</v>
      </c>
      <c r="AH33" s="113">
        <f t="shared" si="8"/>
        <v>22488</v>
      </c>
      <c r="AI33" s="115">
        <v>0</v>
      </c>
      <c r="AJ33" s="115">
        <v>0</v>
      </c>
      <c r="AK33" s="115">
        <v>0</v>
      </c>
      <c r="AL33" s="115">
        <v>0</v>
      </c>
      <c r="AM33" s="115">
        <v>0.05</v>
      </c>
      <c r="AN33" s="115">
        <v>0</v>
      </c>
      <c r="AO33" s="115">
        <v>0</v>
      </c>
      <c r="AP33" s="115">
        <v>0</v>
      </c>
      <c r="AQ33" s="115">
        <f t="shared" si="9"/>
        <v>0</v>
      </c>
      <c r="AR33" s="115">
        <f t="shared" si="10"/>
        <v>0.05</v>
      </c>
      <c r="AS33" s="116">
        <f t="shared" si="11"/>
        <v>0.05</v>
      </c>
      <c r="AT33" s="351">
        <f>I33+AH33</f>
        <v>1333895</v>
      </c>
      <c r="AU33" s="113">
        <f>J33+W33</f>
        <v>961620</v>
      </c>
      <c r="AV33" s="113">
        <f t="shared" si="12"/>
        <v>15000</v>
      </c>
      <c r="AW33" s="113">
        <f>L33+AC33</f>
        <v>330097</v>
      </c>
      <c r="AX33" s="113">
        <f>M33+AD33</f>
        <v>19232</v>
      </c>
      <c r="AY33" s="113">
        <f>N33+AG33</f>
        <v>7946</v>
      </c>
      <c r="AZ33" s="115">
        <f>O33+AS33</f>
        <v>3.32</v>
      </c>
      <c r="BA33" s="115">
        <f>P33+AQ33</f>
        <v>0</v>
      </c>
      <c r="BB33" s="116">
        <f>Q33+AR33</f>
        <v>3.32</v>
      </c>
    </row>
    <row r="34" spans="1:54" s="394" customFormat="1" x14ac:dyDescent="0.2">
      <c r="A34" s="237">
        <v>6</v>
      </c>
      <c r="B34" s="31">
        <v>4408</v>
      </c>
      <c r="C34" s="31">
        <v>600074528</v>
      </c>
      <c r="D34" s="31">
        <v>70982163</v>
      </c>
      <c r="E34" s="246" t="s">
        <v>160</v>
      </c>
      <c r="F34" s="31"/>
      <c r="G34" s="236"/>
      <c r="H34" s="332"/>
      <c r="I34" s="5">
        <v>11616671</v>
      </c>
      <c r="J34" s="8">
        <v>8404731</v>
      </c>
      <c r="K34" s="8">
        <v>25000</v>
      </c>
      <c r="L34" s="8">
        <v>2849248</v>
      </c>
      <c r="M34" s="8">
        <v>168095</v>
      </c>
      <c r="N34" s="8">
        <v>169597</v>
      </c>
      <c r="O34" s="9">
        <v>20.244500000000002</v>
      </c>
      <c r="P34" s="9">
        <v>12.77</v>
      </c>
      <c r="Q34" s="38">
        <v>7.4745000000000008</v>
      </c>
      <c r="R34" s="5">
        <f t="shared" ref="R34:BB34" si="25">SUM(R32:R33)</f>
        <v>0</v>
      </c>
      <c r="S34" s="8">
        <f t="shared" si="25"/>
        <v>0</v>
      </c>
      <c r="T34" s="8">
        <f t="shared" si="25"/>
        <v>16560</v>
      </c>
      <c r="U34" s="8">
        <f t="shared" si="25"/>
        <v>0</v>
      </c>
      <c r="V34" s="8">
        <f t="shared" si="25"/>
        <v>0</v>
      </c>
      <c r="W34" s="8">
        <f t="shared" si="25"/>
        <v>16560</v>
      </c>
      <c r="X34" s="8">
        <f t="shared" si="25"/>
        <v>0</v>
      </c>
      <c r="Y34" s="8">
        <f t="shared" si="25"/>
        <v>0</v>
      </c>
      <c r="Z34" s="8">
        <f t="shared" si="25"/>
        <v>0</v>
      </c>
      <c r="AA34" s="8">
        <f t="shared" si="25"/>
        <v>0</v>
      </c>
      <c r="AB34" s="8">
        <f t="shared" si="25"/>
        <v>16560</v>
      </c>
      <c r="AC34" s="8">
        <f t="shared" si="25"/>
        <v>5597</v>
      </c>
      <c r="AD34" s="8">
        <f t="shared" si="25"/>
        <v>331</v>
      </c>
      <c r="AE34" s="8">
        <f t="shared" si="25"/>
        <v>0</v>
      </c>
      <c r="AF34" s="8">
        <f t="shared" si="25"/>
        <v>0</v>
      </c>
      <c r="AG34" s="8">
        <f t="shared" si="25"/>
        <v>0</v>
      </c>
      <c r="AH34" s="8">
        <f t="shared" si="25"/>
        <v>22488</v>
      </c>
      <c r="AI34" s="9">
        <f t="shared" si="25"/>
        <v>0</v>
      </c>
      <c r="AJ34" s="9">
        <f t="shared" si="25"/>
        <v>0</v>
      </c>
      <c r="AK34" s="9">
        <f t="shared" si="25"/>
        <v>0</v>
      </c>
      <c r="AL34" s="9">
        <f t="shared" si="25"/>
        <v>0</v>
      </c>
      <c r="AM34" s="9">
        <f t="shared" si="25"/>
        <v>0.05</v>
      </c>
      <c r="AN34" s="9">
        <f t="shared" si="25"/>
        <v>0</v>
      </c>
      <c r="AO34" s="9">
        <f t="shared" si="25"/>
        <v>0</v>
      </c>
      <c r="AP34" s="9">
        <f t="shared" si="25"/>
        <v>0</v>
      </c>
      <c r="AQ34" s="9">
        <f t="shared" si="25"/>
        <v>0</v>
      </c>
      <c r="AR34" s="9">
        <f t="shared" si="25"/>
        <v>0.05</v>
      </c>
      <c r="AS34" s="78">
        <f t="shared" si="25"/>
        <v>0.05</v>
      </c>
      <c r="AT34" s="877">
        <f t="shared" si="25"/>
        <v>11639159</v>
      </c>
      <c r="AU34" s="8">
        <f t="shared" si="25"/>
        <v>8421291</v>
      </c>
      <c r="AV34" s="8">
        <f t="shared" si="25"/>
        <v>25000</v>
      </c>
      <c r="AW34" s="8">
        <f t="shared" si="25"/>
        <v>2854845</v>
      </c>
      <c r="AX34" s="8">
        <f t="shared" si="25"/>
        <v>168426</v>
      </c>
      <c r="AY34" s="8">
        <f t="shared" si="25"/>
        <v>169597</v>
      </c>
      <c r="AZ34" s="9">
        <f t="shared" si="25"/>
        <v>20.294500000000003</v>
      </c>
      <c r="BA34" s="9">
        <f t="shared" si="25"/>
        <v>12.77</v>
      </c>
      <c r="BB34" s="78">
        <f t="shared" si="25"/>
        <v>7.5244999999999997</v>
      </c>
    </row>
    <row r="35" spans="1:54" s="394" customFormat="1" x14ac:dyDescent="0.2">
      <c r="A35" s="379">
        <v>7</v>
      </c>
      <c r="B35" s="380">
        <v>4423</v>
      </c>
      <c r="C35" s="380">
        <v>600074439</v>
      </c>
      <c r="D35" s="380">
        <v>70982155</v>
      </c>
      <c r="E35" s="378" t="s">
        <v>161</v>
      </c>
      <c r="F35" s="380">
        <v>3111</v>
      </c>
      <c r="G35" s="247" t="s">
        <v>315</v>
      </c>
      <c r="H35" s="381" t="s">
        <v>281</v>
      </c>
      <c r="I35" s="110">
        <v>6745344</v>
      </c>
      <c r="J35" s="111">
        <v>4882100</v>
      </c>
      <c r="K35" s="111">
        <v>54000</v>
      </c>
      <c r="L35" s="114">
        <v>1668402</v>
      </c>
      <c r="M35" s="114">
        <v>97642</v>
      </c>
      <c r="N35" s="111">
        <v>43200</v>
      </c>
      <c r="O35" s="275">
        <v>10.978199999999999</v>
      </c>
      <c r="P35" s="288">
        <v>8</v>
      </c>
      <c r="Q35" s="411">
        <v>2.9781999999999997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2"/>
        <v>0</v>
      </c>
      <c r="X35" s="113">
        <v>0</v>
      </c>
      <c r="Y35" s="113">
        <v>0</v>
      </c>
      <c r="Z35" s="113">
        <v>0</v>
      </c>
      <c r="AA35" s="113">
        <f t="shared" si="3"/>
        <v>0</v>
      </c>
      <c r="AB35" s="113">
        <f t="shared" si="4"/>
        <v>0</v>
      </c>
      <c r="AC35" s="114">
        <f t="shared" si="5"/>
        <v>0</v>
      </c>
      <c r="AD35" s="114">
        <f t="shared" si="6"/>
        <v>0</v>
      </c>
      <c r="AE35" s="113">
        <v>0</v>
      </c>
      <c r="AF35" s="113">
        <v>0</v>
      </c>
      <c r="AG35" s="113">
        <f t="shared" si="7"/>
        <v>0</v>
      </c>
      <c r="AH35" s="113">
        <f t="shared" si="8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9"/>
        <v>0</v>
      </c>
      <c r="AR35" s="115">
        <f t="shared" si="10"/>
        <v>0</v>
      </c>
      <c r="AS35" s="116">
        <f t="shared" si="11"/>
        <v>0</v>
      </c>
      <c r="AT35" s="351">
        <f>I35+AH35</f>
        <v>6745344</v>
      </c>
      <c r="AU35" s="113">
        <f>J35+W35</f>
        <v>4882100</v>
      </c>
      <c r="AV35" s="113">
        <f t="shared" si="12"/>
        <v>54000</v>
      </c>
      <c r="AW35" s="113">
        <f>L35+AC35</f>
        <v>1668402</v>
      </c>
      <c r="AX35" s="113">
        <f>M35+AD35</f>
        <v>97642</v>
      </c>
      <c r="AY35" s="113">
        <f>N35+AG35</f>
        <v>43200</v>
      </c>
      <c r="AZ35" s="115">
        <f>O35+AS35</f>
        <v>10.978199999999999</v>
      </c>
      <c r="BA35" s="115">
        <f>P35+AQ35</f>
        <v>8</v>
      </c>
      <c r="BB35" s="116">
        <f>Q35+AR35</f>
        <v>2.9781999999999997</v>
      </c>
    </row>
    <row r="36" spans="1:54" s="394" customFormat="1" x14ac:dyDescent="0.2">
      <c r="A36" s="379">
        <v>7</v>
      </c>
      <c r="B36" s="380">
        <v>4423</v>
      </c>
      <c r="C36" s="380">
        <v>600074439</v>
      </c>
      <c r="D36" s="380">
        <v>70982155</v>
      </c>
      <c r="E36" s="378" t="s">
        <v>161</v>
      </c>
      <c r="F36" s="380">
        <v>3141</v>
      </c>
      <c r="G36" s="247" t="s">
        <v>319</v>
      </c>
      <c r="H36" s="381" t="s">
        <v>282</v>
      </c>
      <c r="I36" s="110">
        <v>1224177</v>
      </c>
      <c r="J36" s="111">
        <v>861715</v>
      </c>
      <c r="K36" s="111">
        <v>36000</v>
      </c>
      <c r="L36" s="114">
        <v>303428</v>
      </c>
      <c r="M36" s="114">
        <v>17234</v>
      </c>
      <c r="N36" s="111">
        <v>5800</v>
      </c>
      <c r="O36" s="275">
        <v>2.91</v>
      </c>
      <c r="P36" s="288">
        <v>0</v>
      </c>
      <c r="Q36" s="411">
        <v>2.91</v>
      </c>
      <c r="R36" s="112">
        <f t="shared" si="1"/>
        <v>0</v>
      </c>
      <c r="S36" s="113">
        <v>0</v>
      </c>
      <c r="T36" s="113">
        <v>-8880</v>
      </c>
      <c r="U36" s="113">
        <v>0</v>
      </c>
      <c r="V36" s="113">
        <v>0</v>
      </c>
      <c r="W36" s="113">
        <f t="shared" si="2"/>
        <v>-8880</v>
      </c>
      <c r="X36" s="113">
        <v>0</v>
      </c>
      <c r="Y36" s="113">
        <v>0</v>
      </c>
      <c r="Z36" s="113">
        <v>0</v>
      </c>
      <c r="AA36" s="113">
        <f t="shared" si="3"/>
        <v>0</v>
      </c>
      <c r="AB36" s="113">
        <f t="shared" si="4"/>
        <v>-8880</v>
      </c>
      <c r="AC36" s="114">
        <f t="shared" si="5"/>
        <v>-3001</v>
      </c>
      <c r="AD36" s="114">
        <f t="shared" si="6"/>
        <v>-178</v>
      </c>
      <c r="AE36" s="113">
        <v>0</v>
      </c>
      <c r="AF36" s="113">
        <v>0</v>
      </c>
      <c r="AG36" s="113">
        <f t="shared" si="7"/>
        <v>0</v>
      </c>
      <c r="AH36" s="113">
        <f t="shared" si="8"/>
        <v>-12059</v>
      </c>
      <c r="AI36" s="115">
        <v>0</v>
      </c>
      <c r="AJ36" s="115">
        <v>0</v>
      </c>
      <c r="AK36" s="115">
        <v>0</v>
      </c>
      <c r="AL36" s="115">
        <v>0</v>
      </c>
      <c r="AM36" s="115">
        <v>-0.03</v>
      </c>
      <c r="AN36" s="115">
        <v>0</v>
      </c>
      <c r="AO36" s="115">
        <v>0</v>
      </c>
      <c r="AP36" s="115">
        <v>0</v>
      </c>
      <c r="AQ36" s="115">
        <f t="shared" si="9"/>
        <v>0</v>
      </c>
      <c r="AR36" s="115">
        <f t="shared" si="10"/>
        <v>-0.03</v>
      </c>
      <c r="AS36" s="116">
        <f t="shared" si="11"/>
        <v>-0.03</v>
      </c>
      <c r="AT36" s="351">
        <f>I36+AH36</f>
        <v>1212118</v>
      </c>
      <c r="AU36" s="113">
        <f>J36+W36</f>
        <v>852835</v>
      </c>
      <c r="AV36" s="113">
        <f t="shared" si="12"/>
        <v>36000</v>
      </c>
      <c r="AW36" s="113">
        <f>L36+AC36</f>
        <v>300427</v>
      </c>
      <c r="AX36" s="113">
        <f>M36+AD36</f>
        <v>17056</v>
      </c>
      <c r="AY36" s="113">
        <f>N36+AG36</f>
        <v>5800</v>
      </c>
      <c r="AZ36" s="115">
        <f>O36+AS36</f>
        <v>2.8800000000000003</v>
      </c>
      <c r="BA36" s="115">
        <f>P36+AQ36</f>
        <v>0</v>
      </c>
      <c r="BB36" s="116">
        <f>Q36+AR36</f>
        <v>2.8800000000000003</v>
      </c>
    </row>
    <row r="37" spans="1:54" s="394" customFormat="1" x14ac:dyDescent="0.2">
      <c r="A37" s="237">
        <v>7</v>
      </c>
      <c r="B37" s="31">
        <v>4423</v>
      </c>
      <c r="C37" s="31">
        <v>600074439</v>
      </c>
      <c r="D37" s="31">
        <v>70982155</v>
      </c>
      <c r="E37" s="246" t="s">
        <v>162</v>
      </c>
      <c r="F37" s="31"/>
      <c r="G37" s="236"/>
      <c r="H37" s="332"/>
      <c r="I37" s="5">
        <v>7969521</v>
      </c>
      <c r="J37" s="8">
        <v>5743815</v>
      </c>
      <c r="K37" s="8">
        <v>90000</v>
      </c>
      <c r="L37" s="8">
        <v>1971830</v>
      </c>
      <c r="M37" s="8">
        <v>114876</v>
      </c>
      <c r="N37" s="8">
        <v>49000</v>
      </c>
      <c r="O37" s="9">
        <v>13.888199999999999</v>
      </c>
      <c r="P37" s="9">
        <v>8</v>
      </c>
      <c r="Q37" s="38">
        <v>5.8881999999999994</v>
      </c>
      <c r="R37" s="5">
        <f t="shared" ref="R37:BB37" si="26">SUM(R35:R36)</f>
        <v>0</v>
      </c>
      <c r="S37" s="8">
        <f t="shared" si="26"/>
        <v>0</v>
      </c>
      <c r="T37" s="8">
        <f t="shared" si="26"/>
        <v>-8880</v>
      </c>
      <c r="U37" s="8">
        <f t="shared" si="26"/>
        <v>0</v>
      </c>
      <c r="V37" s="8">
        <f t="shared" si="26"/>
        <v>0</v>
      </c>
      <c r="W37" s="8">
        <f t="shared" si="26"/>
        <v>-8880</v>
      </c>
      <c r="X37" s="8">
        <f t="shared" si="26"/>
        <v>0</v>
      </c>
      <c r="Y37" s="8">
        <f t="shared" si="26"/>
        <v>0</v>
      </c>
      <c r="Z37" s="8">
        <f t="shared" si="26"/>
        <v>0</v>
      </c>
      <c r="AA37" s="8">
        <f t="shared" si="26"/>
        <v>0</v>
      </c>
      <c r="AB37" s="8">
        <f t="shared" si="26"/>
        <v>-8880</v>
      </c>
      <c r="AC37" s="8">
        <f t="shared" si="26"/>
        <v>-3001</v>
      </c>
      <c r="AD37" s="8">
        <f t="shared" si="26"/>
        <v>-178</v>
      </c>
      <c r="AE37" s="8">
        <f t="shared" si="26"/>
        <v>0</v>
      </c>
      <c r="AF37" s="8">
        <f t="shared" si="26"/>
        <v>0</v>
      </c>
      <c r="AG37" s="8">
        <f t="shared" si="26"/>
        <v>0</v>
      </c>
      <c r="AH37" s="8">
        <f t="shared" si="26"/>
        <v>-12059</v>
      </c>
      <c r="AI37" s="9">
        <f t="shared" si="26"/>
        <v>0</v>
      </c>
      <c r="AJ37" s="9">
        <f t="shared" si="26"/>
        <v>0</v>
      </c>
      <c r="AK37" s="9">
        <f t="shared" si="26"/>
        <v>0</v>
      </c>
      <c r="AL37" s="9">
        <f t="shared" si="26"/>
        <v>0</v>
      </c>
      <c r="AM37" s="9">
        <f t="shared" si="26"/>
        <v>-0.03</v>
      </c>
      <c r="AN37" s="9">
        <f t="shared" si="26"/>
        <v>0</v>
      </c>
      <c r="AO37" s="9">
        <f t="shared" si="26"/>
        <v>0</v>
      </c>
      <c r="AP37" s="9">
        <f t="shared" si="26"/>
        <v>0</v>
      </c>
      <c r="AQ37" s="9">
        <f t="shared" si="26"/>
        <v>0</v>
      </c>
      <c r="AR37" s="9">
        <f t="shared" si="26"/>
        <v>-0.03</v>
      </c>
      <c r="AS37" s="78">
        <f t="shared" si="26"/>
        <v>-0.03</v>
      </c>
      <c r="AT37" s="877">
        <f t="shared" si="26"/>
        <v>7957462</v>
      </c>
      <c r="AU37" s="8">
        <f t="shared" si="26"/>
        <v>5734935</v>
      </c>
      <c r="AV37" s="8">
        <f t="shared" si="26"/>
        <v>90000</v>
      </c>
      <c r="AW37" s="8">
        <f t="shared" si="26"/>
        <v>1968829</v>
      </c>
      <c r="AX37" s="8">
        <f t="shared" si="26"/>
        <v>114698</v>
      </c>
      <c r="AY37" s="8">
        <f t="shared" si="26"/>
        <v>49000</v>
      </c>
      <c r="AZ37" s="9">
        <f t="shared" si="26"/>
        <v>13.8582</v>
      </c>
      <c r="BA37" s="9">
        <f t="shared" si="26"/>
        <v>8</v>
      </c>
      <c r="BB37" s="78">
        <f t="shared" si="26"/>
        <v>5.8582000000000001</v>
      </c>
    </row>
    <row r="38" spans="1:54" s="394" customFormat="1" x14ac:dyDescent="0.2">
      <c r="A38" s="379">
        <v>8</v>
      </c>
      <c r="B38" s="380">
        <v>4404</v>
      </c>
      <c r="C38" s="380">
        <v>600074331</v>
      </c>
      <c r="D38" s="380">
        <v>831298</v>
      </c>
      <c r="E38" s="378" t="s">
        <v>163</v>
      </c>
      <c r="F38" s="380">
        <v>3111</v>
      </c>
      <c r="G38" s="247" t="s">
        <v>315</v>
      </c>
      <c r="H38" s="381" t="s">
        <v>281</v>
      </c>
      <c r="I38" s="110">
        <v>20810393</v>
      </c>
      <c r="J38" s="111">
        <v>15232506</v>
      </c>
      <c r="K38" s="111">
        <v>0</v>
      </c>
      <c r="L38" s="114">
        <v>5148587</v>
      </c>
      <c r="M38" s="114">
        <v>304650</v>
      </c>
      <c r="N38" s="111">
        <v>124650</v>
      </c>
      <c r="O38" s="275">
        <v>35.580799999999996</v>
      </c>
      <c r="P38" s="288">
        <v>26</v>
      </c>
      <c r="Q38" s="411">
        <v>9.5808</v>
      </c>
      <c r="R38" s="112">
        <f t="shared" si="1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2"/>
        <v>0</v>
      </c>
      <c r="X38" s="113">
        <v>0</v>
      </c>
      <c r="Y38" s="113">
        <v>0</v>
      </c>
      <c r="Z38" s="113">
        <v>0</v>
      </c>
      <c r="AA38" s="113">
        <f t="shared" si="3"/>
        <v>0</v>
      </c>
      <c r="AB38" s="113">
        <f t="shared" si="4"/>
        <v>0</v>
      </c>
      <c r="AC38" s="114">
        <f t="shared" si="5"/>
        <v>0</v>
      </c>
      <c r="AD38" s="114">
        <f t="shared" si="6"/>
        <v>0</v>
      </c>
      <c r="AE38" s="113">
        <v>0</v>
      </c>
      <c r="AF38" s="113">
        <v>0</v>
      </c>
      <c r="AG38" s="113">
        <f t="shared" si="7"/>
        <v>0</v>
      </c>
      <c r="AH38" s="113">
        <f t="shared" si="8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si="9"/>
        <v>0</v>
      </c>
      <c r="AR38" s="115">
        <f t="shared" si="10"/>
        <v>0</v>
      </c>
      <c r="AS38" s="116">
        <f t="shared" si="11"/>
        <v>0</v>
      </c>
      <c r="AT38" s="351">
        <f>I38+AH38</f>
        <v>20810393</v>
      </c>
      <c r="AU38" s="113">
        <f>J38+W38</f>
        <v>15232506</v>
      </c>
      <c r="AV38" s="113">
        <f t="shared" si="12"/>
        <v>0</v>
      </c>
      <c r="AW38" s="113">
        <f t="shared" ref="AW38:AX40" si="27">L38+AC38</f>
        <v>5148587</v>
      </c>
      <c r="AX38" s="113">
        <f t="shared" si="27"/>
        <v>304650</v>
      </c>
      <c r="AY38" s="113">
        <f>N38+AG38</f>
        <v>124650</v>
      </c>
      <c r="AZ38" s="115">
        <f>O38+AS38</f>
        <v>35.580799999999996</v>
      </c>
      <c r="BA38" s="115">
        <f t="shared" ref="BA38:BB40" si="28">P38+AQ38</f>
        <v>26</v>
      </c>
      <c r="BB38" s="116">
        <f t="shared" si="28"/>
        <v>9.5808</v>
      </c>
    </row>
    <row r="39" spans="1:54" s="394" customFormat="1" x14ac:dyDescent="0.2">
      <c r="A39" s="379">
        <v>8</v>
      </c>
      <c r="B39" s="380">
        <v>4404</v>
      </c>
      <c r="C39" s="380">
        <v>600074331</v>
      </c>
      <c r="D39" s="380">
        <v>831298</v>
      </c>
      <c r="E39" s="378" t="s">
        <v>163</v>
      </c>
      <c r="F39" s="380">
        <v>3111</v>
      </c>
      <c r="G39" s="247" t="s">
        <v>316</v>
      </c>
      <c r="H39" s="381" t="s">
        <v>282</v>
      </c>
      <c r="I39" s="110">
        <v>196029</v>
      </c>
      <c r="J39" s="111">
        <v>144352</v>
      </c>
      <c r="K39" s="111">
        <v>0</v>
      </c>
      <c r="L39" s="114">
        <v>48790</v>
      </c>
      <c r="M39" s="114">
        <v>2887</v>
      </c>
      <c r="N39" s="111">
        <v>0</v>
      </c>
      <c r="O39" s="275">
        <v>0.42000000000000004</v>
      </c>
      <c r="P39" s="288">
        <v>0.42000000000000004</v>
      </c>
      <c r="Q39" s="411">
        <v>0</v>
      </c>
      <c r="R39" s="112">
        <f t="shared" si="1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2"/>
        <v>0</v>
      </c>
      <c r="X39" s="113">
        <v>0</v>
      </c>
      <c r="Y39" s="113">
        <v>0</v>
      </c>
      <c r="Z39" s="113">
        <v>0</v>
      </c>
      <c r="AA39" s="113">
        <f t="shared" si="3"/>
        <v>0</v>
      </c>
      <c r="AB39" s="113">
        <f t="shared" si="4"/>
        <v>0</v>
      </c>
      <c r="AC39" s="114">
        <f t="shared" si="5"/>
        <v>0</v>
      </c>
      <c r="AD39" s="114">
        <f t="shared" si="6"/>
        <v>0</v>
      </c>
      <c r="AE39" s="113">
        <v>0</v>
      </c>
      <c r="AF39" s="113">
        <v>0</v>
      </c>
      <c r="AG39" s="113">
        <f t="shared" si="7"/>
        <v>0</v>
      </c>
      <c r="AH39" s="113">
        <f t="shared" si="8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9"/>
        <v>0</v>
      </c>
      <c r="AR39" s="115">
        <f t="shared" si="10"/>
        <v>0</v>
      </c>
      <c r="AS39" s="116">
        <f t="shared" si="11"/>
        <v>0</v>
      </c>
      <c r="AT39" s="351">
        <f>I39+AH39</f>
        <v>196029</v>
      </c>
      <c r="AU39" s="113">
        <f>J39+W39</f>
        <v>144352</v>
      </c>
      <c r="AV39" s="113">
        <f t="shared" si="12"/>
        <v>0</v>
      </c>
      <c r="AW39" s="113">
        <f t="shared" si="27"/>
        <v>48790</v>
      </c>
      <c r="AX39" s="113">
        <f t="shared" si="27"/>
        <v>2887</v>
      </c>
      <c r="AY39" s="113">
        <f>N39+AG39</f>
        <v>0</v>
      </c>
      <c r="AZ39" s="115">
        <f>O39+AS39</f>
        <v>0.42000000000000004</v>
      </c>
      <c r="BA39" s="115">
        <f t="shared" si="28"/>
        <v>0.42000000000000004</v>
      </c>
      <c r="BB39" s="116">
        <f t="shared" si="28"/>
        <v>0</v>
      </c>
    </row>
    <row r="40" spans="1:54" s="394" customFormat="1" x14ac:dyDescent="0.2">
      <c r="A40" s="379">
        <v>8</v>
      </c>
      <c r="B40" s="380">
        <v>4404</v>
      </c>
      <c r="C40" s="380">
        <v>600074331</v>
      </c>
      <c r="D40" s="380">
        <v>831298</v>
      </c>
      <c r="E40" s="378" t="s">
        <v>163</v>
      </c>
      <c r="F40" s="380">
        <v>3141</v>
      </c>
      <c r="G40" s="247" t="s">
        <v>319</v>
      </c>
      <c r="H40" s="381" t="s">
        <v>282</v>
      </c>
      <c r="I40" s="110">
        <v>3161225</v>
      </c>
      <c r="J40" s="111">
        <v>2315980</v>
      </c>
      <c r="K40" s="111">
        <v>0</v>
      </c>
      <c r="L40" s="114">
        <v>782801</v>
      </c>
      <c r="M40" s="114">
        <v>46320</v>
      </c>
      <c r="N40" s="111">
        <v>16124</v>
      </c>
      <c r="O40" s="275">
        <v>7.88</v>
      </c>
      <c r="P40" s="288">
        <v>0</v>
      </c>
      <c r="Q40" s="411">
        <v>7.88</v>
      </c>
      <c r="R40" s="112">
        <f t="shared" si="1"/>
        <v>0</v>
      </c>
      <c r="S40" s="113">
        <v>0</v>
      </c>
      <c r="T40" s="113">
        <v>58321</v>
      </c>
      <c r="U40" s="113">
        <v>0</v>
      </c>
      <c r="V40" s="113">
        <v>0</v>
      </c>
      <c r="W40" s="113">
        <f t="shared" si="2"/>
        <v>58321</v>
      </c>
      <c r="X40" s="113">
        <v>0</v>
      </c>
      <c r="Y40" s="113">
        <v>0</v>
      </c>
      <c r="Z40" s="113">
        <v>0</v>
      </c>
      <c r="AA40" s="113">
        <f t="shared" si="3"/>
        <v>0</v>
      </c>
      <c r="AB40" s="113">
        <f t="shared" si="4"/>
        <v>58321</v>
      </c>
      <c r="AC40" s="114">
        <f t="shared" si="5"/>
        <v>19712</v>
      </c>
      <c r="AD40" s="114">
        <f t="shared" si="6"/>
        <v>1166</v>
      </c>
      <c r="AE40" s="113">
        <v>0</v>
      </c>
      <c r="AF40" s="113">
        <v>0</v>
      </c>
      <c r="AG40" s="113">
        <f t="shared" si="7"/>
        <v>0</v>
      </c>
      <c r="AH40" s="113">
        <f t="shared" si="8"/>
        <v>79199</v>
      </c>
      <c r="AI40" s="115">
        <v>0</v>
      </c>
      <c r="AJ40" s="115">
        <v>0</v>
      </c>
      <c r="AK40" s="115">
        <v>0</v>
      </c>
      <c r="AL40" s="115">
        <v>0</v>
      </c>
      <c r="AM40" s="115">
        <v>0.2</v>
      </c>
      <c r="AN40" s="115">
        <v>0</v>
      </c>
      <c r="AO40" s="115">
        <v>0</v>
      </c>
      <c r="AP40" s="115">
        <v>0</v>
      </c>
      <c r="AQ40" s="115">
        <f t="shared" si="9"/>
        <v>0</v>
      </c>
      <c r="AR40" s="115">
        <f t="shared" si="10"/>
        <v>0.2</v>
      </c>
      <c r="AS40" s="116">
        <f t="shared" si="11"/>
        <v>0.2</v>
      </c>
      <c r="AT40" s="351">
        <f>I40+AH40</f>
        <v>3240424</v>
      </c>
      <c r="AU40" s="113">
        <f>J40+W40</f>
        <v>2374301</v>
      </c>
      <c r="AV40" s="113">
        <f t="shared" si="12"/>
        <v>0</v>
      </c>
      <c r="AW40" s="113">
        <f t="shared" si="27"/>
        <v>802513</v>
      </c>
      <c r="AX40" s="113">
        <f t="shared" si="27"/>
        <v>47486</v>
      </c>
      <c r="AY40" s="113">
        <f>N40+AG40</f>
        <v>16124</v>
      </c>
      <c r="AZ40" s="115">
        <f>O40+AS40</f>
        <v>8.08</v>
      </c>
      <c r="BA40" s="115">
        <f t="shared" si="28"/>
        <v>0</v>
      </c>
      <c r="BB40" s="116">
        <f t="shared" si="28"/>
        <v>8.08</v>
      </c>
    </row>
    <row r="41" spans="1:54" s="394" customFormat="1" x14ac:dyDescent="0.2">
      <c r="A41" s="237">
        <v>8</v>
      </c>
      <c r="B41" s="31">
        <v>4404</v>
      </c>
      <c r="C41" s="31">
        <v>600074331</v>
      </c>
      <c r="D41" s="31">
        <v>831298</v>
      </c>
      <c r="E41" s="246" t="s">
        <v>164</v>
      </c>
      <c r="F41" s="31"/>
      <c r="G41" s="236"/>
      <c r="H41" s="332"/>
      <c r="I41" s="5">
        <v>24167647</v>
      </c>
      <c r="J41" s="8">
        <v>17692838</v>
      </c>
      <c r="K41" s="8">
        <v>0</v>
      </c>
      <c r="L41" s="8">
        <v>5980178</v>
      </c>
      <c r="M41" s="8">
        <v>353857</v>
      </c>
      <c r="N41" s="8">
        <v>140774</v>
      </c>
      <c r="O41" s="9">
        <v>43.880800000000001</v>
      </c>
      <c r="P41" s="9">
        <v>26.42</v>
      </c>
      <c r="Q41" s="38">
        <v>17.460799999999999</v>
      </c>
      <c r="R41" s="5">
        <f t="shared" ref="R41:BB41" si="29">SUM(R38:R40)</f>
        <v>0</v>
      </c>
      <c r="S41" s="8">
        <f t="shared" si="29"/>
        <v>0</v>
      </c>
      <c r="T41" s="8">
        <f t="shared" si="29"/>
        <v>58321</v>
      </c>
      <c r="U41" s="8">
        <f t="shared" si="29"/>
        <v>0</v>
      </c>
      <c r="V41" s="8">
        <f t="shared" si="29"/>
        <v>0</v>
      </c>
      <c r="W41" s="8">
        <f t="shared" si="29"/>
        <v>58321</v>
      </c>
      <c r="X41" s="8">
        <f t="shared" si="29"/>
        <v>0</v>
      </c>
      <c r="Y41" s="8">
        <f t="shared" si="29"/>
        <v>0</v>
      </c>
      <c r="Z41" s="8">
        <f t="shared" si="29"/>
        <v>0</v>
      </c>
      <c r="AA41" s="8">
        <f t="shared" si="29"/>
        <v>0</v>
      </c>
      <c r="AB41" s="8">
        <f t="shared" si="29"/>
        <v>58321</v>
      </c>
      <c r="AC41" s="8">
        <f t="shared" si="29"/>
        <v>19712</v>
      </c>
      <c r="AD41" s="8">
        <f t="shared" si="29"/>
        <v>1166</v>
      </c>
      <c r="AE41" s="8">
        <f t="shared" si="29"/>
        <v>0</v>
      </c>
      <c r="AF41" s="8">
        <f t="shared" si="29"/>
        <v>0</v>
      </c>
      <c r="AG41" s="8">
        <f t="shared" si="29"/>
        <v>0</v>
      </c>
      <c r="AH41" s="8">
        <f t="shared" si="29"/>
        <v>79199</v>
      </c>
      <c r="AI41" s="9">
        <f t="shared" si="29"/>
        <v>0</v>
      </c>
      <c r="AJ41" s="9">
        <f t="shared" si="29"/>
        <v>0</v>
      </c>
      <c r="AK41" s="9">
        <f t="shared" si="29"/>
        <v>0</v>
      </c>
      <c r="AL41" s="9">
        <f t="shared" si="29"/>
        <v>0</v>
      </c>
      <c r="AM41" s="9">
        <f t="shared" si="29"/>
        <v>0.2</v>
      </c>
      <c r="AN41" s="9">
        <f t="shared" si="29"/>
        <v>0</v>
      </c>
      <c r="AO41" s="9">
        <f t="shared" si="29"/>
        <v>0</v>
      </c>
      <c r="AP41" s="9">
        <f t="shared" si="29"/>
        <v>0</v>
      </c>
      <c r="AQ41" s="9">
        <f t="shared" si="29"/>
        <v>0</v>
      </c>
      <c r="AR41" s="9">
        <f t="shared" si="29"/>
        <v>0.2</v>
      </c>
      <c r="AS41" s="78">
        <f t="shared" si="29"/>
        <v>0.2</v>
      </c>
      <c r="AT41" s="877">
        <f t="shared" si="29"/>
        <v>24246846</v>
      </c>
      <c r="AU41" s="8">
        <f t="shared" si="29"/>
        <v>17751159</v>
      </c>
      <c r="AV41" s="8">
        <f t="shared" si="29"/>
        <v>0</v>
      </c>
      <c r="AW41" s="8">
        <f t="shared" si="29"/>
        <v>5999890</v>
      </c>
      <c r="AX41" s="8">
        <f t="shared" si="29"/>
        <v>355023</v>
      </c>
      <c r="AY41" s="8">
        <f t="shared" si="29"/>
        <v>140774</v>
      </c>
      <c r="AZ41" s="9">
        <f t="shared" si="29"/>
        <v>44.080799999999996</v>
      </c>
      <c r="BA41" s="9">
        <f t="shared" si="29"/>
        <v>26.42</v>
      </c>
      <c r="BB41" s="78">
        <f t="shared" si="29"/>
        <v>17.660800000000002</v>
      </c>
    </row>
    <row r="42" spans="1:54" s="394" customFormat="1" x14ac:dyDescent="0.2">
      <c r="A42" s="379">
        <v>9</v>
      </c>
      <c r="B42" s="380">
        <v>4480</v>
      </c>
      <c r="C42" s="380">
        <v>600075249</v>
      </c>
      <c r="D42" s="380">
        <v>49864548</v>
      </c>
      <c r="E42" s="378" t="s">
        <v>165</v>
      </c>
      <c r="F42" s="380">
        <v>3141</v>
      </c>
      <c r="G42" s="247" t="s">
        <v>319</v>
      </c>
      <c r="H42" s="381" t="s">
        <v>282</v>
      </c>
      <c r="I42" s="110">
        <v>4425887</v>
      </c>
      <c r="J42" s="111">
        <v>3229688</v>
      </c>
      <c r="K42" s="111">
        <v>0</v>
      </c>
      <c r="L42" s="114">
        <v>1091634</v>
      </c>
      <c r="M42" s="114">
        <v>64594</v>
      </c>
      <c r="N42" s="111">
        <v>39971</v>
      </c>
      <c r="O42" s="275">
        <v>10.989999999999998</v>
      </c>
      <c r="P42" s="288">
        <v>0</v>
      </c>
      <c r="Q42" s="411">
        <v>10.989999999999998</v>
      </c>
      <c r="R42" s="112">
        <f t="shared" si="1"/>
        <v>0</v>
      </c>
      <c r="S42" s="113">
        <v>0</v>
      </c>
      <c r="T42" s="113">
        <v>-7307</v>
      </c>
      <c r="U42" s="113">
        <v>0</v>
      </c>
      <c r="V42" s="113">
        <v>0</v>
      </c>
      <c r="W42" s="113">
        <f t="shared" si="2"/>
        <v>-7307</v>
      </c>
      <c r="X42" s="113">
        <v>0</v>
      </c>
      <c r="Y42" s="113">
        <v>0</v>
      </c>
      <c r="Z42" s="113">
        <v>0</v>
      </c>
      <c r="AA42" s="113">
        <f t="shared" si="3"/>
        <v>0</v>
      </c>
      <c r="AB42" s="113">
        <f t="shared" si="4"/>
        <v>-7307</v>
      </c>
      <c r="AC42" s="114">
        <f t="shared" si="5"/>
        <v>-2470</v>
      </c>
      <c r="AD42" s="114">
        <f t="shared" si="6"/>
        <v>-146</v>
      </c>
      <c r="AE42" s="113">
        <v>0</v>
      </c>
      <c r="AF42" s="113">
        <v>0</v>
      </c>
      <c r="AG42" s="113">
        <f t="shared" si="7"/>
        <v>0</v>
      </c>
      <c r="AH42" s="113">
        <f t="shared" si="8"/>
        <v>-9923</v>
      </c>
      <c r="AI42" s="115">
        <v>0</v>
      </c>
      <c r="AJ42" s="115">
        <v>0</v>
      </c>
      <c r="AK42" s="115">
        <v>0</v>
      </c>
      <c r="AL42" s="115">
        <v>0</v>
      </c>
      <c r="AM42" s="115">
        <v>-0.02</v>
      </c>
      <c r="AN42" s="115">
        <v>0</v>
      </c>
      <c r="AO42" s="115">
        <v>0</v>
      </c>
      <c r="AP42" s="115">
        <v>0</v>
      </c>
      <c r="AQ42" s="115">
        <f t="shared" si="9"/>
        <v>0</v>
      </c>
      <c r="AR42" s="115">
        <f t="shared" si="10"/>
        <v>-0.02</v>
      </c>
      <c r="AS42" s="116">
        <f t="shared" si="11"/>
        <v>-0.02</v>
      </c>
      <c r="AT42" s="351">
        <f>I42+AH42</f>
        <v>4415964</v>
      </c>
      <c r="AU42" s="113">
        <f>J42+W42</f>
        <v>3222381</v>
      </c>
      <c r="AV42" s="113">
        <f t="shared" si="12"/>
        <v>0</v>
      </c>
      <c r="AW42" s="113">
        <f>L42+AC42</f>
        <v>1089164</v>
      </c>
      <c r="AX42" s="113">
        <f>M42+AD42</f>
        <v>64448</v>
      </c>
      <c r="AY42" s="113">
        <f>N42+AG42</f>
        <v>39971</v>
      </c>
      <c r="AZ42" s="115">
        <f>O42+AS42</f>
        <v>10.969999999999999</v>
      </c>
      <c r="BA42" s="115">
        <f>P42+AQ42</f>
        <v>0</v>
      </c>
      <c r="BB42" s="116">
        <f>Q42+AR42</f>
        <v>10.969999999999999</v>
      </c>
    </row>
    <row r="43" spans="1:54" s="394" customFormat="1" x14ac:dyDescent="0.2">
      <c r="A43" s="237">
        <v>9</v>
      </c>
      <c r="B43" s="31">
        <v>4480</v>
      </c>
      <c r="C43" s="31">
        <v>600075249</v>
      </c>
      <c r="D43" s="31">
        <v>49864548</v>
      </c>
      <c r="E43" s="246" t="s">
        <v>166</v>
      </c>
      <c r="F43" s="31"/>
      <c r="G43" s="236"/>
      <c r="H43" s="332"/>
      <c r="I43" s="5">
        <v>4425887</v>
      </c>
      <c r="J43" s="8">
        <v>3229688</v>
      </c>
      <c r="K43" s="8">
        <v>0</v>
      </c>
      <c r="L43" s="8">
        <v>1091634</v>
      </c>
      <c r="M43" s="8">
        <v>64594</v>
      </c>
      <c r="N43" s="8">
        <v>39971</v>
      </c>
      <c r="O43" s="9">
        <v>10.989999999999998</v>
      </c>
      <c r="P43" s="9">
        <v>0</v>
      </c>
      <c r="Q43" s="38">
        <v>10.989999999999998</v>
      </c>
      <c r="R43" s="5">
        <f t="shared" ref="R43:BB43" si="30">SUM(R42)</f>
        <v>0</v>
      </c>
      <c r="S43" s="8">
        <f t="shared" si="30"/>
        <v>0</v>
      </c>
      <c r="T43" s="8">
        <f t="shared" si="30"/>
        <v>-7307</v>
      </c>
      <c r="U43" s="8">
        <f t="shared" si="30"/>
        <v>0</v>
      </c>
      <c r="V43" s="8">
        <f t="shared" si="30"/>
        <v>0</v>
      </c>
      <c r="W43" s="8">
        <f t="shared" si="30"/>
        <v>-7307</v>
      </c>
      <c r="X43" s="8">
        <f t="shared" si="30"/>
        <v>0</v>
      </c>
      <c r="Y43" s="8">
        <f t="shared" si="30"/>
        <v>0</v>
      </c>
      <c r="Z43" s="8">
        <f t="shared" si="30"/>
        <v>0</v>
      </c>
      <c r="AA43" s="8">
        <f t="shared" si="30"/>
        <v>0</v>
      </c>
      <c r="AB43" s="8">
        <f t="shared" si="30"/>
        <v>-7307</v>
      </c>
      <c r="AC43" s="8">
        <f t="shared" si="30"/>
        <v>-2470</v>
      </c>
      <c r="AD43" s="8">
        <f t="shared" si="30"/>
        <v>-146</v>
      </c>
      <c r="AE43" s="8">
        <f t="shared" si="30"/>
        <v>0</v>
      </c>
      <c r="AF43" s="8">
        <f t="shared" si="30"/>
        <v>0</v>
      </c>
      <c r="AG43" s="8">
        <f t="shared" si="30"/>
        <v>0</v>
      </c>
      <c r="AH43" s="8">
        <f t="shared" si="30"/>
        <v>-9923</v>
      </c>
      <c r="AI43" s="9">
        <f t="shared" si="30"/>
        <v>0</v>
      </c>
      <c r="AJ43" s="9">
        <f t="shared" si="30"/>
        <v>0</v>
      </c>
      <c r="AK43" s="9">
        <f t="shared" si="30"/>
        <v>0</v>
      </c>
      <c r="AL43" s="9">
        <f t="shared" si="30"/>
        <v>0</v>
      </c>
      <c r="AM43" s="9">
        <f t="shared" si="30"/>
        <v>-0.02</v>
      </c>
      <c r="AN43" s="9">
        <f t="shared" si="30"/>
        <v>0</v>
      </c>
      <c r="AO43" s="9">
        <f t="shared" si="30"/>
        <v>0</v>
      </c>
      <c r="AP43" s="9">
        <f t="shared" si="30"/>
        <v>0</v>
      </c>
      <c r="AQ43" s="9">
        <f t="shared" si="30"/>
        <v>0</v>
      </c>
      <c r="AR43" s="9">
        <f t="shared" si="30"/>
        <v>-0.02</v>
      </c>
      <c r="AS43" s="78">
        <f t="shared" si="30"/>
        <v>-0.02</v>
      </c>
      <c r="AT43" s="877">
        <f t="shared" si="30"/>
        <v>4415964</v>
      </c>
      <c r="AU43" s="8">
        <f t="shared" si="30"/>
        <v>3222381</v>
      </c>
      <c r="AV43" s="8">
        <f t="shared" si="30"/>
        <v>0</v>
      </c>
      <c r="AW43" s="8">
        <f t="shared" si="30"/>
        <v>1089164</v>
      </c>
      <c r="AX43" s="8">
        <f t="shared" si="30"/>
        <v>64448</v>
      </c>
      <c r="AY43" s="8">
        <f t="shared" si="30"/>
        <v>39971</v>
      </c>
      <c r="AZ43" s="9">
        <f t="shared" si="30"/>
        <v>10.969999999999999</v>
      </c>
      <c r="BA43" s="9">
        <f t="shared" si="30"/>
        <v>0</v>
      </c>
      <c r="BB43" s="78">
        <f t="shared" si="30"/>
        <v>10.969999999999999</v>
      </c>
    </row>
    <row r="44" spans="1:54" s="394" customFormat="1" x14ac:dyDescent="0.2">
      <c r="A44" s="379">
        <v>10</v>
      </c>
      <c r="B44" s="380">
        <v>4439</v>
      </c>
      <c r="C44" s="380">
        <v>600074951</v>
      </c>
      <c r="D44" s="380">
        <v>48283088</v>
      </c>
      <c r="E44" s="378" t="s">
        <v>167</v>
      </c>
      <c r="F44" s="380">
        <v>3111</v>
      </c>
      <c r="G44" s="247" t="s">
        <v>315</v>
      </c>
      <c r="H44" s="381" t="s">
        <v>281</v>
      </c>
      <c r="I44" s="110">
        <v>4386382</v>
      </c>
      <c r="J44" s="111">
        <v>3209155</v>
      </c>
      <c r="K44" s="111">
        <v>0</v>
      </c>
      <c r="L44" s="114">
        <v>1084694</v>
      </c>
      <c r="M44" s="114">
        <v>64183</v>
      </c>
      <c r="N44" s="111">
        <v>28350</v>
      </c>
      <c r="O44" s="275">
        <v>7.5327999999999999</v>
      </c>
      <c r="P44" s="288">
        <v>6</v>
      </c>
      <c r="Q44" s="411">
        <v>1.5327999999999999</v>
      </c>
      <c r="R44" s="112">
        <f t="shared" si="1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2"/>
        <v>0</v>
      </c>
      <c r="X44" s="113">
        <v>0</v>
      </c>
      <c r="Y44" s="113">
        <v>0</v>
      </c>
      <c r="Z44" s="113">
        <v>0</v>
      </c>
      <c r="AA44" s="113">
        <f t="shared" si="3"/>
        <v>0</v>
      </c>
      <c r="AB44" s="113">
        <f t="shared" si="4"/>
        <v>0</v>
      </c>
      <c r="AC44" s="114">
        <f t="shared" si="5"/>
        <v>0</v>
      </c>
      <c r="AD44" s="114">
        <f t="shared" si="6"/>
        <v>0</v>
      </c>
      <c r="AE44" s="113">
        <v>0</v>
      </c>
      <c r="AF44" s="113">
        <v>0</v>
      </c>
      <c r="AG44" s="113">
        <f t="shared" si="7"/>
        <v>0</v>
      </c>
      <c r="AH44" s="113">
        <f t="shared" si="8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9"/>
        <v>0</v>
      </c>
      <c r="AR44" s="115">
        <f t="shared" si="10"/>
        <v>0</v>
      </c>
      <c r="AS44" s="116">
        <f t="shared" si="11"/>
        <v>0</v>
      </c>
      <c r="AT44" s="351">
        <f t="shared" ref="AT44:AT49" si="31">I44+AH44</f>
        <v>4386382</v>
      </c>
      <c r="AU44" s="113">
        <f t="shared" ref="AU44:AU49" si="32">J44+W44</f>
        <v>3209155</v>
      </c>
      <c r="AV44" s="113">
        <f t="shared" si="12"/>
        <v>0</v>
      </c>
      <c r="AW44" s="113">
        <f t="shared" ref="AW44:AX49" si="33">L44+AC44</f>
        <v>1084694</v>
      </c>
      <c r="AX44" s="113">
        <f t="shared" si="33"/>
        <v>64183</v>
      </c>
      <c r="AY44" s="113">
        <f t="shared" ref="AY44:AY49" si="34">N44+AG44</f>
        <v>28350</v>
      </c>
      <c r="AZ44" s="115">
        <f t="shared" ref="AZ44:AZ49" si="35">O44+AS44</f>
        <v>7.5327999999999999</v>
      </c>
      <c r="BA44" s="115">
        <f t="shared" ref="BA44:BB49" si="36">P44+AQ44</f>
        <v>6</v>
      </c>
      <c r="BB44" s="116">
        <f t="shared" si="36"/>
        <v>1.5327999999999999</v>
      </c>
    </row>
    <row r="45" spans="1:54" s="394" customFormat="1" x14ac:dyDescent="0.2">
      <c r="A45" s="379">
        <v>10</v>
      </c>
      <c r="B45" s="380">
        <v>4439</v>
      </c>
      <c r="C45" s="380">
        <v>600074951</v>
      </c>
      <c r="D45" s="380">
        <v>48283088</v>
      </c>
      <c r="E45" s="378" t="s">
        <v>167</v>
      </c>
      <c r="F45" s="380">
        <v>3113</v>
      </c>
      <c r="G45" s="247" t="s">
        <v>318</v>
      </c>
      <c r="H45" s="381" t="s">
        <v>281</v>
      </c>
      <c r="I45" s="110">
        <v>21250008</v>
      </c>
      <c r="J45" s="111">
        <v>15274152</v>
      </c>
      <c r="K45" s="111">
        <v>15000</v>
      </c>
      <c r="L45" s="114">
        <v>5167733</v>
      </c>
      <c r="M45" s="114">
        <v>305483</v>
      </c>
      <c r="N45" s="111">
        <v>487640</v>
      </c>
      <c r="O45" s="275">
        <v>30.4495</v>
      </c>
      <c r="P45" s="288">
        <v>22.651599999999998</v>
      </c>
      <c r="Q45" s="411">
        <v>7.7979000000000003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2"/>
        <v>0</v>
      </c>
      <c r="X45" s="113">
        <v>0</v>
      </c>
      <c r="Y45" s="113">
        <v>0</v>
      </c>
      <c r="Z45" s="113">
        <v>0</v>
      </c>
      <c r="AA45" s="113">
        <f t="shared" si="3"/>
        <v>0</v>
      </c>
      <c r="AB45" s="113">
        <f t="shared" si="4"/>
        <v>0</v>
      </c>
      <c r="AC45" s="114">
        <f t="shared" si="5"/>
        <v>0</v>
      </c>
      <c r="AD45" s="114">
        <f t="shared" si="6"/>
        <v>0</v>
      </c>
      <c r="AE45" s="113">
        <v>0</v>
      </c>
      <c r="AF45" s="113">
        <v>0</v>
      </c>
      <c r="AG45" s="113">
        <f t="shared" si="7"/>
        <v>0</v>
      </c>
      <c r="AH45" s="113">
        <f t="shared" si="8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9"/>
        <v>0</v>
      </c>
      <c r="AR45" s="115">
        <f t="shared" si="10"/>
        <v>0</v>
      </c>
      <c r="AS45" s="116">
        <f t="shared" si="11"/>
        <v>0</v>
      </c>
      <c r="AT45" s="351">
        <f t="shared" si="31"/>
        <v>21250008</v>
      </c>
      <c r="AU45" s="113">
        <f t="shared" si="32"/>
        <v>15274152</v>
      </c>
      <c r="AV45" s="113">
        <f t="shared" si="12"/>
        <v>15000</v>
      </c>
      <c r="AW45" s="113">
        <f t="shared" si="33"/>
        <v>5167733</v>
      </c>
      <c r="AX45" s="113">
        <f t="shared" si="33"/>
        <v>305483</v>
      </c>
      <c r="AY45" s="113">
        <f t="shared" si="34"/>
        <v>487640</v>
      </c>
      <c r="AZ45" s="115">
        <f t="shared" si="35"/>
        <v>30.4495</v>
      </c>
      <c r="BA45" s="115">
        <f t="shared" si="36"/>
        <v>22.651599999999998</v>
      </c>
      <c r="BB45" s="116">
        <f t="shared" si="36"/>
        <v>7.7979000000000003</v>
      </c>
    </row>
    <row r="46" spans="1:54" s="394" customFormat="1" x14ac:dyDescent="0.2">
      <c r="A46" s="379">
        <v>10</v>
      </c>
      <c r="B46" s="380">
        <v>4439</v>
      </c>
      <c r="C46" s="380">
        <v>600074951</v>
      </c>
      <c r="D46" s="380">
        <v>48283088</v>
      </c>
      <c r="E46" s="378" t="s">
        <v>167</v>
      </c>
      <c r="F46" s="380">
        <v>3113</v>
      </c>
      <c r="G46" s="247" t="s">
        <v>316</v>
      </c>
      <c r="H46" s="381" t="s">
        <v>282</v>
      </c>
      <c r="I46" s="110">
        <v>2234575</v>
      </c>
      <c r="J46" s="111">
        <v>1632787</v>
      </c>
      <c r="K46" s="111">
        <v>0</v>
      </c>
      <c r="L46" s="114">
        <v>551882</v>
      </c>
      <c r="M46" s="114">
        <v>32656</v>
      </c>
      <c r="N46" s="111">
        <v>17250</v>
      </c>
      <c r="O46" s="275">
        <v>4.71</v>
      </c>
      <c r="P46" s="288">
        <v>4.71</v>
      </c>
      <c r="Q46" s="411">
        <v>0</v>
      </c>
      <c r="R46" s="112">
        <f t="shared" si="1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2"/>
        <v>0</v>
      </c>
      <c r="X46" s="113">
        <v>0</v>
      </c>
      <c r="Y46" s="113">
        <v>0</v>
      </c>
      <c r="Z46" s="113">
        <v>0</v>
      </c>
      <c r="AA46" s="113">
        <f t="shared" si="3"/>
        <v>0</v>
      </c>
      <c r="AB46" s="113">
        <f t="shared" si="4"/>
        <v>0</v>
      </c>
      <c r="AC46" s="114">
        <f t="shared" si="5"/>
        <v>0</v>
      </c>
      <c r="AD46" s="114">
        <f t="shared" si="6"/>
        <v>0</v>
      </c>
      <c r="AE46" s="113">
        <v>0</v>
      </c>
      <c r="AF46" s="113">
        <v>0</v>
      </c>
      <c r="AG46" s="113">
        <f t="shared" si="7"/>
        <v>0</v>
      </c>
      <c r="AH46" s="113">
        <f t="shared" si="8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9"/>
        <v>0</v>
      </c>
      <c r="AR46" s="115">
        <f t="shared" si="10"/>
        <v>0</v>
      </c>
      <c r="AS46" s="116">
        <f t="shared" si="11"/>
        <v>0</v>
      </c>
      <c r="AT46" s="351">
        <f t="shared" si="31"/>
        <v>2234575</v>
      </c>
      <c r="AU46" s="113">
        <f t="shared" si="32"/>
        <v>1632787</v>
      </c>
      <c r="AV46" s="113">
        <f t="shared" si="12"/>
        <v>0</v>
      </c>
      <c r="AW46" s="113">
        <f t="shared" si="33"/>
        <v>551882</v>
      </c>
      <c r="AX46" s="113">
        <f t="shared" si="33"/>
        <v>32656</v>
      </c>
      <c r="AY46" s="113">
        <f t="shared" si="34"/>
        <v>17250</v>
      </c>
      <c r="AZ46" s="115">
        <f t="shared" si="35"/>
        <v>4.71</v>
      </c>
      <c r="BA46" s="115">
        <f t="shared" si="36"/>
        <v>4.71</v>
      </c>
      <c r="BB46" s="116">
        <f t="shared" si="36"/>
        <v>0</v>
      </c>
    </row>
    <row r="47" spans="1:54" s="394" customFormat="1" x14ac:dyDescent="0.2">
      <c r="A47" s="379">
        <v>10</v>
      </c>
      <c r="B47" s="380">
        <v>4439</v>
      </c>
      <c r="C47" s="380">
        <v>600074951</v>
      </c>
      <c r="D47" s="380">
        <v>48283088</v>
      </c>
      <c r="E47" s="378" t="s">
        <v>167</v>
      </c>
      <c r="F47" s="380">
        <v>3141</v>
      </c>
      <c r="G47" s="247" t="s">
        <v>319</v>
      </c>
      <c r="H47" s="381" t="s">
        <v>282</v>
      </c>
      <c r="I47" s="110">
        <v>2496447</v>
      </c>
      <c r="J47" s="111">
        <v>1825376</v>
      </c>
      <c r="K47" s="111">
        <v>0</v>
      </c>
      <c r="L47" s="114">
        <v>616977</v>
      </c>
      <c r="M47" s="114">
        <v>36508</v>
      </c>
      <c r="N47" s="111">
        <v>17586</v>
      </c>
      <c r="O47" s="275">
        <v>6.2</v>
      </c>
      <c r="P47" s="288">
        <v>0</v>
      </c>
      <c r="Q47" s="411">
        <v>6.2</v>
      </c>
      <c r="R47" s="112">
        <f t="shared" si="1"/>
        <v>0</v>
      </c>
      <c r="S47" s="113">
        <v>0</v>
      </c>
      <c r="T47" s="113">
        <v>40348</v>
      </c>
      <c r="U47" s="113">
        <v>0</v>
      </c>
      <c r="V47" s="113">
        <v>0</v>
      </c>
      <c r="W47" s="113">
        <f t="shared" si="2"/>
        <v>40348</v>
      </c>
      <c r="X47" s="113">
        <v>0</v>
      </c>
      <c r="Y47" s="113">
        <v>0</v>
      </c>
      <c r="Z47" s="113">
        <v>0</v>
      </c>
      <c r="AA47" s="113">
        <f t="shared" si="3"/>
        <v>0</v>
      </c>
      <c r="AB47" s="113">
        <f t="shared" si="4"/>
        <v>40348</v>
      </c>
      <c r="AC47" s="114">
        <f t="shared" si="5"/>
        <v>13638</v>
      </c>
      <c r="AD47" s="114">
        <f t="shared" si="6"/>
        <v>807</v>
      </c>
      <c r="AE47" s="113">
        <v>0</v>
      </c>
      <c r="AF47" s="113">
        <v>0</v>
      </c>
      <c r="AG47" s="113">
        <f t="shared" si="7"/>
        <v>0</v>
      </c>
      <c r="AH47" s="113">
        <f t="shared" si="8"/>
        <v>54793</v>
      </c>
      <c r="AI47" s="115">
        <v>0</v>
      </c>
      <c r="AJ47" s="115">
        <v>0</v>
      </c>
      <c r="AK47" s="115">
        <v>0</v>
      </c>
      <c r="AL47" s="115">
        <v>0</v>
      </c>
      <c r="AM47" s="115">
        <v>0.14000000000000001</v>
      </c>
      <c r="AN47" s="115">
        <v>0</v>
      </c>
      <c r="AO47" s="115">
        <v>0</v>
      </c>
      <c r="AP47" s="115">
        <v>0</v>
      </c>
      <c r="AQ47" s="115">
        <f t="shared" si="9"/>
        <v>0</v>
      </c>
      <c r="AR47" s="115">
        <f t="shared" si="10"/>
        <v>0.14000000000000001</v>
      </c>
      <c r="AS47" s="116">
        <f t="shared" si="11"/>
        <v>0.14000000000000001</v>
      </c>
      <c r="AT47" s="351">
        <f t="shared" si="31"/>
        <v>2551240</v>
      </c>
      <c r="AU47" s="113">
        <f t="shared" si="32"/>
        <v>1865724</v>
      </c>
      <c r="AV47" s="113">
        <f t="shared" si="12"/>
        <v>0</v>
      </c>
      <c r="AW47" s="113">
        <f t="shared" si="33"/>
        <v>630615</v>
      </c>
      <c r="AX47" s="113">
        <f t="shared" si="33"/>
        <v>37315</v>
      </c>
      <c r="AY47" s="113">
        <f t="shared" si="34"/>
        <v>17586</v>
      </c>
      <c r="AZ47" s="115">
        <f t="shared" si="35"/>
        <v>6.34</v>
      </c>
      <c r="BA47" s="115">
        <f t="shared" si="36"/>
        <v>0</v>
      </c>
      <c r="BB47" s="116">
        <f t="shared" si="36"/>
        <v>6.34</v>
      </c>
    </row>
    <row r="48" spans="1:54" s="394" customFormat="1" x14ac:dyDescent="0.2">
      <c r="A48" s="379">
        <v>10</v>
      </c>
      <c r="B48" s="380">
        <v>4439</v>
      </c>
      <c r="C48" s="380">
        <v>600074951</v>
      </c>
      <c r="D48" s="380">
        <v>48283088</v>
      </c>
      <c r="E48" s="378" t="s">
        <v>167</v>
      </c>
      <c r="F48" s="380">
        <v>3143</v>
      </c>
      <c r="G48" s="247" t="s">
        <v>633</v>
      </c>
      <c r="H48" s="399" t="s">
        <v>281</v>
      </c>
      <c r="I48" s="110">
        <v>1433378</v>
      </c>
      <c r="J48" s="111">
        <v>1055506</v>
      </c>
      <c r="K48" s="111">
        <v>0</v>
      </c>
      <c r="L48" s="114">
        <v>356762</v>
      </c>
      <c r="M48" s="114">
        <v>21110</v>
      </c>
      <c r="N48" s="111">
        <v>0</v>
      </c>
      <c r="O48" s="275">
        <v>2.4285999999999999</v>
      </c>
      <c r="P48" s="288">
        <v>2.4285999999999999</v>
      </c>
      <c r="Q48" s="411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2"/>
        <v>0</v>
      </c>
      <c r="X48" s="113">
        <v>0</v>
      </c>
      <c r="Y48" s="113">
        <v>0</v>
      </c>
      <c r="Z48" s="113">
        <v>0</v>
      </c>
      <c r="AA48" s="113">
        <f t="shared" si="3"/>
        <v>0</v>
      </c>
      <c r="AB48" s="113">
        <f t="shared" si="4"/>
        <v>0</v>
      </c>
      <c r="AC48" s="114">
        <f t="shared" si="5"/>
        <v>0</v>
      </c>
      <c r="AD48" s="114">
        <f t="shared" si="6"/>
        <v>0</v>
      </c>
      <c r="AE48" s="113">
        <v>0</v>
      </c>
      <c r="AF48" s="113">
        <v>0</v>
      </c>
      <c r="AG48" s="113">
        <f t="shared" si="7"/>
        <v>0</v>
      </c>
      <c r="AH48" s="113">
        <f t="shared" si="8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9"/>
        <v>0</v>
      </c>
      <c r="AR48" s="115">
        <f t="shared" si="10"/>
        <v>0</v>
      </c>
      <c r="AS48" s="116">
        <f t="shared" si="11"/>
        <v>0</v>
      </c>
      <c r="AT48" s="351">
        <f t="shared" si="31"/>
        <v>1433378</v>
      </c>
      <c r="AU48" s="113">
        <f t="shared" si="32"/>
        <v>1055506</v>
      </c>
      <c r="AV48" s="113">
        <f t="shared" si="12"/>
        <v>0</v>
      </c>
      <c r="AW48" s="113">
        <f t="shared" si="33"/>
        <v>356762</v>
      </c>
      <c r="AX48" s="113">
        <f t="shared" si="33"/>
        <v>21110</v>
      </c>
      <c r="AY48" s="113">
        <f t="shared" si="34"/>
        <v>0</v>
      </c>
      <c r="AZ48" s="115">
        <f t="shared" si="35"/>
        <v>2.4285999999999999</v>
      </c>
      <c r="BA48" s="115">
        <f t="shared" si="36"/>
        <v>2.4285999999999999</v>
      </c>
      <c r="BB48" s="116">
        <f t="shared" si="36"/>
        <v>0</v>
      </c>
    </row>
    <row r="49" spans="1:54" s="394" customFormat="1" x14ac:dyDescent="0.2">
      <c r="A49" s="379">
        <v>10</v>
      </c>
      <c r="B49" s="380">
        <v>4439</v>
      </c>
      <c r="C49" s="380">
        <v>600074951</v>
      </c>
      <c r="D49" s="380">
        <v>48283088</v>
      </c>
      <c r="E49" s="378" t="s">
        <v>167</v>
      </c>
      <c r="F49" s="380">
        <v>3143</v>
      </c>
      <c r="G49" s="247" t="s">
        <v>634</v>
      </c>
      <c r="H49" s="399" t="s">
        <v>282</v>
      </c>
      <c r="I49" s="110">
        <v>52666</v>
      </c>
      <c r="J49" s="111">
        <v>37125</v>
      </c>
      <c r="K49" s="111">
        <v>0</v>
      </c>
      <c r="L49" s="114">
        <v>12548</v>
      </c>
      <c r="M49" s="114">
        <v>743</v>
      </c>
      <c r="N49" s="111">
        <v>2250</v>
      </c>
      <c r="O49" s="275">
        <v>0.16</v>
      </c>
      <c r="P49" s="288">
        <v>0</v>
      </c>
      <c r="Q49" s="411">
        <v>0.16</v>
      </c>
      <c r="R49" s="112">
        <f t="shared" si="1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2"/>
        <v>0</v>
      </c>
      <c r="X49" s="113">
        <v>0</v>
      </c>
      <c r="Y49" s="113">
        <v>0</v>
      </c>
      <c r="Z49" s="113">
        <v>0</v>
      </c>
      <c r="AA49" s="113">
        <f t="shared" si="3"/>
        <v>0</v>
      </c>
      <c r="AB49" s="113">
        <f t="shared" si="4"/>
        <v>0</v>
      </c>
      <c r="AC49" s="114">
        <f t="shared" si="5"/>
        <v>0</v>
      </c>
      <c r="AD49" s="114">
        <f t="shared" si="6"/>
        <v>0</v>
      </c>
      <c r="AE49" s="113">
        <v>0</v>
      </c>
      <c r="AF49" s="113">
        <v>0</v>
      </c>
      <c r="AG49" s="113">
        <f t="shared" si="7"/>
        <v>0</v>
      </c>
      <c r="AH49" s="113">
        <f t="shared" si="8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9"/>
        <v>0</v>
      </c>
      <c r="AR49" s="115">
        <f t="shared" si="10"/>
        <v>0</v>
      </c>
      <c r="AS49" s="116">
        <f t="shared" si="11"/>
        <v>0</v>
      </c>
      <c r="AT49" s="351">
        <f t="shared" si="31"/>
        <v>52666</v>
      </c>
      <c r="AU49" s="113">
        <f t="shared" si="32"/>
        <v>37125</v>
      </c>
      <c r="AV49" s="113">
        <f t="shared" si="12"/>
        <v>0</v>
      </c>
      <c r="AW49" s="113">
        <f t="shared" si="33"/>
        <v>12548</v>
      </c>
      <c r="AX49" s="113">
        <f t="shared" si="33"/>
        <v>743</v>
      </c>
      <c r="AY49" s="113">
        <f t="shared" si="34"/>
        <v>2250</v>
      </c>
      <c r="AZ49" s="115">
        <f t="shared" si="35"/>
        <v>0.16</v>
      </c>
      <c r="BA49" s="115">
        <f t="shared" si="36"/>
        <v>0</v>
      </c>
      <c r="BB49" s="116">
        <f t="shared" si="36"/>
        <v>0.16</v>
      </c>
    </row>
    <row r="50" spans="1:54" s="394" customFormat="1" x14ac:dyDescent="0.2">
      <c r="A50" s="237">
        <v>10</v>
      </c>
      <c r="B50" s="31">
        <v>4439</v>
      </c>
      <c r="C50" s="31">
        <v>600074951</v>
      </c>
      <c r="D50" s="31">
        <v>48283088</v>
      </c>
      <c r="E50" s="246" t="s">
        <v>168</v>
      </c>
      <c r="F50" s="31"/>
      <c r="G50" s="236"/>
      <c r="H50" s="332"/>
      <c r="I50" s="5">
        <v>31853456</v>
      </c>
      <c r="J50" s="8">
        <v>23034101</v>
      </c>
      <c r="K50" s="8">
        <v>15000</v>
      </c>
      <c r="L50" s="8">
        <v>7790596</v>
      </c>
      <c r="M50" s="8">
        <v>460683</v>
      </c>
      <c r="N50" s="8">
        <v>553076</v>
      </c>
      <c r="O50" s="9">
        <v>51.480900000000005</v>
      </c>
      <c r="P50" s="9">
        <v>35.790199999999999</v>
      </c>
      <c r="Q50" s="38">
        <v>15.6907</v>
      </c>
      <c r="R50" s="5">
        <f t="shared" ref="R50:BB50" si="37">SUM(R44:R49)</f>
        <v>0</v>
      </c>
      <c r="S50" s="8">
        <f t="shared" si="37"/>
        <v>0</v>
      </c>
      <c r="T50" s="8">
        <f t="shared" si="37"/>
        <v>40348</v>
      </c>
      <c r="U50" s="8">
        <f t="shared" si="37"/>
        <v>0</v>
      </c>
      <c r="V50" s="8">
        <f t="shared" si="37"/>
        <v>0</v>
      </c>
      <c r="W50" s="8">
        <f t="shared" si="37"/>
        <v>40348</v>
      </c>
      <c r="X50" s="8">
        <f t="shared" si="37"/>
        <v>0</v>
      </c>
      <c r="Y50" s="8">
        <f t="shared" si="37"/>
        <v>0</v>
      </c>
      <c r="Z50" s="8">
        <f t="shared" si="37"/>
        <v>0</v>
      </c>
      <c r="AA50" s="8">
        <f t="shared" si="37"/>
        <v>0</v>
      </c>
      <c r="AB50" s="8">
        <f t="shared" si="37"/>
        <v>40348</v>
      </c>
      <c r="AC50" s="8">
        <f t="shared" si="37"/>
        <v>13638</v>
      </c>
      <c r="AD50" s="8">
        <f t="shared" si="37"/>
        <v>807</v>
      </c>
      <c r="AE50" s="8">
        <f t="shared" si="37"/>
        <v>0</v>
      </c>
      <c r="AF50" s="8">
        <f t="shared" si="37"/>
        <v>0</v>
      </c>
      <c r="AG50" s="8">
        <f t="shared" si="37"/>
        <v>0</v>
      </c>
      <c r="AH50" s="8">
        <f t="shared" si="37"/>
        <v>54793</v>
      </c>
      <c r="AI50" s="9">
        <f t="shared" si="37"/>
        <v>0</v>
      </c>
      <c r="AJ50" s="9">
        <f t="shared" si="37"/>
        <v>0</v>
      </c>
      <c r="AK50" s="9">
        <f t="shared" si="37"/>
        <v>0</v>
      </c>
      <c r="AL50" s="9">
        <f t="shared" si="37"/>
        <v>0</v>
      </c>
      <c r="AM50" s="9">
        <f t="shared" si="37"/>
        <v>0.14000000000000001</v>
      </c>
      <c r="AN50" s="9">
        <f t="shared" si="37"/>
        <v>0</v>
      </c>
      <c r="AO50" s="9">
        <f t="shared" si="37"/>
        <v>0</v>
      </c>
      <c r="AP50" s="9">
        <f t="shared" si="37"/>
        <v>0</v>
      </c>
      <c r="AQ50" s="9">
        <f t="shared" si="37"/>
        <v>0</v>
      </c>
      <c r="AR50" s="9">
        <f t="shared" si="37"/>
        <v>0.14000000000000001</v>
      </c>
      <c r="AS50" s="78">
        <f t="shared" si="37"/>
        <v>0.14000000000000001</v>
      </c>
      <c r="AT50" s="877">
        <f t="shared" si="37"/>
        <v>31908249</v>
      </c>
      <c r="AU50" s="8">
        <f t="shared" si="37"/>
        <v>23074449</v>
      </c>
      <c r="AV50" s="8">
        <f t="shared" si="37"/>
        <v>15000</v>
      </c>
      <c r="AW50" s="8">
        <f t="shared" si="37"/>
        <v>7804234</v>
      </c>
      <c r="AX50" s="8">
        <f t="shared" si="37"/>
        <v>461490</v>
      </c>
      <c r="AY50" s="8">
        <f t="shared" si="37"/>
        <v>553076</v>
      </c>
      <c r="AZ50" s="9">
        <f t="shared" si="37"/>
        <v>51.620900000000006</v>
      </c>
      <c r="BA50" s="9">
        <f t="shared" si="37"/>
        <v>35.790199999999999</v>
      </c>
      <c r="BB50" s="78">
        <f t="shared" si="37"/>
        <v>15.8307</v>
      </c>
    </row>
    <row r="51" spans="1:54" s="394" customFormat="1" x14ac:dyDescent="0.2">
      <c r="A51" s="379">
        <v>11</v>
      </c>
      <c r="B51" s="380">
        <v>4443</v>
      </c>
      <c r="C51" s="380">
        <v>600074994</v>
      </c>
      <c r="D51" s="380">
        <v>46750045</v>
      </c>
      <c r="E51" s="378" t="s">
        <v>169</v>
      </c>
      <c r="F51" s="380">
        <v>3113</v>
      </c>
      <c r="G51" s="247" t="s">
        <v>318</v>
      </c>
      <c r="H51" s="381" t="s">
        <v>281</v>
      </c>
      <c r="I51" s="110">
        <v>50094638</v>
      </c>
      <c r="J51" s="111">
        <v>35468051</v>
      </c>
      <c r="K51" s="111">
        <v>163000</v>
      </c>
      <c r="L51" s="114">
        <v>12043295</v>
      </c>
      <c r="M51" s="114">
        <v>709361</v>
      </c>
      <c r="N51" s="111">
        <v>1710931</v>
      </c>
      <c r="O51" s="275">
        <v>65.794799999999995</v>
      </c>
      <c r="P51" s="288">
        <v>51.129799999999996</v>
      </c>
      <c r="Q51" s="411">
        <v>14.665000000000001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2"/>
        <v>0</v>
      </c>
      <c r="X51" s="113">
        <v>0</v>
      </c>
      <c r="Y51" s="113">
        <v>0</v>
      </c>
      <c r="Z51" s="113">
        <v>0</v>
      </c>
      <c r="AA51" s="113">
        <f t="shared" si="3"/>
        <v>0</v>
      </c>
      <c r="AB51" s="113">
        <f t="shared" si="4"/>
        <v>0</v>
      </c>
      <c r="AC51" s="114">
        <f t="shared" si="5"/>
        <v>0</v>
      </c>
      <c r="AD51" s="114">
        <f t="shared" si="6"/>
        <v>0</v>
      </c>
      <c r="AE51" s="113">
        <v>0</v>
      </c>
      <c r="AF51" s="113">
        <v>0</v>
      </c>
      <c r="AG51" s="113">
        <f t="shared" si="7"/>
        <v>0</v>
      </c>
      <c r="AH51" s="113">
        <f t="shared" si="8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9"/>
        <v>0</v>
      </c>
      <c r="AR51" s="115">
        <f t="shared" si="10"/>
        <v>0</v>
      </c>
      <c r="AS51" s="116">
        <f t="shared" si="11"/>
        <v>0</v>
      </c>
      <c r="AT51" s="351">
        <f>I51+AH51</f>
        <v>50094638</v>
      </c>
      <c r="AU51" s="113">
        <f>J51+W51</f>
        <v>35468051</v>
      </c>
      <c r="AV51" s="113">
        <f t="shared" si="12"/>
        <v>163000</v>
      </c>
      <c r="AW51" s="113">
        <f t="shared" ref="AW51:AX55" si="38">L51+AC51</f>
        <v>12043295</v>
      </c>
      <c r="AX51" s="113">
        <f t="shared" si="38"/>
        <v>709361</v>
      </c>
      <c r="AY51" s="113">
        <f>N51+AG51</f>
        <v>1710931</v>
      </c>
      <c r="AZ51" s="115">
        <f>O51+AS51</f>
        <v>65.794799999999995</v>
      </c>
      <c r="BA51" s="115">
        <f t="shared" ref="BA51:BB55" si="39">P51+AQ51</f>
        <v>51.129799999999996</v>
      </c>
      <c r="BB51" s="116">
        <f t="shared" si="39"/>
        <v>14.665000000000001</v>
      </c>
    </row>
    <row r="52" spans="1:54" s="394" customFormat="1" x14ac:dyDescent="0.2">
      <c r="A52" s="379">
        <v>11</v>
      </c>
      <c r="B52" s="380">
        <v>4443</v>
      </c>
      <c r="C52" s="380">
        <v>600074994</v>
      </c>
      <c r="D52" s="380">
        <v>46750045</v>
      </c>
      <c r="E52" s="378" t="s">
        <v>169</v>
      </c>
      <c r="F52" s="380">
        <v>3113</v>
      </c>
      <c r="G52" s="247" t="s">
        <v>316</v>
      </c>
      <c r="H52" s="381" t="s">
        <v>282</v>
      </c>
      <c r="I52" s="110">
        <v>6780656</v>
      </c>
      <c r="J52" s="111">
        <v>4989437</v>
      </c>
      <c r="K52" s="111">
        <v>0</v>
      </c>
      <c r="L52" s="114">
        <v>1686430</v>
      </c>
      <c r="M52" s="114">
        <v>99789</v>
      </c>
      <c r="N52" s="111">
        <v>5000</v>
      </c>
      <c r="O52" s="275">
        <v>14.51</v>
      </c>
      <c r="P52" s="288">
        <v>14.51</v>
      </c>
      <c r="Q52" s="411">
        <v>0</v>
      </c>
      <c r="R52" s="112">
        <f t="shared" si="1"/>
        <v>0</v>
      </c>
      <c r="S52" s="113">
        <v>5784</v>
      </c>
      <c r="T52" s="113">
        <v>0</v>
      </c>
      <c r="U52" s="113">
        <v>0</v>
      </c>
      <c r="V52" s="113">
        <v>0</v>
      </c>
      <c r="W52" s="113">
        <f t="shared" si="2"/>
        <v>5784</v>
      </c>
      <c r="X52" s="113">
        <v>0</v>
      </c>
      <c r="Y52" s="113">
        <v>0</v>
      </c>
      <c r="Z52" s="113">
        <v>0</v>
      </c>
      <c r="AA52" s="113">
        <f t="shared" si="3"/>
        <v>0</v>
      </c>
      <c r="AB52" s="113">
        <f t="shared" si="4"/>
        <v>5784</v>
      </c>
      <c r="AC52" s="114">
        <f t="shared" si="5"/>
        <v>1955</v>
      </c>
      <c r="AD52" s="114">
        <f t="shared" si="6"/>
        <v>116</v>
      </c>
      <c r="AE52" s="113">
        <v>3500</v>
      </c>
      <c r="AF52" s="113">
        <v>0</v>
      </c>
      <c r="AG52" s="113">
        <f t="shared" si="7"/>
        <v>3500</v>
      </c>
      <c r="AH52" s="113">
        <f t="shared" si="8"/>
        <v>11355</v>
      </c>
      <c r="AI52" s="115">
        <v>0</v>
      </c>
      <c r="AJ52" s="115">
        <v>0</v>
      </c>
      <c r="AK52" s="115">
        <v>0.01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9"/>
        <v>0.01</v>
      </c>
      <c r="AR52" s="115">
        <f t="shared" si="10"/>
        <v>0</v>
      </c>
      <c r="AS52" s="116">
        <f t="shared" si="11"/>
        <v>0.01</v>
      </c>
      <c r="AT52" s="351">
        <f>I52+AH52</f>
        <v>6792011</v>
      </c>
      <c r="AU52" s="113">
        <f>J52+W52</f>
        <v>4995221</v>
      </c>
      <c r="AV52" s="113">
        <f t="shared" si="12"/>
        <v>0</v>
      </c>
      <c r="AW52" s="113">
        <f t="shared" si="38"/>
        <v>1688385</v>
      </c>
      <c r="AX52" s="113">
        <f t="shared" si="38"/>
        <v>99905</v>
      </c>
      <c r="AY52" s="113">
        <f>N52+AG52</f>
        <v>8500</v>
      </c>
      <c r="AZ52" s="115">
        <f>O52+AS52</f>
        <v>14.52</v>
      </c>
      <c r="BA52" s="115">
        <f t="shared" si="39"/>
        <v>14.52</v>
      </c>
      <c r="BB52" s="116">
        <f t="shared" si="39"/>
        <v>0</v>
      </c>
    </row>
    <row r="53" spans="1:54" s="394" customFormat="1" x14ac:dyDescent="0.2">
      <c r="A53" s="379">
        <v>11</v>
      </c>
      <c r="B53" s="380">
        <v>4443</v>
      </c>
      <c r="C53" s="380">
        <v>600074994</v>
      </c>
      <c r="D53" s="380">
        <v>46750045</v>
      </c>
      <c r="E53" s="378" t="s">
        <v>169</v>
      </c>
      <c r="F53" s="380">
        <v>3143</v>
      </c>
      <c r="G53" s="247" t="s">
        <v>633</v>
      </c>
      <c r="H53" s="399" t="s">
        <v>281</v>
      </c>
      <c r="I53" s="110">
        <v>4423112</v>
      </c>
      <c r="J53" s="111">
        <v>3217667</v>
      </c>
      <c r="K53" s="111">
        <v>40000</v>
      </c>
      <c r="L53" s="114">
        <v>1101092</v>
      </c>
      <c r="M53" s="114">
        <v>64353</v>
      </c>
      <c r="N53" s="111">
        <v>0</v>
      </c>
      <c r="O53" s="275">
        <v>6.5713999999999997</v>
      </c>
      <c r="P53" s="288">
        <v>6.5713999999999997</v>
      </c>
      <c r="Q53" s="411">
        <v>0</v>
      </c>
      <c r="R53" s="112">
        <f t="shared" si="1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2"/>
        <v>0</v>
      </c>
      <c r="X53" s="113">
        <v>0</v>
      </c>
      <c r="Y53" s="113">
        <v>0</v>
      </c>
      <c r="Z53" s="113">
        <v>0</v>
      </c>
      <c r="AA53" s="113">
        <f t="shared" si="3"/>
        <v>0</v>
      </c>
      <c r="AB53" s="113">
        <f t="shared" si="4"/>
        <v>0</v>
      </c>
      <c r="AC53" s="114">
        <f t="shared" si="5"/>
        <v>0</v>
      </c>
      <c r="AD53" s="114">
        <f t="shared" si="6"/>
        <v>0</v>
      </c>
      <c r="AE53" s="113">
        <v>0</v>
      </c>
      <c r="AF53" s="113">
        <v>0</v>
      </c>
      <c r="AG53" s="113">
        <f t="shared" si="7"/>
        <v>0</v>
      </c>
      <c r="AH53" s="113">
        <f t="shared" si="8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9"/>
        <v>0</v>
      </c>
      <c r="AR53" s="115">
        <f t="shared" si="10"/>
        <v>0</v>
      </c>
      <c r="AS53" s="116">
        <f t="shared" si="11"/>
        <v>0</v>
      </c>
      <c r="AT53" s="351">
        <f>I53+AH53</f>
        <v>4423112</v>
      </c>
      <c r="AU53" s="113">
        <f>J53+W53</f>
        <v>3217667</v>
      </c>
      <c r="AV53" s="113">
        <f t="shared" si="12"/>
        <v>40000</v>
      </c>
      <c r="AW53" s="113">
        <f t="shared" si="38"/>
        <v>1101092</v>
      </c>
      <c r="AX53" s="113">
        <f t="shared" si="38"/>
        <v>64353</v>
      </c>
      <c r="AY53" s="113">
        <f>N53+AG53</f>
        <v>0</v>
      </c>
      <c r="AZ53" s="115">
        <f>O53+AS53</f>
        <v>6.5713999999999997</v>
      </c>
      <c r="BA53" s="115">
        <f t="shared" si="39"/>
        <v>6.5713999999999997</v>
      </c>
      <c r="BB53" s="116">
        <f t="shared" si="39"/>
        <v>0</v>
      </c>
    </row>
    <row r="54" spans="1:54" s="394" customFormat="1" x14ac:dyDescent="0.2">
      <c r="A54" s="379">
        <v>11</v>
      </c>
      <c r="B54" s="380">
        <v>4443</v>
      </c>
      <c r="C54" s="380">
        <v>600074994</v>
      </c>
      <c r="D54" s="380">
        <v>46750045</v>
      </c>
      <c r="E54" s="378" t="s">
        <v>169</v>
      </c>
      <c r="F54" s="380">
        <v>3143</v>
      </c>
      <c r="G54" s="247" t="s">
        <v>634</v>
      </c>
      <c r="H54" s="399" t="s">
        <v>282</v>
      </c>
      <c r="I54" s="110">
        <v>150976</v>
      </c>
      <c r="J54" s="111">
        <v>106425</v>
      </c>
      <c r="K54" s="111">
        <v>0</v>
      </c>
      <c r="L54" s="114">
        <v>35972</v>
      </c>
      <c r="M54" s="114">
        <v>2129</v>
      </c>
      <c r="N54" s="111">
        <v>6450</v>
      </c>
      <c r="O54" s="275">
        <v>0.45</v>
      </c>
      <c r="P54" s="288">
        <v>0</v>
      </c>
      <c r="Q54" s="411">
        <v>0.45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2"/>
        <v>0</v>
      </c>
      <c r="X54" s="113">
        <v>0</v>
      </c>
      <c r="Y54" s="113">
        <v>0</v>
      </c>
      <c r="Z54" s="113">
        <v>0</v>
      </c>
      <c r="AA54" s="113">
        <f t="shared" si="3"/>
        <v>0</v>
      </c>
      <c r="AB54" s="113">
        <f t="shared" si="4"/>
        <v>0</v>
      </c>
      <c r="AC54" s="114">
        <f t="shared" si="5"/>
        <v>0</v>
      </c>
      <c r="AD54" s="114">
        <f t="shared" si="6"/>
        <v>0</v>
      </c>
      <c r="AE54" s="113">
        <v>0</v>
      </c>
      <c r="AF54" s="113">
        <v>0</v>
      </c>
      <c r="AG54" s="113">
        <f t="shared" si="7"/>
        <v>0</v>
      </c>
      <c r="AH54" s="113">
        <f t="shared" si="8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9"/>
        <v>0</v>
      </c>
      <c r="AR54" s="115">
        <f t="shared" si="10"/>
        <v>0</v>
      </c>
      <c r="AS54" s="116">
        <f t="shared" si="11"/>
        <v>0</v>
      </c>
      <c r="AT54" s="351">
        <f>I54+AH54</f>
        <v>150976</v>
      </c>
      <c r="AU54" s="113">
        <f>J54+W54</f>
        <v>106425</v>
      </c>
      <c r="AV54" s="113">
        <f t="shared" si="12"/>
        <v>0</v>
      </c>
      <c r="AW54" s="113">
        <f t="shared" si="38"/>
        <v>35972</v>
      </c>
      <c r="AX54" s="113">
        <f t="shared" si="38"/>
        <v>2129</v>
      </c>
      <c r="AY54" s="113">
        <f>N54+AG54</f>
        <v>6450</v>
      </c>
      <c r="AZ54" s="115">
        <f>O54+AS54</f>
        <v>0.45</v>
      </c>
      <c r="BA54" s="115">
        <f t="shared" si="39"/>
        <v>0</v>
      </c>
      <c r="BB54" s="116">
        <f t="shared" si="39"/>
        <v>0.45</v>
      </c>
    </row>
    <row r="55" spans="1:54" s="394" customFormat="1" x14ac:dyDescent="0.2">
      <c r="A55" s="379">
        <v>11</v>
      </c>
      <c r="B55" s="380">
        <v>4443</v>
      </c>
      <c r="C55" s="380">
        <v>600074994</v>
      </c>
      <c r="D55" s="380">
        <v>46750045</v>
      </c>
      <c r="E55" s="378" t="s">
        <v>169</v>
      </c>
      <c r="F55" s="380">
        <v>3143</v>
      </c>
      <c r="G55" s="247" t="s">
        <v>321</v>
      </c>
      <c r="H55" s="399" t="s">
        <v>282</v>
      </c>
      <c r="I55" s="110">
        <v>340468</v>
      </c>
      <c r="J55" s="111">
        <v>250050</v>
      </c>
      <c r="K55" s="111">
        <v>0</v>
      </c>
      <c r="L55" s="114">
        <v>84517</v>
      </c>
      <c r="M55" s="114">
        <v>5001</v>
      </c>
      <c r="N55" s="111">
        <v>900</v>
      </c>
      <c r="O55" s="275">
        <v>0.56000000000000005</v>
      </c>
      <c r="P55" s="288">
        <v>0.5</v>
      </c>
      <c r="Q55" s="411">
        <v>0.06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2"/>
        <v>0</v>
      </c>
      <c r="X55" s="113">
        <v>0</v>
      </c>
      <c r="Y55" s="113">
        <v>0</v>
      </c>
      <c r="Z55" s="113">
        <v>0</v>
      </c>
      <c r="AA55" s="113">
        <f t="shared" si="3"/>
        <v>0</v>
      </c>
      <c r="AB55" s="113">
        <f t="shared" si="4"/>
        <v>0</v>
      </c>
      <c r="AC55" s="114">
        <f t="shared" si="5"/>
        <v>0</v>
      </c>
      <c r="AD55" s="114">
        <f t="shared" si="6"/>
        <v>0</v>
      </c>
      <c r="AE55" s="113">
        <v>0</v>
      </c>
      <c r="AF55" s="113">
        <v>0</v>
      </c>
      <c r="AG55" s="113">
        <f t="shared" si="7"/>
        <v>0</v>
      </c>
      <c r="AH55" s="113">
        <f t="shared" si="8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9"/>
        <v>0</v>
      </c>
      <c r="AR55" s="115">
        <f t="shared" si="10"/>
        <v>0</v>
      </c>
      <c r="AS55" s="116">
        <f t="shared" si="11"/>
        <v>0</v>
      </c>
      <c r="AT55" s="351">
        <f>I55+AH55</f>
        <v>340468</v>
      </c>
      <c r="AU55" s="113">
        <f>J55+W55</f>
        <v>250050</v>
      </c>
      <c r="AV55" s="113">
        <f t="shared" si="12"/>
        <v>0</v>
      </c>
      <c r="AW55" s="113">
        <f t="shared" si="38"/>
        <v>84517</v>
      </c>
      <c r="AX55" s="113">
        <f t="shared" si="38"/>
        <v>5001</v>
      </c>
      <c r="AY55" s="113">
        <f>N55+AG55</f>
        <v>900</v>
      </c>
      <c r="AZ55" s="115">
        <f>O55+AS55</f>
        <v>0.56000000000000005</v>
      </c>
      <c r="BA55" s="115">
        <f t="shared" si="39"/>
        <v>0.5</v>
      </c>
      <c r="BB55" s="116">
        <f t="shared" si="39"/>
        <v>0.06</v>
      </c>
    </row>
    <row r="56" spans="1:54" s="394" customFormat="1" x14ac:dyDescent="0.2">
      <c r="A56" s="237">
        <v>11</v>
      </c>
      <c r="B56" s="31">
        <v>4443</v>
      </c>
      <c r="C56" s="31">
        <v>600074994</v>
      </c>
      <c r="D56" s="31">
        <v>46750045</v>
      </c>
      <c r="E56" s="246" t="s">
        <v>170</v>
      </c>
      <c r="F56" s="31"/>
      <c r="G56" s="236"/>
      <c r="H56" s="332"/>
      <c r="I56" s="5">
        <v>61789850</v>
      </c>
      <c r="J56" s="8">
        <v>44031630</v>
      </c>
      <c r="K56" s="8">
        <v>203000</v>
      </c>
      <c r="L56" s="8">
        <v>14951306</v>
      </c>
      <c r="M56" s="8">
        <v>880633</v>
      </c>
      <c r="N56" s="8">
        <v>1723281</v>
      </c>
      <c r="O56" s="9">
        <v>87.886200000000002</v>
      </c>
      <c r="P56" s="9">
        <v>72.711199999999991</v>
      </c>
      <c r="Q56" s="38">
        <v>15.175000000000001</v>
      </c>
      <c r="R56" s="5">
        <f t="shared" ref="R56:BB56" si="40">SUM(R51:R55)</f>
        <v>0</v>
      </c>
      <c r="S56" s="8">
        <f t="shared" si="40"/>
        <v>5784</v>
      </c>
      <c r="T56" s="8">
        <f t="shared" si="40"/>
        <v>0</v>
      </c>
      <c r="U56" s="8">
        <f t="shared" si="40"/>
        <v>0</v>
      </c>
      <c r="V56" s="8">
        <f t="shared" si="40"/>
        <v>0</v>
      </c>
      <c r="W56" s="8">
        <f t="shared" si="40"/>
        <v>5784</v>
      </c>
      <c r="X56" s="8">
        <f t="shared" si="40"/>
        <v>0</v>
      </c>
      <c r="Y56" s="8">
        <f t="shared" si="40"/>
        <v>0</v>
      </c>
      <c r="Z56" s="8">
        <f t="shared" si="40"/>
        <v>0</v>
      </c>
      <c r="AA56" s="8">
        <f t="shared" si="40"/>
        <v>0</v>
      </c>
      <c r="AB56" s="8">
        <f t="shared" si="40"/>
        <v>5784</v>
      </c>
      <c r="AC56" s="8">
        <f t="shared" si="40"/>
        <v>1955</v>
      </c>
      <c r="AD56" s="8">
        <f t="shared" si="40"/>
        <v>116</v>
      </c>
      <c r="AE56" s="8">
        <f t="shared" si="40"/>
        <v>3500</v>
      </c>
      <c r="AF56" s="8">
        <f t="shared" si="40"/>
        <v>0</v>
      </c>
      <c r="AG56" s="8">
        <f t="shared" si="40"/>
        <v>3500</v>
      </c>
      <c r="AH56" s="8">
        <f t="shared" si="40"/>
        <v>11355</v>
      </c>
      <c r="AI56" s="9">
        <f t="shared" si="40"/>
        <v>0</v>
      </c>
      <c r="AJ56" s="9">
        <f t="shared" si="40"/>
        <v>0</v>
      </c>
      <c r="AK56" s="9">
        <f t="shared" si="40"/>
        <v>0.01</v>
      </c>
      <c r="AL56" s="9">
        <f t="shared" si="40"/>
        <v>0</v>
      </c>
      <c r="AM56" s="9">
        <f t="shared" si="40"/>
        <v>0</v>
      </c>
      <c r="AN56" s="9">
        <f t="shared" si="40"/>
        <v>0</v>
      </c>
      <c r="AO56" s="9">
        <f t="shared" si="40"/>
        <v>0</v>
      </c>
      <c r="AP56" s="9">
        <f t="shared" si="40"/>
        <v>0</v>
      </c>
      <c r="AQ56" s="9">
        <f t="shared" si="40"/>
        <v>0.01</v>
      </c>
      <c r="AR56" s="9">
        <f t="shared" si="40"/>
        <v>0</v>
      </c>
      <c r="AS56" s="78">
        <f t="shared" si="40"/>
        <v>0.01</v>
      </c>
      <c r="AT56" s="877">
        <f t="shared" si="40"/>
        <v>61801205</v>
      </c>
      <c r="AU56" s="8">
        <f t="shared" si="40"/>
        <v>44037414</v>
      </c>
      <c r="AV56" s="8">
        <f t="shared" si="40"/>
        <v>203000</v>
      </c>
      <c r="AW56" s="8">
        <f t="shared" si="40"/>
        <v>14953261</v>
      </c>
      <c r="AX56" s="8">
        <f t="shared" si="40"/>
        <v>880749</v>
      </c>
      <c r="AY56" s="8">
        <f t="shared" si="40"/>
        <v>1726781</v>
      </c>
      <c r="AZ56" s="9">
        <f t="shared" si="40"/>
        <v>87.896199999999993</v>
      </c>
      <c r="BA56" s="9">
        <f t="shared" si="40"/>
        <v>72.721199999999996</v>
      </c>
      <c r="BB56" s="78">
        <f t="shared" si="40"/>
        <v>15.175000000000001</v>
      </c>
    </row>
    <row r="57" spans="1:54" s="394" customFormat="1" x14ac:dyDescent="0.2">
      <c r="A57" s="379">
        <v>12</v>
      </c>
      <c r="B57" s="380">
        <v>4438</v>
      </c>
      <c r="C57" s="380">
        <v>600074871</v>
      </c>
      <c r="D57" s="380">
        <v>49864599</v>
      </c>
      <c r="E57" s="378" t="s">
        <v>171</v>
      </c>
      <c r="F57" s="380">
        <v>3113</v>
      </c>
      <c r="G57" s="247" t="s">
        <v>318</v>
      </c>
      <c r="H57" s="381" t="s">
        <v>281</v>
      </c>
      <c r="I57" s="110">
        <v>35744957</v>
      </c>
      <c r="J57" s="111">
        <v>25559629</v>
      </c>
      <c r="K57" s="111">
        <v>160000</v>
      </c>
      <c r="L57" s="114">
        <v>8693235</v>
      </c>
      <c r="M57" s="114">
        <v>511193</v>
      </c>
      <c r="N57" s="111">
        <v>820900</v>
      </c>
      <c r="O57" s="275">
        <v>47.509</v>
      </c>
      <c r="P57" s="288">
        <v>37.033200000000001</v>
      </c>
      <c r="Q57" s="411">
        <v>10.475800000000001</v>
      </c>
      <c r="R57" s="112">
        <f t="shared" si="1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2"/>
        <v>0</v>
      </c>
      <c r="X57" s="113">
        <v>0</v>
      </c>
      <c r="Y57" s="113">
        <v>0</v>
      </c>
      <c r="Z57" s="113">
        <v>0</v>
      </c>
      <c r="AA57" s="113">
        <f t="shared" si="3"/>
        <v>0</v>
      </c>
      <c r="AB57" s="113">
        <f t="shared" si="4"/>
        <v>0</v>
      </c>
      <c r="AC57" s="114">
        <f t="shared" si="5"/>
        <v>0</v>
      </c>
      <c r="AD57" s="114">
        <f t="shared" si="6"/>
        <v>0</v>
      </c>
      <c r="AE57" s="113">
        <v>0</v>
      </c>
      <c r="AF57" s="113">
        <v>0</v>
      </c>
      <c r="AG57" s="113">
        <f t="shared" si="7"/>
        <v>0</v>
      </c>
      <c r="AH57" s="113">
        <f t="shared" si="8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9"/>
        <v>0</v>
      </c>
      <c r="AR57" s="115">
        <f t="shared" si="10"/>
        <v>0</v>
      </c>
      <c r="AS57" s="116">
        <f t="shared" si="11"/>
        <v>0</v>
      </c>
      <c r="AT57" s="351">
        <f t="shared" ref="AT57:AT62" si="41">I57+AH57</f>
        <v>35744957</v>
      </c>
      <c r="AU57" s="113">
        <f t="shared" ref="AU57:AU62" si="42">J57+W57</f>
        <v>25559629</v>
      </c>
      <c r="AV57" s="113">
        <f t="shared" si="12"/>
        <v>160000</v>
      </c>
      <c r="AW57" s="113">
        <f t="shared" ref="AW57:AX62" si="43">L57+AC57</f>
        <v>8693235</v>
      </c>
      <c r="AX57" s="113">
        <f t="shared" si="43"/>
        <v>511193</v>
      </c>
      <c r="AY57" s="113">
        <f t="shared" ref="AY57:AY62" si="44">N57+AG57</f>
        <v>820900</v>
      </c>
      <c r="AZ57" s="115">
        <f t="shared" ref="AZ57:AZ62" si="45">O57+AS57</f>
        <v>47.509</v>
      </c>
      <c r="BA57" s="115">
        <f t="shared" ref="BA57:BB62" si="46">P57+AQ57</f>
        <v>37.033200000000001</v>
      </c>
      <c r="BB57" s="116">
        <f t="shared" si="46"/>
        <v>10.475800000000001</v>
      </c>
    </row>
    <row r="58" spans="1:54" s="394" customFormat="1" x14ac:dyDescent="0.2">
      <c r="A58" s="379">
        <v>12</v>
      </c>
      <c r="B58" s="380">
        <v>4438</v>
      </c>
      <c r="C58" s="380">
        <v>600074871</v>
      </c>
      <c r="D58" s="380">
        <v>49864599</v>
      </c>
      <c r="E58" s="378" t="s">
        <v>171</v>
      </c>
      <c r="F58" s="380">
        <v>3113</v>
      </c>
      <c r="G58" s="247" t="s">
        <v>316</v>
      </c>
      <c r="H58" s="381" t="s">
        <v>282</v>
      </c>
      <c r="I58" s="110">
        <v>4274663</v>
      </c>
      <c r="J58" s="111">
        <v>3139663</v>
      </c>
      <c r="K58" s="111">
        <v>0</v>
      </c>
      <c r="L58" s="114">
        <v>1061206</v>
      </c>
      <c r="M58" s="114">
        <v>62794</v>
      </c>
      <c r="N58" s="111">
        <v>11000</v>
      </c>
      <c r="O58" s="275">
        <v>9</v>
      </c>
      <c r="P58" s="288">
        <v>9</v>
      </c>
      <c r="Q58" s="411">
        <v>0</v>
      </c>
      <c r="R58" s="112">
        <f t="shared" si="1"/>
        <v>0</v>
      </c>
      <c r="S58" s="113">
        <v>55336</v>
      </c>
      <c r="T58" s="113">
        <v>0</v>
      </c>
      <c r="U58" s="113">
        <v>0</v>
      </c>
      <c r="V58" s="113">
        <v>0</v>
      </c>
      <c r="W58" s="113">
        <f t="shared" si="2"/>
        <v>55336</v>
      </c>
      <c r="X58" s="113">
        <v>0</v>
      </c>
      <c r="Y58" s="113">
        <v>0</v>
      </c>
      <c r="Z58" s="113">
        <v>0</v>
      </c>
      <c r="AA58" s="113">
        <f t="shared" si="3"/>
        <v>0</v>
      </c>
      <c r="AB58" s="113">
        <f t="shared" si="4"/>
        <v>55336</v>
      </c>
      <c r="AC58" s="114">
        <f t="shared" si="5"/>
        <v>18704</v>
      </c>
      <c r="AD58" s="114">
        <f t="shared" si="6"/>
        <v>1107</v>
      </c>
      <c r="AE58" s="113">
        <v>2500</v>
      </c>
      <c r="AF58" s="113">
        <v>0</v>
      </c>
      <c r="AG58" s="113">
        <f t="shared" si="7"/>
        <v>2500</v>
      </c>
      <c r="AH58" s="113">
        <f t="shared" si="8"/>
        <v>77647</v>
      </c>
      <c r="AI58" s="115">
        <v>0</v>
      </c>
      <c r="AJ58" s="115">
        <v>0</v>
      </c>
      <c r="AK58" s="115">
        <v>0.16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9"/>
        <v>0.16</v>
      </c>
      <c r="AR58" s="115">
        <f t="shared" si="10"/>
        <v>0</v>
      </c>
      <c r="AS58" s="116">
        <f t="shared" si="11"/>
        <v>0.16</v>
      </c>
      <c r="AT58" s="351">
        <f t="shared" si="41"/>
        <v>4352310</v>
      </c>
      <c r="AU58" s="113">
        <f t="shared" si="42"/>
        <v>3194999</v>
      </c>
      <c r="AV58" s="113">
        <f t="shared" si="12"/>
        <v>0</v>
      </c>
      <c r="AW58" s="113">
        <f t="shared" si="43"/>
        <v>1079910</v>
      </c>
      <c r="AX58" s="113">
        <f t="shared" si="43"/>
        <v>63901</v>
      </c>
      <c r="AY58" s="113">
        <f t="shared" si="44"/>
        <v>13500</v>
      </c>
      <c r="AZ58" s="115">
        <f t="shared" si="45"/>
        <v>9.16</v>
      </c>
      <c r="BA58" s="115">
        <f t="shared" si="46"/>
        <v>9.16</v>
      </c>
      <c r="BB58" s="116">
        <f t="shared" si="46"/>
        <v>0</v>
      </c>
    </row>
    <row r="59" spans="1:54" s="394" customFormat="1" x14ac:dyDescent="0.2">
      <c r="A59" s="379">
        <v>12</v>
      </c>
      <c r="B59" s="380">
        <v>4438</v>
      </c>
      <c r="C59" s="380">
        <v>600074871</v>
      </c>
      <c r="D59" s="380">
        <v>49864599</v>
      </c>
      <c r="E59" s="378" t="s">
        <v>171</v>
      </c>
      <c r="F59" s="380">
        <v>3141</v>
      </c>
      <c r="G59" s="247" t="s">
        <v>319</v>
      </c>
      <c r="H59" s="381" t="s">
        <v>282</v>
      </c>
      <c r="I59" s="110">
        <v>2856924</v>
      </c>
      <c r="J59" s="111">
        <v>2065389</v>
      </c>
      <c r="K59" s="111">
        <v>20000</v>
      </c>
      <c r="L59" s="114">
        <v>704861</v>
      </c>
      <c r="M59" s="114">
        <v>41308</v>
      </c>
      <c r="N59" s="111">
        <v>25366</v>
      </c>
      <c r="O59" s="275">
        <v>7.09</v>
      </c>
      <c r="P59" s="288">
        <v>0</v>
      </c>
      <c r="Q59" s="411">
        <v>7.09</v>
      </c>
      <c r="R59" s="112">
        <f t="shared" si="1"/>
        <v>0</v>
      </c>
      <c r="S59" s="113">
        <v>0</v>
      </c>
      <c r="T59" s="113">
        <v>-27567</v>
      </c>
      <c r="U59" s="113">
        <v>0</v>
      </c>
      <c r="V59" s="113">
        <v>0</v>
      </c>
      <c r="W59" s="113">
        <f t="shared" si="2"/>
        <v>-27567</v>
      </c>
      <c r="X59" s="113">
        <v>0</v>
      </c>
      <c r="Y59" s="113">
        <v>0</v>
      </c>
      <c r="Z59" s="113">
        <v>0</v>
      </c>
      <c r="AA59" s="113">
        <f t="shared" si="3"/>
        <v>0</v>
      </c>
      <c r="AB59" s="113">
        <f t="shared" si="4"/>
        <v>-27567</v>
      </c>
      <c r="AC59" s="114">
        <f t="shared" si="5"/>
        <v>-9318</v>
      </c>
      <c r="AD59" s="114">
        <f t="shared" si="6"/>
        <v>-551</v>
      </c>
      <c r="AE59" s="113">
        <v>0</v>
      </c>
      <c r="AF59" s="113">
        <v>0</v>
      </c>
      <c r="AG59" s="113">
        <f t="shared" si="7"/>
        <v>0</v>
      </c>
      <c r="AH59" s="113">
        <f t="shared" si="8"/>
        <v>-37436</v>
      </c>
      <c r="AI59" s="115">
        <v>0</v>
      </c>
      <c r="AJ59" s="115">
        <v>0</v>
      </c>
      <c r="AK59" s="115">
        <v>0</v>
      </c>
      <c r="AL59" s="115">
        <v>0</v>
      </c>
      <c r="AM59" s="115">
        <v>-0.09</v>
      </c>
      <c r="AN59" s="115">
        <v>0</v>
      </c>
      <c r="AO59" s="115">
        <v>0</v>
      </c>
      <c r="AP59" s="115">
        <v>0</v>
      </c>
      <c r="AQ59" s="115">
        <f t="shared" si="9"/>
        <v>0</v>
      </c>
      <c r="AR59" s="115">
        <f t="shared" si="10"/>
        <v>-0.09</v>
      </c>
      <c r="AS59" s="116">
        <f t="shared" si="11"/>
        <v>-0.09</v>
      </c>
      <c r="AT59" s="351">
        <f t="shared" si="41"/>
        <v>2819488</v>
      </c>
      <c r="AU59" s="113">
        <f t="shared" si="42"/>
        <v>2037822</v>
      </c>
      <c r="AV59" s="113">
        <f t="shared" si="12"/>
        <v>20000</v>
      </c>
      <c r="AW59" s="113">
        <f t="shared" si="43"/>
        <v>695543</v>
      </c>
      <c r="AX59" s="113">
        <f t="shared" si="43"/>
        <v>40757</v>
      </c>
      <c r="AY59" s="113">
        <f t="shared" si="44"/>
        <v>25366</v>
      </c>
      <c r="AZ59" s="115">
        <f t="shared" si="45"/>
        <v>7</v>
      </c>
      <c r="BA59" s="115">
        <f t="shared" si="46"/>
        <v>0</v>
      </c>
      <c r="BB59" s="116">
        <f t="shared" si="46"/>
        <v>7</v>
      </c>
    </row>
    <row r="60" spans="1:54" s="394" customFormat="1" x14ac:dyDescent="0.2">
      <c r="A60" s="379">
        <v>12</v>
      </c>
      <c r="B60" s="380">
        <v>4438</v>
      </c>
      <c r="C60" s="380">
        <v>600074871</v>
      </c>
      <c r="D60" s="380">
        <v>49864599</v>
      </c>
      <c r="E60" s="378" t="s">
        <v>171</v>
      </c>
      <c r="F60" s="380">
        <v>3143</v>
      </c>
      <c r="G60" s="247" t="s">
        <v>633</v>
      </c>
      <c r="H60" s="399" t="s">
        <v>281</v>
      </c>
      <c r="I60" s="110">
        <v>2390811</v>
      </c>
      <c r="J60" s="111">
        <v>1740833</v>
      </c>
      <c r="K60" s="111">
        <v>20000</v>
      </c>
      <c r="L60" s="114">
        <v>595162</v>
      </c>
      <c r="M60" s="114">
        <v>34816</v>
      </c>
      <c r="N60" s="111">
        <v>0</v>
      </c>
      <c r="O60" s="275">
        <v>3.8273999999999999</v>
      </c>
      <c r="P60" s="288">
        <v>3.8273999999999999</v>
      </c>
      <c r="Q60" s="411">
        <v>0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2"/>
        <v>0</v>
      </c>
      <c r="X60" s="113">
        <v>0</v>
      </c>
      <c r="Y60" s="113">
        <v>0</v>
      </c>
      <c r="Z60" s="113">
        <v>0</v>
      </c>
      <c r="AA60" s="113">
        <f t="shared" si="3"/>
        <v>0</v>
      </c>
      <c r="AB60" s="113">
        <f t="shared" si="4"/>
        <v>0</v>
      </c>
      <c r="AC60" s="114">
        <f t="shared" si="5"/>
        <v>0</v>
      </c>
      <c r="AD60" s="114">
        <f t="shared" si="6"/>
        <v>0</v>
      </c>
      <c r="AE60" s="113">
        <v>0</v>
      </c>
      <c r="AF60" s="113">
        <v>0</v>
      </c>
      <c r="AG60" s="113">
        <f t="shared" si="7"/>
        <v>0</v>
      </c>
      <c r="AH60" s="113">
        <f t="shared" si="8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9"/>
        <v>0</v>
      </c>
      <c r="AR60" s="115">
        <f t="shared" si="10"/>
        <v>0</v>
      </c>
      <c r="AS60" s="116">
        <f t="shared" si="11"/>
        <v>0</v>
      </c>
      <c r="AT60" s="351">
        <f t="shared" si="41"/>
        <v>2390811</v>
      </c>
      <c r="AU60" s="113">
        <f t="shared" si="42"/>
        <v>1740833</v>
      </c>
      <c r="AV60" s="113">
        <f t="shared" si="12"/>
        <v>20000</v>
      </c>
      <c r="AW60" s="113">
        <f t="shared" si="43"/>
        <v>595162</v>
      </c>
      <c r="AX60" s="113">
        <f t="shared" si="43"/>
        <v>34816</v>
      </c>
      <c r="AY60" s="113">
        <f t="shared" si="44"/>
        <v>0</v>
      </c>
      <c r="AZ60" s="115">
        <f t="shared" si="45"/>
        <v>3.8273999999999999</v>
      </c>
      <c r="BA60" s="115">
        <f t="shared" si="46"/>
        <v>3.8273999999999999</v>
      </c>
      <c r="BB60" s="116">
        <f t="shared" si="46"/>
        <v>0</v>
      </c>
    </row>
    <row r="61" spans="1:54" s="394" customFormat="1" x14ac:dyDescent="0.2">
      <c r="A61" s="379">
        <v>12</v>
      </c>
      <c r="B61" s="380">
        <v>4438</v>
      </c>
      <c r="C61" s="380">
        <v>600074871</v>
      </c>
      <c r="D61" s="380">
        <v>49864599</v>
      </c>
      <c r="E61" s="378" t="s">
        <v>171</v>
      </c>
      <c r="F61" s="380">
        <v>3143</v>
      </c>
      <c r="G61" s="247" t="s">
        <v>634</v>
      </c>
      <c r="H61" s="399" t="s">
        <v>282</v>
      </c>
      <c r="I61" s="110">
        <v>80052</v>
      </c>
      <c r="J61" s="111">
        <v>56430</v>
      </c>
      <c r="K61" s="111">
        <v>0</v>
      </c>
      <c r="L61" s="114">
        <v>19073</v>
      </c>
      <c r="M61" s="114">
        <v>1129</v>
      </c>
      <c r="N61" s="111">
        <v>3420</v>
      </c>
      <c r="O61" s="275">
        <v>0.24</v>
      </c>
      <c r="P61" s="288">
        <v>0</v>
      </c>
      <c r="Q61" s="411">
        <v>0.24</v>
      </c>
      <c r="R61" s="112">
        <f t="shared" si="1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2"/>
        <v>0</v>
      </c>
      <c r="X61" s="113">
        <v>0</v>
      </c>
      <c r="Y61" s="113">
        <v>0</v>
      </c>
      <c r="Z61" s="113">
        <v>0</v>
      </c>
      <c r="AA61" s="113">
        <f t="shared" si="3"/>
        <v>0</v>
      </c>
      <c r="AB61" s="113">
        <f t="shared" si="4"/>
        <v>0</v>
      </c>
      <c r="AC61" s="114">
        <f t="shared" si="5"/>
        <v>0</v>
      </c>
      <c r="AD61" s="114">
        <f t="shared" si="6"/>
        <v>0</v>
      </c>
      <c r="AE61" s="113">
        <v>0</v>
      </c>
      <c r="AF61" s="113">
        <v>0</v>
      </c>
      <c r="AG61" s="113">
        <f t="shared" si="7"/>
        <v>0</v>
      </c>
      <c r="AH61" s="113">
        <f t="shared" si="8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9"/>
        <v>0</v>
      </c>
      <c r="AR61" s="115">
        <f t="shared" si="10"/>
        <v>0</v>
      </c>
      <c r="AS61" s="116">
        <f t="shared" si="11"/>
        <v>0</v>
      </c>
      <c r="AT61" s="351">
        <f t="shared" si="41"/>
        <v>80052</v>
      </c>
      <c r="AU61" s="113">
        <f t="shared" si="42"/>
        <v>56430</v>
      </c>
      <c r="AV61" s="113">
        <f t="shared" si="12"/>
        <v>0</v>
      </c>
      <c r="AW61" s="113">
        <f t="shared" si="43"/>
        <v>19073</v>
      </c>
      <c r="AX61" s="113">
        <f t="shared" si="43"/>
        <v>1129</v>
      </c>
      <c r="AY61" s="113">
        <f t="shared" si="44"/>
        <v>3420</v>
      </c>
      <c r="AZ61" s="115">
        <f t="shared" si="45"/>
        <v>0.24</v>
      </c>
      <c r="BA61" s="115">
        <f t="shared" si="46"/>
        <v>0</v>
      </c>
      <c r="BB61" s="116">
        <f t="shared" si="46"/>
        <v>0.24</v>
      </c>
    </row>
    <row r="62" spans="1:54" s="394" customFormat="1" x14ac:dyDescent="0.2">
      <c r="A62" s="379">
        <v>12</v>
      </c>
      <c r="B62" s="380">
        <v>4438</v>
      </c>
      <c r="C62" s="380">
        <v>600074871</v>
      </c>
      <c r="D62" s="380">
        <v>49864599</v>
      </c>
      <c r="E62" s="378" t="s">
        <v>171</v>
      </c>
      <c r="F62" s="380">
        <v>3143</v>
      </c>
      <c r="G62" s="247" t="s">
        <v>321</v>
      </c>
      <c r="H62" s="399" t="s">
        <v>282</v>
      </c>
      <c r="I62" s="110">
        <v>339766</v>
      </c>
      <c r="J62" s="111">
        <v>249555</v>
      </c>
      <c r="K62" s="111">
        <v>0</v>
      </c>
      <c r="L62" s="114">
        <v>84350</v>
      </c>
      <c r="M62" s="114">
        <v>4991</v>
      </c>
      <c r="N62" s="111">
        <v>870</v>
      </c>
      <c r="O62" s="275">
        <v>0.56000000000000005</v>
      </c>
      <c r="P62" s="288">
        <v>0.5</v>
      </c>
      <c r="Q62" s="411">
        <v>0.06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2"/>
        <v>0</v>
      </c>
      <c r="X62" s="113">
        <v>0</v>
      </c>
      <c r="Y62" s="113">
        <v>0</v>
      </c>
      <c r="Z62" s="113">
        <v>0</v>
      </c>
      <c r="AA62" s="113">
        <f t="shared" si="3"/>
        <v>0</v>
      </c>
      <c r="AB62" s="113">
        <f t="shared" si="4"/>
        <v>0</v>
      </c>
      <c r="AC62" s="114">
        <f t="shared" si="5"/>
        <v>0</v>
      </c>
      <c r="AD62" s="114">
        <f t="shared" si="6"/>
        <v>0</v>
      </c>
      <c r="AE62" s="113">
        <v>0</v>
      </c>
      <c r="AF62" s="113">
        <v>0</v>
      </c>
      <c r="AG62" s="113">
        <f t="shared" si="7"/>
        <v>0</v>
      </c>
      <c r="AH62" s="113">
        <f t="shared" si="8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9"/>
        <v>0</v>
      </c>
      <c r="AR62" s="115">
        <f t="shared" si="10"/>
        <v>0</v>
      </c>
      <c r="AS62" s="116">
        <f t="shared" si="11"/>
        <v>0</v>
      </c>
      <c r="AT62" s="351">
        <f t="shared" si="41"/>
        <v>339766</v>
      </c>
      <c r="AU62" s="113">
        <f t="shared" si="42"/>
        <v>249555</v>
      </c>
      <c r="AV62" s="113">
        <f t="shared" si="12"/>
        <v>0</v>
      </c>
      <c r="AW62" s="113">
        <f t="shared" si="43"/>
        <v>84350</v>
      </c>
      <c r="AX62" s="113">
        <f t="shared" si="43"/>
        <v>4991</v>
      </c>
      <c r="AY62" s="113">
        <f t="shared" si="44"/>
        <v>870</v>
      </c>
      <c r="AZ62" s="115">
        <f t="shared" si="45"/>
        <v>0.56000000000000005</v>
      </c>
      <c r="BA62" s="115">
        <f t="shared" si="46"/>
        <v>0.5</v>
      </c>
      <c r="BB62" s="116">
        <f t="shared" si="46"/>
        <v>0.06</v>
      </c>
    </row>
    <row r="63" spans="1:54" s="394" customFormat="1" x14ac:dyDescent="0.2">
      <c r="A63" s="237">
        <v>12</v>
      </c>
      <c r="B63" s="31">
        <v>4438</v>
      </c>
      <c r="C63" s="31">
        <v>600074871</v>
      </c>
      <c r="D63" s="31">
        <v>49864599</v>
      </c>
      <c r="E63" s="246" t="s">
        <v>172</v>
      </c>
      <c r="F63" s="31"/>
      <c r="G63" s="236"/>
      <c r="H63" s="332"/>
      <c r="I63" s="5">
        <v>45687173</v>
      </c>
      <c r="J63" s="8">
        <v>32811499</v>
      </c>
      <c r="K63" s="8">
        <v>200000</v>
      </c>
      <c r="L63" s="8">
        <v>11157887</v>
      </c>
      <c r="M63" s="8">
        <v>656231</v>
      </c>
      <c r="N63" s="8">
        <v>861556</v>
      </c>
      <c r="O63" s="9">
        <v>68.226399999999998</v>
      </c>
      <c r="P63" s="9">
        <v>50.360599999999998</v>
      </c>
      <c r="Q63" s="38">
        <v>17.8658</v>
      </c>
      <c r="R63" s="5">
        <f t="shared" ref="R63:BB63" si="47">SUM(R57:R62)</f>
        <v>0</v>
      </c>
      <c r="S63" s="8">
        <f t="shared" si="47"/>
        <v>55336</v>
      </c>
      <c r="T63" s="8">
        <f t="shared" si="47"/>
        <v>-27567</v>
      </c>
      <c r="U63" s="8">
        <f t="shared" si="47"/>
        <v>0</v>
      </c>
      <c r="V63" s="8">
        <f t="shared" si="47"/>
        <v>0</v>
      </c>
      <c r="W63" s="8">
        <f t="shared" si="47"/>
        <v>27769</v>
      </c>
      <c r="X63" s="8">
        <f t="shared" si="47"/>
        <v>0</v>
      </c>
      <c r="Y63" s="8">
        <f t="shared" si="47"/>
        <v>0</v>
      </c>
      <c r="Z63" s="8">
        <f t="shared" si="47"/>
        <v>0</v>
      </c>
      <c r="AA63" s="8">
        <f t="shared" si="47"/>
        <v>0</v>
      </c>
      <c r="AB63" s="8">
        <f t="shared" si="47"/>
        <v>27769</v>
      </c>
      <c r="AC63" s="8">
        <f t="shared" si="47"/>
        <v>9386</v>
      </c>
      <c r="AD63" s="8">
        <f t="shared" si="47"/>
        <v>556</v>
      </c>
      <c r="AE63" s="8">
        <f t="shared" si="47"/>
        <v>2500</v>
      </c>
      <c r="AF63" s="8">
        <f t="shared" si="47"/>
        <v>0</v>
      </c>
      <c r="AG63" s="8">
        <f t="shared" si="47"/>
        <v>2500</v>
      </c>
      <c r="AH63" s="8">
        <f t="shared" si="47"/>
        <v>40211</v>
      </c>
      <c r="AI63" s="9">
        <f t="shared" si="47"/>
        <v>0</v>
      </c>
      <c r="AJ63" s="9">
        <f t="shared" si="47"/>
        <v>0</v>
      </c>
      <c r="AK63" s="9">
        <f t="shared" si="47"/>
        <v>0.16</v>
      </c>
      <c r="AL63" s="9">
        <f t="shared" si="47"/>
        <v>0</v>
      </c>
      <c r="AM63" s="9">
        <f t="shared" si="47"/>
        <v>-0.09</v>
      </c>
      <c r="AN63" s="9">
        <f t="shared" si="47"/>
        <v>0</v>
      </c>
      <c r="AO63" s="9">
        <f t="shared" si="47"/>
        <v>0</v>
      </c>
      <c r="AP63" s="9">
        <f t="shared" si="47"/>
        <v>0</v>
      </c>
      <c r="AQ63" s="9">
        <f t="shared" si="47"/>
        <v>0.16</v>
      </c>
      <c r="AR63" s="9">
        <f t="shared" si="47"/>
        <v>-0.09</v>
      </c>
      <c r="AS63" s="78">
        <f t="shared" si="47"/>
        <v>7.0000000000000007E-2</v>
      </c>
      <c r="AT63" s="877">
        <f t="shared" si="47"/>
        <v>45727384</v>
      </c>
      <c r="AU63" s="8">
        <f t="shared" si="47"/>
        <v>32839268</v>
      </c>
      <c r="AV63" s="8">
        <f t="shared" si="47"/>
        <v>200000</v>
      </c>
      <c r="AW63" s="8">
        <f t="shared" si="47"/>
        <v>11167273</v>
      </c>
      <c r="AX63" s="8">
        <f t="shared" si="47"/>
        <v>656787</v>
      </c>
      <c r="AY63" s="8">
        <f t="shared" si="47"/>
        <v>864056</v>
      </c>
      <c r="AZ63" s="9">
        <f t="shared" si="47"/>
        <v>68.296399999999991</v>
      </c>
      <c r="BA63" s="9">
        <f t="shared" si="47"/>
        <v>50.520600000000002</v>
      </c>
      <c r="BB63" s="78">
        <f t="shared" si="47"/>
        <v>17.775799999999997</v>
      </c>
    </row>
    <row r="64" spans="1:54" s="394" customFormat="1" x14ac:dyDescent="0.2">
      <c r="A64" s="379">
        <v>13</v>
      </c>
      <c r="B64" s="380">
        <v>4455</v>
      </c>
      <c r="C64" s="380">
        <v>600074889</v>
      </c>
      <c r="D64" s="380">
        <v>49864611</v>
      </c>
      <c r="E64" s="378" t="s">
        <v>173</v>
      </c>
      <c r="F64" s="380">
        <v>3113</v>
      </c>
      <c r="G64" s="247" t="s">
        <v>318</v>
      </c>
      <c r="H64" s="381" t="s">
        <v>281</v>
      </c>
      <c r="I64" s="110">
        <v>38474813</v>
      </c>
      <c r="J64" s="111">
        <v>27586320</v>
      </c>
      <c r="K64" s="111">
        <v>90000</v>
      </c>
      <c r="L64" s="114">
        <v>9354597</v>
      </c>
      <c r="M64" s="114">
        <v>551726</v>
      </c>
      <c r="N64" s="111">
        <v>892170</v>
      </c>
      <c r="O64" s="275">
        <v>50.694400000000002</v>
      </c>
      <c r="P64" s="288">
        <v>40.471699999999998</v>
      </c>
      <c r="Q64" s="411">
        <v>10.2227</v>
      </c>
      <c r="R64" s="112">
        <f t="shared" si="1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2"/>
        <v>0</v>
      </c>
      <c r="X64" s="113">
        <v>0</v>
      </c>
      <c r="Y64" s="113">
        <v>0</v>
      </c>
      <c r="Z64" s="113">
        <v>0</v>
      </c>
      <c r="AA64" s="113">
        <f t="shared" si="3"/>
        <v>0</v>
      </c>
      <c r="AB64" s="113">
        <f t="shared" si="4"/>
        <v>0</v>
      </c>
      <c r="AC64" s="114">
        <f t="shared" si="5"/>
        <v>0</v>
      </c>
      <c r="AD64" s="114">
        <f t="shared" si="6"/>
        <v>0</v>
      </c>
      <c r="AE64" s="113">
        <v>0</v>
      </c>
      <c r="AF64" s="113">
        <v>0</v>
      </c>
      <c r="AG64" s="113">
        <f t="shared" si="7"/>
        <v>0</v>
      </c>
      <c r="AH64" s="113">
        <f t="shared" si="8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9"/>
        <v>0</v>
      </c>
      <c r="AR64" s="115">
        <f t="shared" si="10"/>
        <v>0</v>
      </c>
      <c r="AS64" s="116">
        <f t="shared" si="11"/>
        <v>0</v>
      </c>
      <c r="AT64" s="351">
        <f t="shared" ref="AT64:AT69" si="48">I64+AH64</f>
        <v>38474813</v>
      </c>
      <c r="AU64" s="113">
        <f t="shared" ref="AU64:AU69" si="49">J64+W64</f>
        <v>27586320</v>
      </c>
      <c r="AV64" s="113">
        <f t="shared" si="12"/>
        <v>90000</v>
      </c>
      <c r="AW64" s="113">
        <f t="shared" ref="AW64:AX69" si="50">L64+AC64</f>
        <v>9354597</v>
      </c>
      <c r="AX64" s="113">
        <f t="shared" si="50"/>
        <v>551726</v>
      </c>
      <c r="AY64" s="113">
        <f t="shared" ref="AY64:AY69" si="51">N64+AG64</f>
        <v>892170</v>
      </c>
      <c r="AZ64" s="115">
        <f t="shared" ref="AZ64:AZ69" si="52">O64+AS64</f>
        <v>50.694400000000002</v>
      </c>
      <c r="BA64" s="115">
        <f t="shared" ref="BA64:BB69" si="53">P64+AQ64</f>
        <v>40.471699999999998</v>
      </c>
      <c r="BB64" s="116">
        <f t="shared" si="53"/>
        <v>10.2227</v>
      </c>
    </row>
    <row r="65" spans="1:54" s="394" customFormat="1" x14ac:dyDescent="0.2">
      <c r="A65" s="379">
        <v>13</v>
      </c>
      <c r="B65" s="380">
        <v>4455</v>
      </c>
      <c r="C65" s="380">
        <v>600074889</v>
      </c>
      <c r="D65" s="380">
        <v>49864611</v>
      </c>
      <c r="E65" s="378" t="s">
        <v>173</v>
      </c>
      <c r="F65" s="380">
        <v>3113</v>
      </c>
      <c r="G65" s="247" t="s">
        <v>316</v>
      </c>
      <c r="H65" s="381" t="s">
        <v>282</v>
      </c>
      <c r="I65" s="110">
        <v>3485754</v>
      </c>
      <c r="J65" s="111">
        <v>2566829</v>
      </c>
      <c r="K65" s="111">
        <v>0</v>
      </c>
      <c r="L65" s="114">
        <v>867588</v>
      </c>
      <c r="M65" s="114">
        <v>51337</v>
      </c>
      <c r="N65" s="111">
        <v>0</v>
      </c>
      <c r="O65" s="275">
        <v>7.58</v>
      </c>
      <c r="P65" s="288">
        <v>7.58</v>
      </c>
      <c r="Q65" s="411">
        <v>0</v>
      </c>
      <c r="R65" s="112">
        <f t="shared" si="1"/>
        <v>0</v>
      </c>
      <c r="S65" s="113">
        <v>-33683</v>
      </c>
      <c r="T65" s="113">
        <v>0</v>
      </c>
      <c r="U65" s="113">
        <v>0</v>
      </c>
      <c r="V65" s="113">
        <v>0</v>
      </c>
      <c r="W65" s="113">
        <f t="shared" si="2"/>
        <v>-33683</v>
      </c>
      <c r="X65" s="113">
        <v>0</v>
      </c>
      <c r="Y65" s="113">
        <v>0</v>
      </c>
      <c r="Z65" s="113">
        <v>0</v>
      </c>
      <c r="AA65" s="113">
        <f t="shared" si="3"/>
        <v>0</v>
      </c>
      <c r="AB65" s="113">
        <f t="shared" si="4"/>
        <v>-33683</v>
      </c>
      <c r="AC65" s="114">
        <f t="shared" si="5"/>
        <v>-11385</v>
      </c>
      <c r="AD65" s="114">
        <f t="shared" si="6"/>
        <v>-674</v>
      </c>
      <c r="AE65" s="113">
        <v>0</v>
      </c>
      <c r="AF65" s="113">
        <v>0</v>
      </c>
      <c r="AG65" s="113">
        <f t="shared" si="7"/>
        <v>0</v>
      </c>
      <c r="AH65" s="113">
        <f t="shared" si="8"/>
        <v>-45742</v>
      </c>
      <c r="AI65" s="115">
        <v>0</v>
      </c>
      <c r="AJ65" s="115">
        <v>0</v>
      </c>
      <c r="AK65" s="115">
        <v>-0.1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9"/>
        <v>-0.1</v>
      </c>
      <c r="AR65" s="115">
        <f t="shared" si="10"/>
        <v>0</v>
      </c>
      <c r="AS65" s="116">
        <f t="shared" si="11"/>
        <v>-0.1</v>
      </c>
      <c r="AT65" s="351">
        <f t="shared" si="48"/>
        <v>3440012</v>
      </c>
      <c r="AU65" s="113">
        <f t="shared" si="49"/>
        <v>2533146</v>
      </c>
      <c r="AV65" s="113">
        <f t="shared" si="12"/>
        <v>0</v>
      </c>
      <c r="AW65" s="113">
        <f t="shared" si="50"/>
        <v>856203</v>
      </c>
      <c r="AX65" s="113">
        <f t="shared" si="50"/>
        <v>50663</v>
      </c>
      <c r="AY65" s="113">
        <f t="shared" si="51"/>
        <v>0</v>
      </c>
      <c r="AZ65" s="115">
        <f t="shared" si="52"/>
        <v>7.48</v>
      </c>
      <c r="BA65" s="115">
        <f t="shared" si="53"/>
        <v>7.48</v>
      </c>
      <c r="BB65" s="116">
        <f t="shared" si="53"/>
        <v>0</v>
      </c>
    </row>
    <row r="66" spans="1:54" s="394" customFormat="1" x14ac:dyDescent="0.2">
      <c r="A66" s="379">
        <v>13</v>
      </c>
      <c r="B66" s="380">
        <v>4455</v>
      </c>
      <c r="C66" s="380">
        <v>600074889</v>
      </c>
      <c r="D66" s="380">
        <v>49864611</v>
      </c>
      <c r="E66" s="378" t="s">
        <v>173</v>
      </c>
      <c r="F66" s="380">
        <v>3141</v>
      </c>
      <c r="G66" s="247" t="s">
        <v>319</v>
      </c>
      <c r="H66" s="381" t="s">
        <v>282</v>
      </c>
      <c r="I66" s="110">
        <v>2955972</v>
      </c>
      <c r="J66" s="111">
        <v>2156972</v>
      </c>
      <c r="K66" s="111">
        <v>0</v>
      </c>
      <c r="L66" s="114">
        <v>729057</v>
      </c>
      <c r="M66" s="114">
        <v>43139</v>
      </c>
      <c r="N66" s="111">
        <v>26804</v>
      </c>
      <c r="O66" s="275">
        <v>7.34</v>
      </c>
      <c r="P66" s="288">
        <v>0</v>
      </c>
      <c r="Q66" s="411">
        <v>7.34</v>
      </c>
      <c r="R66" s="112">
        <f t="shared" si="1"/>
        <v>0</v>
      </c>
      <c r="S66" s="113">
        <v>0</v>
      </c>
      <c r="T66" s="113">
        <v>31573</v>
      </c>
      <c r="U66" s="113">
        <v>0</v>
      </c>
      <c r="V66" s="113">
        <v>0</v>
      </c>
      <c r="W66" s="113">
        <f t="shared" si="2"/>
        <v>31573</v>
      </c>
      <c r="X66" s="113">
        <v>0</v>
      </c>
      <c r="Y66" s="113">
        <v>0</v>
      </c>
      <c r="Z66" s="113">
        <v>0</v>
      </c>
      <c r="AA66" s="113">
        <f t="shared" si="3"/>
        <v>0</v>
      </c>
      <c r="AB66" s="113">
        <f t="shared" si="4"/>
        <v>31573</v>
      </c>
      <c r="AC66" s="114">
        <f t="shared" si="5"/>
        <v>10672</v>
      </c>
      <c r="AD66" s="114">
        <f t="shared" si="6"/>
        <v>631</v>
      </c>
      <c r="AE66" s="113">
        <v>0</v>
      </c>
      <c r="AF66" s="113">
        <v>0</v>
      </c>
      <c r="AG66" s="113">
        <f t="shared" si="7"/>
        <v>0</v>
      </c>
      <c r="AH66" s="113">
        <f t="shared" si="8"/>
        <v>42876</v>
      </c>
      <c r="AI66" s="115">
        <v>0</v>
      </c>
      <c r="AJ66" s="115">
        <v>0</v>
      </c>
      <c r="AK66" s="115">
        <v>0</v>
      </c>
      <c r="AL66" s="115">
        <v>0</v>
      </c>
      <c r="AM66" s="115">
        <v>0.1</v>
      </c>
      <c r="AN66" s="115">
        <v>0</v>
      </c>
      <c r="AO66" s="115">
        <v>0</v>
      </c>
      <c r="AP66" s="115">
        <v>0</v>
      </c>
      <c r="AQ66" s="115">
        <f t="shared" si="9"/>
        <v>0</v>
      </c>
      <c r="AR66" s="115">
        <f t="shared" si="10"/>
        <v>0.1</v>
      </c>
      <c r="AS66" s="116">
        <f t="shared" si="11"/>
        <v>0.1</v>
      </c>
      <c r="AT66" s="351">
        <f t="shared" si="48"/>
        <v>2998848</v>
      </c>
      <c r="AU66" s="113">
        <f t="shared" si="49"/>
        <v>2188545</v>
      </c>
      <c r="AV66" s="113">
        <f t="shared" si="12"/>
        <v>0</v>
      </c>
      <c r="AW66" s="113">
        <f t="shared" si="50"/>
        <v>739729</v>
      </c>
      <c r="AX66" s="113">
        <f t="shared" si="50"/>
        <v>43770</v>
      </c>
      <c r="AY66" s="113">
        <f t="shared" si="51"/>
        <v>26804</v>
      </c>
      <c r="AZ66" s="115">
        <f t="shared" si="52"/>
        <v>7.4399999999999995</v>
      </c>
      <c r="BA66" s="115">
        <f t="shared" si="53"/>
        <v>0</v>
      </c>
      <c r="BB66" s="116">
        <f t="shared" si="53"/>
        <v>7.4399999999999995</v>
      </c>
    </row>
    <row r="67" spans="1:54" s="394" customFormat="1" x14ac:dyDescent="0.2">
      <c r="A67" s="379">
        <v>13</v>
      </c>
      <c r="B67" s="380">
        <v>4455</v>
      </c>
      <c r="C67" s="380">
        <v>600074889</v>
      </c>
      <c r="D67" s="380">
        <v>49864611</v>
      </c>
      <c r="E67" s="378" t="s">
        <v>173</v>
      </c>
      <c r="F67" s="380">
        <v>3143</v>
      </c>
      <c r="G67" s="247" t="s">
        <v>633</v>
      </c>
      <c r="H67" s="399" t="s">
        <v>281</v>
      </c>
      <c r="I67" s="110">
        <v>3665335</v>
      </c>
      <c r="J67" s="111">
        <v>2699069</v>
      </c>
      <c r="K67" s="111">
        <v>0</v>
      </c>
      <c r="L67" s="114">
        <v>912285</v>
      </c>
      <c r="M67" s="114">
        <v>53981</v>
      </c>
      <c r="N67" s="111">
        <v>0</v>
      </c>
      <c r="O67" s="275">
        <v>5.6429999999999998</v>
      </c>
      <c r="P67" s="288">
        <v>5.6429999999999998</v>
      </c>
      <c r="Q67" s="411">
        <v>0</v>
      </c>
      <c r="R67" s="112">
        <f t="shared" si="1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2"/>
        <v>0</v>
      </c>
      <c r="X67" s="113">
        <v>0</v>
      </c>
      <c r="Y67" s="113">
        <v>0</v>
      </c>
      <c r="Z67" s="113">
        <v>0</v>
      </c>
      <c r="AA67" s="113">
        <f t="shared" si="3"/>
        <v>0</v>
      </c>
      <c r="AB67" s="113">
        <f t="shared" si="4"/>
        <v>0</v>
      </c>
      <c r="AC67" s="114">
        <f t="shared" si="5"/>
        <v>0</v>
      </c>
      <c r="AD67" s="114">
        <f t="shared" si="6"/>
        <v>0</v>
      </c>
      <c r="AE67" s="113">
        <v>0</v>
      </c>
      <c r="AF67" s="113">
        <v>0</v>
      </c>
      <c r="AG67" s="113">
        <f t="shared" si="7"/>
        <v>0</v>
      </c>
      <c r="AH67" s="113">
        <f t="shared" si="8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9"/>
        <v>0</v>
      </c>
      <c r="AR67" s="115">
        <f t="shared" si="10"/>
        <v>0</v>
      </c>
      <c r="AS67" s="116">
        <f t="shared" si="11"/>
        <v>0</v>
      </c>
      <c r="AT67" s="351">
        <f t="shared" si="48"/>
        <v>3665335</v>
      </c>
      <c r="AU67" s="113">
        <f t="shared" si="49"/>
        <v>2699069</v>
      </c>
      <c r="AV67" s="113">
        <f t="shared" si="12"/>
        <v>0</v>
      </c>
      <c r="AW67" s="113">
        <f t="shared" si="50"/>
        <v>912285</v>
      </c>
      <c r="AX67" s="113">
        <f t="shared" si="50"/>
        <v>53981</v>
      </c>
      <c r="AY67" s="113">
        <f t="shared" si="51"/>
        <v>0</v>
      </c>
      <c r="AZ67" s="115">
        <f t="shared" si="52"/>
        <v>5.6429999999999998</v>
      </c>
      <c r="BA67" s="115">
        <f t="shared" si="53"/>
        <v>5.6429999999999998</v>
      </c>
      <c r="BB67" s="116">
        <f t="shared" si="53"/>
        <v>0</v>
      </c>
    </row>
    <row r="68" spans="1:54" s="394" customFormat="1" x14ac:dyDescent="0.2">
      <c r="A68" s="379">
        <v>13</v>
      </c>
      <c r="B68" s="380">
        <v>4455</v>
      </c>
      <c r="C68" s="380">
        <v>600074889</v>
      </c>
      <c r="D68" s="380">
        <v>49864611</v>
      </c>
      <c r="E68" s="378" t="s">
        <v>173</v>
      </c>
      <c r="F68" s="380">
        <v>3143</v>
      </c>
      <c r="G68" s="247" t="s">
        <v>634</v>
      </c>
      <c r="H68" s="399" t="s">
        <v>282</v>
      </c>
      <c r="I68" s="110">
        <v>103225</v>
      </c>
      <c r="J68" s="111">
        <v>72765</v>
      </c>
      <c r="K68" s="111">
        <v>0</v>
      </c>
      <c r="L68" s="114">
        <v>24595</v>
      </c>
      <c r="M68" s="114">
        <v>1455</v>
      </c>
      <c r="N68" s="111">
        <v>4410</v>
      </c>
      <c r="O68" s="275">
        <v>0.31</v>
      </c>
      <c r="P68" s="288">
        <v>0</v>
      </c>
      <c r="Q68" s="411">
        <v>0.31</v>
      </c>
      <c r="R68" s="112">
        <f t="shared" si="1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2"/>
        <v>0</v>
      </c>
      <c r="X68" s="113">
        <v>0</v>
      </c>
      <c r="Y68" s="113">
        <v>0</v>
      </c>
      <c r="Z68" s="113">
        <v>0</v>
      </c>
      <c r="AA68" s="113">
        <f t="shared" si="3"/>
        <v>0</v>
      </c>
      <c r="AB68" s="113">
        <f t="shared" si="4"/>
        <v>0</v>
      </c>
      <c r="AC68" s="114">
        <f t="shared" si="5"/>
        <v>0</v>
      </c>
      <c r="AD68" s="114">
        <f t="shared" si="6"/>
        <v>0</v>
      </c>
      <c r="AE68" s="113">
        <v>0</v>
      </c>
      <c r="AF68" s="113">
        <v>0</v>
      </c>
      <c r="AG68" s="113">
        <f t="shared" si="7"/>
        <v>0</v>
      </c>
      <c r="AH68" s="113">
        <f t="shared" si="8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9"/>
        <v>0</v>
      </c>
      <c r="AR68" s="115">
        <f t="shared" si="10"/>
        <v>0</v>
      </c>
      <c r="AS68" s="116">
        <f t="shared" si="11"/>
        <v>0</v>
      </c>
      <c r="AT68" s="351">
        <f t="shared" si="48"/>
        <v>103225</v>
      </c>
      <c r="AU68" s="113">
        <f t="shared" si="49"/>
        <v>72765</v>
      </c>
      <c r="AV68" s="113">
        <f t="shared" si="12"/>
        <v>0</v>
      </c>
      <c r="AW68" s="113">
        <f t="shared" si="50"/>
        <v>24595</v>
      </c>
      <c r="AX68" s="113">
        <f t="shared" si="50"/>
        <v>1455</v>
      </c>
      <c r="AY68" s="113">
        <f t="shared" si="51"/>
        <v>4410</v>
      </c>
      <c r="AZ68" s="115">
        <f t="shared" si="52"/>
        <v>0.31</v>
      </c>
      <c r="BA68" s="115">
        <f t="shared" si="53"/>
        <v>0</v>
      </c>
      <c r="BB68" s="116">
        <f t="shared" si="53"/>
        <v>0.31</v>
      </c>
    </row>
    <row r="69" spans="1:54" s="394" customFormat="1" x14ac:dyDescent="0.2">
      <c r="A69" s="379">
        <v>13</v>
      </c>
      <c r="B69" s="380">
        <v>4455</v>
      </c>
      <c r="C69" s="380">
        <v>600074889</v>
      </c>
      <c r="D69" s="380">
        <v>49864611</v>
      </c>
      <c r="E69" s="378" t="s">
        <v>173</v>
      </c>
      <c r="F69" s="380">
        <v>3143</v>
      </c>
      <c r="G69" s="247" t="s">
        <v>321</v>
      </c>
      <c r="H69" s="399" t="s">
        <v>282</v>
      </c>
      <c r="I69" s="110">
        <v>332041</v>
      </c>
      <c r="J69" s="111">
        <v>244110</v>
      </c>
      <c r="K69" s="111">
        <v>0</v>
      </c>
      <c r="L69" s="114">
        <v>82509</v>
      </c>
      <c r="M69" s="114">
        <v>4882</v>
      </c>
      <c r="N69" s="111">
        <v>540</v>
      </c>
      <c r="O69" s="275">
        <v>0.54</v>
      </c>
      <c r="P69" s="288">
        <v>0.5</v>
      </c>
      <c r="Q69" s="411">
        <v>0.04</v>
      </c>
      <c r="R69" s="112">
        <f t="shared" si="1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2"/>
        <v>0</v>
      </c>
      <c r="X69" s="113">
        <v>0</v>
      </c>
      <c r="Y69" s="113">
        <v>0</v>
      </c>
      <c r="Z69" s="113">
        <v>0</v>
      </c>
      <c r="AA69" s="113">
        <f t="shared" si="3"/>
        <v>0</v>
      </c>
      <c r="AB69" s="113">
        <f t="shared" si="4"/>
        <v>0</v>
      </c>
      <c r="AC69" s="114">
        <f t="shared" si="5"/>
        <v>0</v>
      </c>
      <c r="AD69" s="114">
        <f t="shared" si="6"/>
        <v>0</v>
      </c>
      <c r="AE69" s="113">
        <v>0</v>
      </c>
      <c r="AF69" s="113">
        <v>0</v>
      </c>
      <c r="AG69" s="113">
        <f t="shared" si="7"/>
        <v>0</v>
      </c>
      <c r="AH69" s="113">
        <f t="shared" si="8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9"/>
        <v>0</v>
      </c>
      <c r="AR69" s="115">
        <f t="shared" si="10"/>
        <v>0</v>
      </c>
      <c r="AS69" s="116">
        <f t="shared" si="11"/>
        <v>0</v>
      </c>
      <c r="AT69" s="351">
        <f t="shared" si="48"/>
        <v>332041</v>
      </c>
      <c r="AU69" s="113">
        <f t="shared" si="49"/>
        <v>244110</v>
      </c>
      <c r="AV69" s="113">
        <f t="shared" si="12"/>
        <v>0</v>
      </c>
      <c r="AW69" s="113">
        <f t="shared" si="50"/>
        <v>82509</v>
      </c>
      <c r="AX69" s="113">
        <f t="shared" si="50"/>
        <v>4882</v>
      </c>
      <c r="AY69" s="113">
        <f t="shared" si="51"/>
        <v>540</v>
      </c>
      <c r="AZ69" s="115">
        <f t="shared" si="52"/>
        <v>0.54</v>
      </c>
      <c r="BA69" s="115">
        <f t="shared" si="53"/>
        <v>0.5</v>
      </c>
      <c r="BB69" s="116">
        <f t="shared" si="53"/>
        <v>0.04</v>
      </c>
    </row>
    <row r="70" spans="1:54" s="394" customFormat="1" x14ac:dyDescent="0.2">
      <c r="A70" s="237">
        <v>13</v>
      </c>
      <c r="B70" s="31">
        <v>4455</v>
      </c>
      <c r="C70" s="31">
        <v>600074889</v>
      </c>
      <c r="D70" s="31">
        <v>49864611</v>
      </c>
      <c r="E70" s="246" t="s">
        <v>174</v>
      </c>
      <c r="F70" s="31"/>
      <c r="G70" s="236"/>
      <c r="H70" s="332"/>
      <c r="I70" s="5">
        <v>49017140</v>
      </c>
      <c r="J70" s="8">
        <v>35326065</v>
      </c>
      <c r="K70" s="8">
        <v>90000</v>
      </c>
      <c r="L70" s="8">
        <v>11970631</v>
      </c>
      <c r="M70" s="8">
        <v>706520</v>
      </c>
      <c r="N70" s="8">
        <v>923924</v>
      </c>
      <c r="O70" s="9">
        <v>72.107400000000013</v>
      </c>
      <c r="P70" s="9">
        <v>54.194699999999997</v>
      </c>
      <c r="Q70" s="38">
        <v>17.912699999999997</v>
      </c>
      <c r="R70" s="5">
        <f t="shared" ref="R70:BB70" si="54">SUM(R64:R69)</f>
        <v>0</v>
      </c>
      <c r="S70" s="8">
        <f t="shared" si="54"/>
        <v>-33683</v>
      </c>
      <c r="T70" s="8">
        <f t="shared" si="54"/>
        <v>31573</v>
      </c>
      <c r="U70" s="8">
        <f t="shared" si="54"/>
        <v>0</v>
      </c>
      <c r="V70" s="8">
        <f t="shared" si="54"/>
        <v>0</v>
      </c>
      <c r="W70" s="8">
        <f t="shared" si="54"/>
        <v>-2110</v>
      </c>
      <c r="X70" s="8">
        <f t="shared" si="54"/>
        <v>0</v>
      </c>
      <c r="Y70" s="8">
        <f t="shared" si="54"/>
        <v>0</v>
      </c>
      <c r="Z70" s="8">
        <f t="shared" si="54"/>
        <v>0</v>
      </c>
      <c r="AA70" s="8">
        <f t="shared" si="54"/>
        <v>0</v>
      </c>
      <c r="AB70" s="8">
        <f t="shared" si="54"/>
        <v>-2110</v>
      </c>
      <c r="AC70" s="8">
        <f t="shared" si="54"/>
        <v>-713</v>
      </c>
      <c r="AD70" s="8">
        <f t="shared" si="54"/>
        <v>-43</v>
      </c>
      <c r="AE70" s="8">
        <f t="shared" si="54"/>
        <v>0</v>
      </c>
      <c r="AF70" s="8">
        <f t="shared" si="54"/>
        <v>0</v>
      </c>
      <c r="AG70" s="8">
        <f t="shared" si="54"/>
        <v>0</v>
      </c>
      <c r="AH70" s="8">
        <f t="shared" si="54"/>
        <v>-2866</v>
      </c>
      <c r="AI70" s="9">
        <f t="shared" si="54"/>
        <v>0</v>
      </c>
      <c r="AJ70" s="9">
        <f t="shared" si="54"/>
        <v>0</v>
      </c>
      <c r="AK70" s="9">
        <f t="shared" si="54"/>
        <v>-0.1</v>
      </c>
      <c r="AL70" s="9">
        <f t="shared" si="54"/>
        <v>0</v>
      </c>
      <c r="AM70" s="9">
        <f t="shared" si="54"/>
        <v>0.1</v>
      </c>
      <c r="AN70" s="9">
        <f t="shared" si="54"/>
        <v>0</v>
      </c>
      <c r="AO70" s="9">
        <f t="shared" si="54"/>
        <v>0</v>
      </c>
      <c r="AP70" s="9">
        <f t="shared" si="54"/>
        <v>0</v>
      </c>
      <c r="AQ70" s="9">
        <f t="shared" si="54"/>
        <v>-0.1</v>
      </c>
      <c r="AR70" s="9">
        <f t="shared" si="54"/>
        <v>0.1</v>
      </c>
      <c r="AS70" s="78">
        <f t="shared" si="54"/>
        <v>0</v>
      </c>
      <c r="AT70" s="877">
        <f t="shared" si="54"/>
        <v>49014274</v>
      </c>
      <c r="AU70" s="8">
        <f t="shared" si="54"/>
        <v>35323955</v>
      </c>
      <c r="AV70" s="8">
        <f t="shared" si="54"/>
        <v>90000</v>
      </c>
      <c r="AW70" s="8">
        <f t="shared" si="54"/>
        <v>11969918</v>
      </c>
      <c r="AX70" s="8">
        <f t="shared" si="54"/>
        <v>706477</v>
      </c>
      <c r="AY70" s="8">
        <f t="shared" si="54"/>
        <v>923924</v>
      </c>
      <c r="AZ70" s="9">
        <f t="shared" si="54"/>
        <v>72.107400000000013</v>
      </c>
      <c r="BA70" s="9">
        <f t="shared" si="54"/>
        <v>54.094700000000003</v>
      </c>
      <c r="BB70" s="78">
        <f t="shared" si="54"/>
        <v>18.012699999999999</v>
      </c>
    </row>
    <row r="71" spans="1:54" s="394" customFormat="1" x14ac:dyDescent="0.2">
      <c r="A71" s="379">
        <v>14</v>
      </c>
      <c r="B71" s="380">
        <v>4440</v>
      </c>
      <c r="C71" s="380">
        <v>600074897</v>
      </c>
      <c r="D71" s="380">
        <v>48283029</v>
      </c>
      <c r="E71" s="378" t="s">
        <v>175</v>
      </c>
      <c r="F71" s="380">
        <v>3113</v>
      </c>
      <c r="G71" s="247" t="s">
        <v>318</v>
      </c>
      <c r="H71" s="381" t="s">
        <v>281</v>
      </c>
      <c r="I71" s="110">
        <v>29021694</v>
      </c>
      <c r="J71" s="111">
        <v>20783545</v>
      </c>
      <c r="K71" s="111">
        <v>110000</v>
      </c>
      <c r="L71" s="114">
        <v>7062018</v>
      </c>
      <c r="M71" s="114">
        <v>415671</v>
      </c>
      <c r="N71" s="111">
        <v>650460</v>
      </c>
      <c r="O71" s="275">
        <v>39.451000000000001</v>
      </c>
      <c r="P71" s="288">
        <v>30.6616</v>
      </c>
      <c r="Q71" s="411">
        <v>8.7894000000000005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2"/>
        <v>0</v>
      </c>
      <c r="X71" s="113">
        <v>0</v>
      </c>
      <c r="Y71" s="113">
        <v>0</v>
      </c>
      <c r="Z71" s="113">
        <v>0</v>
      </c>
      <c r="AA71" s="113">
        <f t="shared" si="3"/>
        <v>0</v>
      </c>
      <c r="AB71" s="113">
        <f t="shared" si="4"/>
        <v>0</v>
      </c>
      <c r="AC71" s="114">
        <f t="shared" si="5"/>
        <v>0</v>
      </c>
      <c r="AD71" s="114">
        <f t="shared" si="6"/>
        <v>0</v>
      </c>
      <c r="AE71" s="113">
        <v>0</v>
      </c>
      <c r="AF71" s="113">
        <v>0</v>
      </c>
      <c r="AG71" s="113">
        <f t="shared" si="7"/>
        <v>0</v>
      </c>
      <c r="AH71" s="113">
        <f t="shared" si="8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9"/>
        <v>0</v>
      </c>
      <c r="AR71" s="115">
        <f t="shared" si="10"/>
        <v>0</v>
      </c>
      <c r="AS71" s="116">
        <f t="shared" si="11"/>
        <v>0</v>
      </c>
      <c r="AT71" s="351">
        <f>I71+AH71</f>
        <v>29021694</v>
      </c>
      <c r="AU71" s="113">
        <f>J71+W71</f>
        <v>20783545</v>
      </c>
      <c r="AV71" s="113">
        <f t="shared" si="12"/>
        <v>110000</v>
      </c>
      <c r="AW71" s="113">
        <f t="shared" ref="AW71:AX75" si="55">L71+AC71</f>
        <v>7062018</v>
      </c>
      <c r="AX71" s="113">
        <f t="shared" si="55"/>
        <v>415671</v>
      </c>
      <c r="AY71" s="113">
        <f>N71+AG71</f>
        <v>650460</v>
      </c>
      <c r="AZ71" s="115">
        <f>O71+AS71</f>
        <v>39.451000000000001</v>
      </c>
      <c r="BA71" s="115">
        <f t="shared" ref="BA71:BB75" si="56">P71+AQ71</f>
        <v>30.6616</v>
      </c>
      <c r="BB71" s="116">
        <f t="shared" si="56"/>
        <v>8.7894000000000005</v>
      </c>
    </row>
    <row r="72" spans="1:54" s="394" customFormat="1" x14ac:dyDescent="0.2">
      <c r="A72" s="379">
        <v>14</v>
      </c>
      <c r="B72" s="380">
        <v>4440</v>
      </c>
      <c r="C72" s="380">
        <v>600074897</v>
      </c>
      <c r="D72" s="380">
        <v>48283029</v>
      </c>
      <c r="E72" s="378" t="s">
        <v>175</v>
      </c>
      <c r="F72" s="380">
        <v>3113</v>
      </c>
      <c r="G72" s="247" t="s">
        <v>316</v>
      </c>
      <c r="H72" s="381" t="s">
        <v>282</v>
      </c>
      <c r="I72" s="110">
        <v>2888188</v>
      </c>
      <c r="J72" s="111">
        <v>2126795</v>
      </c>
      <c r="K72" s="111">
        <v>0</v>
      </c>
      <c r="L72" s="114">
        <v>718857</v>
      </c>
      <c r="M72" s="114">
        <v>42536</v>
      </c>
      <c r="N72" s="111">
        <v>0</v>
      </c>
      <c r="O72" s="275">
        <v>6.14</v>
      </c>
      <c r="P72" s="288">
        <v>6.14</v>
      </c>
      <c r="Q72" s="411">
        <v>0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2"/>
        <v>0</v>
      </c>
      <c r="X72" s="113">
        <v>0</v>
      </c>
      <c r="Y72" s="113">
        <v>0</v>
      </c>
      <c r="Z72" s="113">
        <v>0</v>
      </c>
      <c r="AA72" s="113">
        <f t="shared" si="3"/>
        <v>0</v>
      </c>
      <c r="AB72" s="113">
        <f t="shared" si="4"/>
        <v>0</v>
      </c>
      <c r="AC72" s="114">
        <f t="shared" si="5"/>
        <v>0</v>
      </c>
      <c r="AD72" s="114">
        <f t="shared" si="6"/>
        <v>0</v>
      </c>
      <c r="AE72" s="113">
        <v>0</v>
      </c>
      <c r="AF72" s="113">
        <v>0</v>
      </c>
      <c r="AG72" s="113">
        <f t="shared" si="7"/>
        <v>0</v>
      </c>
      <c r="AH72" s="113">
        <f t="shared" si="8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9"/>
        <v>0</v>
      </c>
      <c r="AR72" s="115">
        <f t="shared" si="10"/>
        <v>0</v>
      </c>
      <c r="AS72" s="116">
        <f t="shared" si="11"/>
        <v>0</v>
      </c>
      <c r="AT72" s="351">
        <f>I72+AH72</f>
        <v>2888188</v>
      </c>
      <c r="AU72" s="113">
        <f>J72+W72</f>
        <v>2126795</v>
      </c>
      <c r="AV72" s="113">
        <f t="shared" si="12"/>
        <v>0</v>
      </c>
      <c r="AW72" s="113">
        <f t="shared" si="55"/>
        <v>718857</v>
      </c>
      <c r="AX72" s="113">
        <f t="shared" si="55"/>
        <v>42536</v>
      </c>
      <c r="AY72" s="113">
        <f>N72+AG72</f>
        <v>0</v>
      </c>
      <c r="AZ72" s="115">
        <f>O72+AS72</f>
        <v>6.14</v>
      </c>
      <c r="BA72" s="115">
        <f t="shared" si="56"/>
        <v>6.14</v>
      </c>
      <c r="BB72" s="116">
        <f t="shared" si="56"/>
        <v>0</v>
      </c>
    </row>
    <row r="73" spans="1:54" s="394" customFormat="1" x14ac:dyDescent="0.2">
      <c r="A73" s="379">
        <v>14</v>
      </c>
      <c r="B73" s="380">
        <v>4440</v>
      </c>
      <c r="C73" s="380">
        <v>600074897</v>
      </c>
      <c r="D73" s="380">
        <v>48283029</v>
      </c>
      <c r="E73" s="378" t="s">
        <v>175</v>
      </c>
      <c r="F73" s="380">
        <v>3141</v>
      </c>
      <c r="G73" s="247" t="s">
        <v>319</v>
      </c>
      <c r="H73" s="381" t="s">
        <v>282</v>
      </c>
      <c r="I73" s="110">
        <v>2578950</v>
      </c>
      <c r="J73" s="111">
        <v>1882689</v>
      </c>
      <c r="K73" s="111">
        <v>0</v>
      </c>
      <c r="L73" s="114">
        <v>636349</v>
      </c>
      <c r="M73" s="114">
        <v>37654</v>
      </c>
      <c r="N73" s="111">
        <v>22258</v>
      </c>
      <c r="O73" s="275">
        <v>6.4</v>
      </c>
      <c r="P73" s="288">
        <v>0</v>
      </c>
      <c r="Q73" s="411">
        <v>6.4</v>
      </c>
      <c r="R73" s="112">
        <f t="shared" si="1"/>
        <v>0</v>
      </c>
      <c r="S73" s="113">
        <v>0</v>
      </c>
      <c r="T73" s="113">
        <v>58891</v>
      </c>
      <c r="U73" s="113">
        <v>0</v>
      </c>
      <c r="V73" s="113">
        <v>0</v>
      </c>
      <c r="W73" s="113">
        <f t="shared" si="2"/>
        <v>58891</v>
      </c>
      <c r="X73" s="113">
        <v>0</v>
      </c>
      <c r="Y73" s="113">
        <v>0</v>
      </c>
      <c r="Z73" s="113">
        <v>0</v>
      </c>
      <c r="AA73" s="113">
        <f t="shared" si="3"/>
        <v>0</v>
      </c>
      <c r="AB73" s="113">
        <f t="shared" si="4"/>
        <v>58891</v>
      </c>
      <c r="AC73" s="114">
        <f t="shared" si="5"/>
        <v>19905</v>
      </c>
      <c r="AD73" s="114">
        <f t="shared" si="6"/>
        <v>1178</v>
      </c>
      <c r="AE73" s="113">
        <v>0</v>
      </c>
      <c r="AF73" s="113">
        <v>0</v>
      </c>
      <c r="AG73" s="113">
        <f t="shared" si="7"/>
        <v>0</v>
      </c>
      <c r="AH73" s="113">
        <f t="shared" si="8"/>
        <v>79974</v>
      </c>
      <c r="AI73" s="115">
        <v>0</v>
      </c>
      <c r="AJ73" s="115">
        <v>0</v>
      </c>
      <c r="AK73" s="115">
        <v>0</v>
      </c>
      <c r="AL73" s="115">
        <v>0</v>
      </c>
      <c r="AM73" s="115">
        <v>0.2</v>
      </c>
      <c r="AN73" s="115">
        <v>0</v>
      </c>
      <c r="AO73" s="115">
        <v>0</v>
      </c>
      <c r="AP73" s="115">
        <v>0</v>
      </c>
      <c r="AQ73" s="115">
        <f t="shared" si="9"/>
        <v>0</v>
      </c>
      <c r="AR73" s="115">
        <f t="shared" si="10"/>
        <v>0.2</v>
      </c>
      <c r="AS73" s="116">
        <f t="shared" si="11"/>
        <v>0.2</v>
      </c>
      <c r="AT73" s="351">
        <f>I73+AH73</f>
        <v>2658924</v>
      </c>
      <c r="AU73" s="113">
        <f>J73+W73</f>
        <v>1941580</v>
      </c>
      <c r="AV73" s="113">
        <f t="shared" si="12"/>
        <v>0</v>
      </c>
      <c r="AW73" s="113">
        <f t="shared" si="55"/>
        <v>656254</v>
      </c>
      <c r="AX73" s="113">
        <f t="shared" si="55"/>
        <v>38832</v>
      </c>
      <c r="AY73" s="113">
        <f>N73+AG73</f>
        <v>22258</v>
      </c>
      <c r="AZ73" s="115">
        <f>O73+AS73</f>
        <v>6.6000000000000005</v>
      </c>
      <c r="BA73" s="115">
        <f t="shared" si="56"/>
        <v>0</v>
      </c>
      <c r="BB73" s="116">
        <f t="shared" si="56"/>
        <v>6.6000000000000005</v>
      </c>
    </row>
    <row r="74" spans="1:54" s="394" customFormat="1" x14ac:dyDescent="0.2">
      <c r="A74" s="379">
        <v>14</v>
      </c>
      <c r="B74" s="380">
        <v>4440</v>
      </c>
      <c r="C74" s="380">
        <v>600074897</v>
      </c>
      <c r="D74" s="380">
        <v>48283029</v>
      </c>
      <c r="E74" s="378" t="s">
        <v>175</v>
      </c>
      <c r="F74" s="380">
        <v>3143</v>
      </c>
      <c r="G74" s="247" t="s">
        <v>633</v>
      </c>
      <c r="H74" s="399" t="s">
        <v>281</v>
      </c>
      <c r="I74" s="110">
        <v>2081264</v>
      </c>
      <c r="J74" s="111">
        <v>1530625</v>
      </c>
      <c r="K74" s="111">
        <v>2000</v>
      </c>
      <c r="L74" s="114">
        <v>518027</v>
      </c>
      <c r="M74" s="114">
        <v>30612</v>
      </c>
      <c r="N74" s="111">
        <v>0</v>
      </c>
      <c r="O74" s="275">
        <v>3.3035999999999999</v>
      </c>
      <c r="P74" s="288">
        <v>3.3035999999999999</v>
      </c>
      <c r="Q74" s="411">
        <v>0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2"/>
        <v>0</v>
      </c>
      <c r="X74" s="113">
        <v>0</v>
      </c>
      <c r="Y74" s="113">
        <v>0</v>
      </c>
      <c r="Z74" s="113">
        <v>0</v>
      </c>
      <c r="AA74" s="113">
        <f t="shared" si="3"/>
        <v>0</v>
      </c>
      <c r="AB74" s="113">
        <f t="shared" si="4"/>
        <v>0</v>
      </c>
      <c r="AC74" s="114">
        <f t="shared" si="5"/>
        <v>0</v>
      </c>
      <c r="AD74" s="114">
        <f t="shared" si="6"/>
        <v>0</v>
      </c>
      <c r="AE74" s="113">
        <v>0</v>
      </c>
      <c r="AF74" s="113">
        <v>0</v>
      </c>
      <c r="AG74" s="113">
        <f t="shared" si="7"/>
        <v>0</v>
      </c>
      <c r="AH74" s="113">
        <f t="shared" si="8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9"/>
        <v>0</v>
      </c>
      <c r="AR74" s="115">
        <f t="shared" si="10"/>
        <v>0</v>
      </c>
      <c r="AS74" s="116">
        <f t="shared" si="11"/>
        <v>0</v>
      </c>
      <c r="AT74" s="351">
        <f>I74+AH74</f>
        <v>2081264</v>
      </c>
      <c r="AU74" s="113">
        <f>J74+W74</f>
        <v>1530625</v>
      </c>
      <c r="AV74" s="113">
        <f t="shared" si="12"/>
        <v>2000</v>
      </c>
      <c r="AW74" s="113">
        <f t="shared" si="55"/>
        <v>518027</v>
      </c>
      <c r="AX74" s="113">
        <f t="shared" si="55"/>
        <v>30612</v>
      </c>
      <c r="AY74" s="113">
        <f>N74+AG74</f>
        <v>0</v>
      </c>
      <c r="AZ74" s="115">
        <f>O74+AS74</f>
        <v>3.3035999999999999</v>
      </c>
      <c r="BA74" s="115">
        <f t="shared" si="56"/>
        <v>3.3035999999999999</v>
      </c>
      <c r="BB74" s="116">
        <f t="shared" si="56"/>
        <v>0</v>
      </c>
    </row>
    <row r="75" spans="1:54" s="394" customFormat="1" x14ac:dyDescent="0.2">
      <c r="A75" s="379">
        <v>14</v>
      </c>
      <c r="B75" s="380">
        <v>4440</v>
      </c>
      <c r="C75" s="380">
        <v>600074897</v>
      </c>
      <c r="D75" s="380">
        <v>48283029</v>
      </c>
      <c r="E75" s="378" t="s">
        <v>175</v>
      </c>
      <c r="F75" s="380">
        <v>3143</v>
      </c>
      <c r="G75" s="247" t="s">
        <v>634</v>
      </c>
      <c r="H75" s="399" t="s">
        <v>282</v>
      </c>
      <c r="I75" s="110">
        <v>83563</v>
      </c>
      <c r="J75" s="111">
        <v>58905</v>
      </c>
      <c r="K75" s="111">
        <v>0</v>
      </c>
      <c r="L75" s="114">
        <v>19910</v>
      </c>
      <c r="M75" s="114">
        <v>1178</v>
      </c>
      <c r="N75" s="111">
        <v>3570</v>
      </c>
      <c r="O75" s="275">
        <v>0.25</v>
      </c>
      <c r="P75" s="288">
        <v>0</v>
      </c>
      <c r="Q75" s="411">
        <v>0.25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2"/>
        <v>0</v>
      </c>
      <c r="X75" s="113">
        <v>0</v>
      </c>
      <c r="Y75" s="113">
        <v>0</v>
      </c>
      <c r="Z75" s="113">
        <v>0</v>
      </c>
      <c r="AA75" s="113">
        <f t="shared" si="3"/>
        <v>0</v>
      </c>
      <c r="AB75" s="113">
        <f t="shared" si="4"/>
        <v>0</v>
      </c>
      <c r="AC75" s="114">
        <f t="shared" si="5"/>
        <v>0</v>
      </c>
      <c r="AD75" s="114">
        <f t="shared" si="6"/>
        <v>0</v>
      </c>
      <c r="AE75" s="113">
        <v>0</v>
      </c>
      <c r="AF75" s="113">
        <v>0</v>
      </c>
      <c r="AG75" s="113">
        <f t="shared" si="7"/>
        <v>0</v>
      </c>
      <c r="AH75" s="113">
        <f t="shared" si="8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9"/>
        <v>0</v>
      </c>
      <c r="AR75" s="115">
        <f t="shared" si="10"/>
        <v>0</v>
      </c>
      <c r="AS75" s="116">
        <f t="shared" si="11"/>
        <v>0</v>
      </c>
      <c r="AT75" s="351">
        <f>I75+AH75</f>
        <v>83563</v>
      </c>
      <c r="AU75" s="113">
        <f>J75+W75</f>
        <v>58905</v>
      </c>
      <c r="AV75" s="113">
        <f t="shared" si="12"/>
        <v>0</v>
      </c>
      <c r="AW75" s="113">
        <f t="shared" si="55"/>
        <v>19910</v>
      </c>
      <c r="AX75" s="113">
        <f t="shared" si="55"/>
        <v>1178</v>
      </c>
      <c r="AY75" s="113">
        <f>N75+AG75</f>
        <v>3570</v>
      </c>
      <c r="AZ75" s="115">
        <f>O75+AS75</f>
        <v>0.25</v>
      </c>
      <c r="BA75" s="115">
        <f t="shared" si="56"/>
        <v>0</v>
      </c>
      <c r="BB75" s="116">
        <f t="shared" si="56"/>
        <v>0.25</v>
      </c>
    </row>
    <row r="76" spans="1:54" s="394" customFormat="1" x14ac:dyDescent="0.2">
      <c r="A76" s="237">
        <v>14</v>
      </c>
      <c r="B76" s="31">
        <v>4440</v>
      </c>
      <c r="C76" s="31">
        <v>600074897</v>
      </c>
      <c r="D76" s="31">
        <v>48283029</v>
      </c>
      <c r="E76" s="246" t="s">
        <v>176</v>
      </c>
      <c r="F76" s="31"/>
      <c r="G76" s="236"/>
      <c r="H76" s="332"/>
      <c r="I76" s="5">
        <v>36653659</v>
      </c>
      <c r="J76" s="8">
        <v>26382559</v>
      </c>
      <c r="K76" s="8">
        <v>112000</v>
      </c>
      <c r="L76" s="8">
        <v>8955161</v>
      </c>
      <c r="M76" s="8">
        <v>527651</v>
      </c>
      <c r="N76" s="8">
        <v>676288</v>
      </c>
      <c r="O76" s="9">
        <v>55.544600000000003</v>
      </c>
      <c r="P76" s="9">
        <v>40.105200000000004</v>
      </c>
      <c r="Q76" s="38">
        <v>15.439400000000001</v>
      </c>
      <c r="R76" s="5">
        <f t="shared" ref="R76:BB76" si="57">SUM(R71:R75)</f>
        <v>0</v>
      </c>
      <c r="S76" s="8">
        <f t="shared" si="57"/>
        <v>0</v>
      </c>
      <c r="T76" s="8">
        <f t="shared" si="57"/>
        <v>58891</v>
      </c>
      <c r="U76" s="8">
        <f t="shared" si="57"/>
        <v>0</v>
      </c>
      <c r="V76" s="8">
        <f t="shared" si="57"/>
        <v>0</v>
      </c>
      <c r="W76" s="8">
        <f t="shared" si="57"/>
        <v>58891</v>
      </c>
      <c r="X76" s="8">
        <f t="shared" si="57"/>
        <v>0</v>
      </c>
      <c r="Y76" s="8">
        <f t="shared" si="57"/>
        <v>0</v>
      </c>
      <c r="Z76" s="8">
        <f t="shared" si="57"/>
        <v>0</v>
      </c>
      <c r="AA76" s="8">
        <f t="shared" si="57"/>
        <v>0</v>
      </c>
      <c r="AB76" s="8">
        <f t="shared" si="57"/>
        <v>58891</v>
      </c>
      <c r="AC76" s="8">
        <f t="shared" si="57"/>
        <v>19905</v>
      </c>
      <c r="AD76" s="8">
        <f t="shared" si="57"/>
        <v>1178</v>
      </c>
      <c r="AE76" s="8">
        <f t="shared" si="57"/>
        <v>0</v>
      </c>
      <c r="AF76" s="8">
        <f t="shared" si="57"/>
        <v>0</v>
      </c>
      <c r="AG76" s="8">
        <f t="shared" si="57"/>
        <v>0</v>
      </c>
      <c r="AH76" s="8">
        <f t="shared" si="57"/>
        <v>79974</v>
      </c>
      <c r="AI76" s="9">
        <f t="shared" si="57"/>
        <v>0</v>
      </c>
      <c r="AJ76" s="9">
        <f t="shared" si="57"/>
        <v>0</v>
      </c>
      <c r="AK76" s="9">
        <f t="shared" si="57"/>
        <v>0</v>
      </c>
      <c r="AL76" s="9">
        <f t="shared" si="57"/>
        <v>0</v>
      </c>
      <c r="AM76" s="9">
        <f t="shared" si="57"/>
        <v>0.2</v>
      </c>
      <c r="AN76" s="9">
        <f t="shared" si="57"/>
        <v>0</v>
      </c>
      <c r="AO76" s="9">
        <f t="shared" si="57"/>
        <v>0</v>
      </c>
      <c r="AP76" s="9">
        <f t="shared" si="57"/>
        <v>0</v>
      </c>
      <c r="AQ76" s="9">
        <f t="shared" si="57"/>
        <v>0</v>
      </c>
      <c r="AR76" s="9">
        <f t="shared" si="57"/>
        <v>0.2</v>
      </c>
      <c r="AS76" s="78">
        <f t="shared" si="57"/>
        <v>0.2</v>
      </c>
      <c r="AT76" s="877">
        <f t="shared" si="57"/>
        <v>36733633</v>
      </c>
      <c r="AU76" s="8">
        <f t="shared" si="57"/>
        <v>26441450</v>
      </c>
      <c r="AV76" s="8">
        <f t="shared" si="57"/>
        <v>112000</v>
      </c>
      <c r="AW76" s="8">
        <f t="shared" si="57"/>
        <v>8975066</v>
      </c>
      <c r="AX76" s="8">
        <f t="shared" si="57"/>
        <v>528829</v>
      </c>
      <c r="AY76" s="8">
        <f t="shared" si="57"/>
        <v>676288</v>
      </c>
      <c r="AZ76" s="9">
        <f t="shared" si="57"/>
        <v>55.744600000000005</v>
      </c>
      <c r="BA76" s="9">
        <f t="shared" si="57"/>
        <v>40.105200000000004</v>
      </c>
      <c r="BB76" s="78">
        <f t="shared" si="57"/>
        <v>15.639400000000002</v>
      </c>
    </row>
    <row r="77" spans="1:54" s="394" customFormat="1" x14ac:dyDescent="0.2">
      <c r="A77" s="379">
        <v>15</v>
      </c>
      <c r="B77" s="380">
        <v>4442</v>
      </c>
      <c r="C77" s="380">
        <v>600074901</v>
      </c>
      <c r="D77" s="380">
        <v>48283061</v>
      </c>
      <c r="E77" s="378" t="s">
        <v>177</v>
      </c>
      <c r="F77" s="380">
        <v>3113</v>
      </c>
      <c r="G77" s="247" t="s">
        <v>318</v>
      </c>
      <c r="H77" s="381" t="s">
        <v>281</v>
      </c>
      <c r="I77" s="110">
        <v>20365582</v>
      </c>
      <c r="J77" s="111">
        <v>14670583</v>
      </c>
      <c r="K77" s="111">
        <v>15000</v>
      </c>
      <c r="L77" s="114">
        <v>4963727</v>
      </c>
      <c r="M77" s="114">
        <v>293412</v>
      </c>
      <c r="N77" s="111">
        <v>422860</v>
      </c>
      <c r="O77" s="275">
        <v>25.3371</v>
      </c>
      <c r="P77" s="288">
        <v>19.100000000000001</v>
      </c>
      <c r="Q77" s="411">
        <v>6.2370999999999999</v>
      </c>
      <c r="R77" s="112">
        <f t="shared" ref="R77:R140" si="58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59">SUM(R77:V77)</f>
        <v>0</v>
      </c>
      <c r="X77" s="113">
        <v>0</v>
      </c>
      <c r="Y77" s="113">
        <v>0</v>
      </c>
      <c r="Z77" s="113">
        <v>0</v>
      </c>
      <c r="AA77" s="113">
        <f t="shared" ref="AA77:AA140" si="60">SUM(X77:Z77)</f>
        <v>0</v>
      </c>
      <c r="AB77" s="113">
        <f t="shared" ref="AB77:AB140" si="61">W77+AA77</f>
        <v>0</v>
      </c>
      <c r="AC77" s="114">
        <f t="shared" ref="AC77:AC140" si="62">ROUND((W77+X77+Y77)*33.8%,0)</f>
        <v>0</v>
      </c>
      <c r="AD77" s="114">
        <f t="shared" ref="AD77:AD140" si="63">ROUND(W77*2%,0)</f>
        <v>0</v>
      </c>
      <c r="AE77" s="113">
        <v>0</v>
      </c>
      <c r="AF77" s="113">
        <v>0</v>
      </c>
      <c r="AG77" s="113">
        <f t="shared" ref="AG77:AG140" si="64">SUM(AE77:AF77)</f>
        <v>0</v>
      </c>
      <c r="AH77" s="113">
        <f t="shared" ref="AH77:AH140" si="65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140" si="66">AI77+AK77+AL77+AO77+AN77</f>
        <v>0</v>
      </c>
      <c r="AR77" s="115">
        <f t="shared" ref="AR77:AR140" si="67">AJ77+AM77+AP77</f>
        <v>0</v>
      </c>
      <c r="AS77" s="116">
        <f t="shared" ref="AS77:AS140" si="68">SUM(AQ77:AR77)</f>
        <v>0</v>
      </c>
      <c r="AT77" s="351">
        <f t="shared" ref="AT77:AT82" si="69">I77+AH77</f>
        <v>20365582</v>
      </c>
      <c r="AU77" s="113">
        <f t="shared" ref="AU77:AU82" si="70">J77+W77</f>
        <v>14670583</v>
      </c>
      <c r="AV77" s="113">
        <f t="shared" ref="AV77:AV140" si="71">K77+AA77</f>
        <v>15000</v>
      </c>
      <c r="AW77" s="113">
        <f t="shared" ref="AW77:AX82" si="72">L77+AC77</f>
        <v>4963727</v>
      </c>
      <c r="AX77" s="113">
        <f t="shared" si="72"/>
        <v>293412</v>
      </c>
      <c r="AY77" s="113">
        <f t="shared" ref="AY77:AY82" si="73">N77+AG77</f>
        <v>422860</v>
      </c>
      <c r="AZ77" s="115">
        <f t="shared" ref="AZ77:AZ82" si="74">O77+AS77</f>
        <v>25.3371</v>
      </c>
      <c r="BA77" s="115">
        <f t="shared" ref="BA77:BB82" si="75">P77+AQ77</f>
        <v>19.100000000000001</v>
      </c>
      <c r="BB77" s="116">
        <f t="shared" si="75"/>
        <v>6.2370999999999999</v>
      </c>
    </row>
    <row r="78" spans="1:54" s="394" customFormat="1" x14ac:dyDescent="0.2">
      <c r="A78" s="379">
        <v>15</v>
      </c>
      <c r="B78" s="380">
        <v>4442</v>
      </c>
      <c r="C78" s="380">
        <v>600074901</v>
      </c>
      <c r="D78" s="380">
        <v>48283061</v>
      </c>
      <c r="E78" s="378" t="s">
        <v>177</v>
      </c>
      <c r="F78" s="380">
        <v>3113</v>
      </c>
      <c r="G78" s="247" t="s">
        <v>316</v>
      </c>
      <c r="H78" s="381" t="s">
        <v>282</v>
      </c>
      <c r="I78" s="110">
        <v>1131848</v>
      </c>
      <c r="J78" s="111">
        <v>824410</v>
      </c>
      <c r="K78" s="111">
        <v>0</v>
      </c>
      <c r="L78" s="114">
        <v>278650</v>
      </c>
      <c r="M78" s="114">
        <v>16488</v>
      </c>
      <c r="N78" s="111">
        <v>12300</v>
      </c>
      <c r="O78" s="275">
        <v>2.38</v>
      </c>
      <c r="P78" s="288">
        <v>2.38</v>
      </c>
      <c r="Q78" s="411">
        <v>0</v>
      </c>
      <c r="R78" s="112">
        <f t="shared" si="58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si="59"/>
        <v>0</v>
      </c>
      <c r="X78" s="113">
        <v>0</v>
      </c>
      <c r="Y78" s="113">
        <v>0</v>
      </c>
      <c r="Z78" s="113">
        <v>0</v>
      </c>
      <c r="AA78" s="113">
        <f t="shared" si="60"/>
        <v>0</v>
      </c>
      <c r="AB78" s="113">
        <f t="shared" si="61"/>
        <v>0</v>
      </c>
      <c r="AC78" s="114">
        <f t="shared" si="62"/>
        <v>0</v>
      </c>
      <c r="AD78" s="114">
        <f t="shared" si="63"/>
        <v>0</v>
      </c>
      <c r="AE78" s="113">
        <v>0</v>
      </c>
      <c r="AF78" s="113">
        <v>0</v>
      </c>
      <c r="AG78" s="113">
        <f t="shared" si="64"/>
        <v>0</v>
      </c>
      <c r="AH78" s="113">
        <f t="shared" si="65"/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66"/>
        <v>0</v>
      </c>
      <c r="AR78" s="115">
        <f t="shared" si="67"/>
        <v>0</v>
      </c>
      <c r="AS78" s="116">
        <f t="shared" si="68"/>
        <v>0</v>
      </c>
      <c r="AT78" s="351">
        <f t="shared" si="69"/>
        <v>1131848</v>
      </c>
      <c r="AU78" s="113">
        <f t="shared" si="70"/>
        <v>824410</v>
      </c>
      <c r="AV78" s="113">
        <f t="shared" si="71"/>
        <v>0</v>
      </c>
      <c r="AW78" s="113">
        <f t="shared" si="72"/>
        <v>278650</v>
      </c>
      <c r="AX78" s="113">
        <f t="shared" si="72"/>
        <v>16488</v>
      </c>
      <c r="AY78" s="113">
        <f t="shared" si="73"/>
        <v>12300</v>
      </c>
      <c r="AZ78" s="115">
        <f t="shared" si="74"/>
        <v>2.38</v>
      </c>
      <c r="BA78" s="115">
        <f t="shared" si="75"/>
        <v>2.38</v>
      </c>
      <c r="BB78" s="116">
        <f t="shared" si="75"/>
        <v>0</v>
      </c>
    </row>
    <row r="79" spans="1:54" s="394" customFormat="1" x14ac:dyDescent="0.2">
      <c r="A79" s="379">
        <v>15</v>
      </c>
      <c r="B79" s="380">
        <v>4442</v>
      </c>
      <c r="C79" s="380">
        <v>600074901</v>
      </c>
      <c r="D79" s="380">
        <v>48283061</v>
      </c>
      <c r="E79" s="378" t="s">
        <v>177</v>
      </c>
      <c r="F79" s="380">
        <v>3141</v>
      </c>
      <c r="G79" s="247" t="s">
        <v>319</v>
      </c>
      <c r="H79" s="381" t="s">
        <v>282</v>
      </c>
      <c r="I79" s="110">
        <v>1589098</v>
      </c>
      <c r="J79" s="111">
        <v>1150328</v>
      </c>
      <c r="K79" s="111">
        <v>10000</v>
      </c>
      <c r="L79" s="114">
        <v>392191</v>
      </c>
      <c r="M79" s="114">
        <v>23007</v>
      </c>
      <c r="N79" s="111">
        <v>13572</v>
      </c>
      <c r="O79" s="275">
        <v>3.95</v>
      </c>
      <c r="P79" s="288">
        <v>0</v>
      </c>
      <c r="Q79" s="411">
        <v>3.95</v>
      </c>
      <c r="R79" s="112">
        <f t="shared" si="58"/>
        <v>0</v>
      </c>
      <c r="S79" s="113">
        <v>0</v>
      </c>
      <c r="T79" s="113">
        <v>-23741</v>
      </c>
      <c r="U79" s="113">
        <v>0</v>
      </c>
      <c r="V79" s="113">
        <v>0</v>
      </c>
      <c r="W79" s="113">
        <f t="shared" si="59"/>
        <v>-23741</v>
      </c>
      <c r="X79" s="113">
        <v>0</v>
      </c>
      <c r="Y79" s="113">
        <v>0</v>
      </c>
      <c r="Z79" s="113">
        <v>0</v>
      </c>
      <c r="AA79" s="113">
        <f t="shared" si="60"/>
        <v>0</v>
      </c>
      <c r="AB79" s="113">
        <f t="shared" si="61"/>
        <v>-23741</v>
      </c>
      <c r="AC79" s="114">
        <f t="shared" si="62"/>
        <v>-8024</v>
      </c>
      <c r="AD79" s="114">
        <f t="shared" si="63"/>
        <v>-475</v>
      </c>
      <c r="AE79" s="113">
        <v>0</v>
      </c>
      <c r="AF79" s="113">
        <v>0</v>
      </c>
      <c r="AG79" s="113">
        <f t="shared" si="64"/>
        <v>0</v>
      </c>
      <c r="AH79" s="113">
        <f t="shared" si="65"/>
        <v>-32240</v>
      </c>
      <c r="AI79" s="115">
        <v>0</v>
      </c>
      <c r="AJ79" s="115">
        <v>0</v>
      </c>
      <c r="AK79" s="115">
        <v>0</v>
      </c>
      <c r="AL79" s="115">
        <v>0</v>
      </c>
      <c r="AM79" s="115">
        <v>-0.09</v>
      </c>
      <c r="AN79" s="115">
        <v>0</v>
      </c>
      <c r="AO79" s="115">
        <v>0</v>
      </c>
      <c r="AP79" s="115">
        <v>0</v>
      </c>
      <c r="AQ79" s="115">
        <f t="shared" si="66"/>
        <v>0</v>
      </c>
      <c r="AR79" s="115">
        <f t="shared" si="67"/>
        <v>-0.09</v>
      </c>
      <c r="AS79" s="116">
        <f t="shared" si="68"/>
        <v>-0.09</v>
      </c>
      <c r="AT79" s="351">
        <f t="shared" si="69"/>
        <v>1556858</v>
      </c>
      <c r="AU79" s="113">
        <f t="shared" si="70"/>
        <v>1126587</v>
      </c>
      <c r="AV79" s="113">
        <f t="shared" si="71"/>
        <v>10000</v>
      </c>
      <c r="AW79" s="113">
        <f t="shared" si="72"/>
        <v>384167</v>
      </c>
      <c r="AX79" s="113">
        <f t="shared" si="72"/>
        <v>22532</v>
      </c>
      <c r="AY79" s="113">
        <f t="shared" si="73"/>
        <v>13572</v>
      </c>
      <c r="AZ79" s="115">
        <f t="shared" si="74"/>
        <v>3.8600000000000003</v>
      </c>
      <c r="BA79" s="115">
        <f t="shared" si="75"/>
        <v>0</v>
      </c>
      <c r="BB79" s="116">
        <f t="shared" si="75"/>
        <v>3.8600000000000003</v>
      </c>
    </row>
    <row r="80" spans="1:54" s="394" customFormat="1" x14ac:dyDescent="0.2">
      <c r="A80" s="379">
        <v>15</v>
      </c>
      <c r="B80" s="380">
        <v>4442</v>
      </c>
      <c r="C80" s="380">
        <v>600074901</v>
      </c>
      <c r="D80" s="380">
        <v>48283061</v>
      </c>
      <c r="E80" s="372" t="s">
        <v>177</v>
      </c>
      <c r="F80" s="380">
        <v>3143</v>
      </c>
      <c r="G80" s="247" t="s">
        <v>633</v>
      </c>
      <c r="H80" s="399" t="s">
        <v>281</v>
      </c>
      <c r="I80" s="110">
        <v>1512699</v>
      </c>
      <c r="J80" s="111">
        <v>1100123</v>
      </c>
      <c r="K80" s="111">
        <v>14000</v>
      </c>
      <c r="L80" s="114">
        <v>376574</v>
      </c>
      <c r="M80" s="114">
        <v>22002</v>
      </c>
      <c r="N80" s="111">
        <v>0</v>
      </c>
      <c r="O80" s="275">
        <v>2.2757999999999998</v>
      </c>
      <c r="P80" s="288">
        <v>2.2757999999999998</v>
      </c>
      <c r="Q80" s="411">
        <v>0</v>
      </c>
      <c r="R80" s="112">
        <f t="shared" si="58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59"/>
        <v>0</v>
      </c>
      <c r="X80" s="113">
        <v>0</v>
      </c>
      <c r="Y80" s="113">
        <v>0</v>
      </c>
      <c r="Z80" s="113">
        <v>0</v>
      </c>
      <c r="AA80" s="113">
        <f t="shared" si="60"/>
        <v>0</v>
      </c>
      <c r="AB80" s="113">
        <f t="shared" si="61"/>
        <v>0</v>
      </c>
      <c r="AC80" s="114">
        <f t="shared" si="62"/>
        <v>0</v>
      </c>
      <c r="AD80" s="114">
        <f t="shared" si="63"/>
        <v>0</v>
      </c>
      <c r="AE80" s="113">
        <v>0</v>
      </c>
      <c r="AF80" s="113">
        <v>0</v>
      </c>
      <c r="AG80" s="113">
        <f t="shared" si="64"/>
        <v>0</v>
      </c>
      <c r="AH80" s="113">
        <f t="shared" si="65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6"/>
        <v>0</v>
      </c>
      <c r="AR80" s="115">
        <f t="shared" si="67"/>
        <v>0</v>
      </c>
      <c r="AS80" s="116">
        <f t="shared" si="68"/>
        <v>0</v>
      </c>
      <c r="AT80" s="351">
        <f t="shared" si="69"/>
        <v>1512699</v>
      </c>
      <c r="AU80" s="113">
        <f t="shared" si="70"/>
        <v>1100123</v>
      </c>
      <c r="AV80" s="113">
        <f t="shared" si="71"/>
        <v>14000</v>
      </c>
      <c r="AW80" s="113">
        <f t="shared" si="72"/>
        <v>376574</v>
      </c>
      <c r="AX80" s="113">
        <f t="shared" si="72"/>
        <v>22002</v>
      </c>
      <c r="AY80" s="113">
        <f t="shared" si="73"/>
        <v>0</v>
      </c>
      <c r="AZ80" s="115">
        <f t="shared" si="74"/>
        <v>2.2757999999999998</v>
      </c>
      <c r="BA80" s="115">
        <f t="shared" si="75"/>
        <v>2.2757999999999998</v>
      </c>
      <c r="BB80" s="116">
        <f t="shared" si="75"/>
        <v>0</v>
      </c>
    </row>
    <row r="81" spans="1:54" s="394" customFormat="1" x14ac:dyDescent="0.2">
      <c r="A81" s="379">
        <v>15</v>
      </c>
      <c r="B81" s="380">
        <v>4442</v>
      </c>
      <c r="C81" s="380">
        <v>600074901</v>
      </c>
      <c r="D81" s="380">
        <v>48283061</v>
      </c>
      <c r="E81" s="372" t="s">
        <v>177</v>
      </c>
      <c r="F81" s="380">
        <v>3143</v>
      </c>
      <c r="G81" s="247" t="s">
        <v>634</v>
      </c>
      <c r="H81" s="399" t="s">
        <v>282</v>
      </c>
      <c r="I81" s="110">
        <v>53368</v>
      </c>
      <c r="J81" s="111">
        <v>37620</v>
      </c>
      <c r="K81" s="111">
        <v>0</v>
      </c>
      <c r="L81" s="114">
        <v>12716</v>
      </c>
      <c r="M81" s="114">
        <v>752</v>
      </c>
      <c r="N81" s="111">
        <v>2280</v>
      </c>
      <c r="O81" s="275">
        <v>0.16</v>
      </c>
      <c r="P81" s="288">
        <v>0</v>
      </c>
      <c r="Q81" s="411">
        <v>0.16</v>
      </c>
      <c r="R81" s="112">
        <f t="shared" si="58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59"/>
        <v>0</v>
      </c>
      <c r="X81" s="113">
        <v>0</v>
      </c>
      <c r="Y81" s="113">
        <v>0</v>
      </c>
      <c r="Z81" s="113">
        <v>0</v>
      </c>
      <c r="AA81" s="113">
        <f t="shared" si="60"/>
        <v>0</v>
      </c>
      <c r="AB81" s="113">
        <f t="shared" si="61"/>
        <v>0</v>
      </c>
      <c r="AC81" s="114">
        <f t="shared" si="62"/>
        <v>0</v>
      </c>
      <c r="AD81" s="114">
        <f t="shared" si="63"/>
        <v>0</v>
      </c>
      <c r="AE81" s="113">
        <v>0</v>
      </c>
      <c r="AF81" s="113">
        <v>0</v>
      </c>
      <c r="AG81" s="113">
        <f t="shared" si="64"/>
        <v>0</v>
      </c>
      <c r="AH81" s="113">
        <f t="shared" si="65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66"/>
        <v>0</v>
      </c>
      <c r="AR81" s="115">
        <f t="shared" si="67"/>
        <v>0</v>
      </c>
      <c r="AS81" s="116">
        <f t="shared" si="68"/>
        <v>0</v>
      </c>
      <c r="AT81" s="351">
        <f t="shared" si="69"/>
        <v>53368</v>
      </c>
      <c r="AU81" s="113">
        <f t="shared" si="70"/>
        <v>37620</v>
      </c>
      <c r="AV81" s="113">
        <f t="shared" si="71"/>
        <v>0</v>
      </c>
      <c r="AW81" s="113">
        <f t="shared" si="72"/>
        <v>12716</v>
      </c>
      <c r="AX81" s="113">
        <f t="shared" si="72"/>
        <v>752</v>
      </c>
      <c r="AY81" s="113">
        <f t="shared" si="73"/>
        <v>2280</v>
      </c>
      <c r="AZ81" s="115">
        <f t="shared" si="74"/>
        <v>0.16</v>
      </c>
      <c r="BA81" s="115">
        <f t="shared" si="75"/>
        <v>0</v>
      </c>
      <c r="BB81" s="116">
        <f t="shared" si="75"/>
        <v>0.16</v>
      </c>
    </row>
    <row r="82" spans="1:54" s="394" customFormat="1" x14ac:dyDescent="0.2">
      <c r="A82" s="379">
        <v>15</v>
      </c>
      <c r="B82" s="380">
        <v>4442</v>
      </c>
      <c r="C82" s="380">
        <v>600074901</v>
      </c>
      <c r="D82" s="380">
        <v>48283061</v>
      </c>
      <c r="E82" s="372" t="s">
        <v>177</v>
      </c>
      <c r="F82" s="380">
        <v>3143</v>
      </c>
      <c r="G82" s="247" t="s">
        <v>321</v>
      </c>
      <c r="H82" s="399" t="s">
        <v>282</v>
      </c>
      <c r="I82" s="110">
        <v>325721</v>
      </c>
      <c r="J82" s="111">
        <v>239655</v>
      </c>
      <c r="K82" s="111">
        <v>0</v>
      </c>
      <c r="L82" s="114">
        <v>81003</v>
      </c>
      <c r="M82" s="114">
        <v>4793</v>
      </c>
      <c r="N82" s="111">
        <v>270</v>
      </c>
      <c r="O82" s="275">
        <v>0.52</v>
      </c>
      <c r="P82" s="288">
        <v>0.5</v>
      </c>
      <c r="Q82" s="411">
        <v>0.02</v>
      </c>
      <c r="R82" s="112">
        <f t="shared" si="58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9"/>
        <v>0</v>
      </c>
      <c r="X82" s="113">
        <v>0</v>
      </c>
      <c r="Y82" s="113">
        <v>0</v>
      </c>
      <c r="Z82" s="113">
        <v>0</v>
      </c>
      <c r="AA82" s="113">
        <f t="shared" si="60"/>
        <v>0</v>
      </c>
      <c r="AB82" s="113">
        <f t="shared" si="61"/>
        <v>0</v>
      </c>
      <c r="AC82" s="114">
        <f t="shared" si="62"/>
        <v>0</v>
      </c>
      <c r="AD82" s="114">
        <f t="shared" si="63"/>
        <v>0</v>
      </c>
      <c r="AE82" s="113">
        <v>0</v>
      </c>
      <c r="AF82" s="113">
        <v>0</v>
      </c>
      <c r="AG82" s="113">
        <f t="shared" si="64"/>
        <v>0</v>
      </c>
      <c r="AH82" s="113">
        <f t="shared" si="65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6"/>
        <v>0</v>
      </c>
      <c r="AR82" s="115">
        <f t="shared" si="67"/>
        <v>0</v>
      </c>
      <c r="AS82" s="116">
        <f t="shared" si="68"/>
        <v>0</v>
      </c>
      <c r="AT82" s="351">
        <f t="shared" si="69"/>
        <v>325721</v>
      </c>
      <c r="AU82" s="113">
        <f t="shared" si="70"/>
        <v>239655</v>
      </c>
      <c r="AV82" s="113">
        <f t="shared" si="71"/>
        <v>0</v>
      </c>
      <c r="AW82" s="113">
        <f t="shared" si="72"/>
        <v>81003</v>
      </c>
      <c r="AX82" s="113">
        <f t="shared" si="72"/>
        <v>4793</v>
      </c>
      <c r="AY82" s="113">
        <f t="shared" si="73"/>
        <v>270</v>
      </c>
      <c r="AZ82" s="115">
        <f t="shared" si="74"/>
        <v>0.52</v>
      </c>
      <c r="BA82" s="115">
        <f t="shared" si="75"/>
        <v>0.5</v>
      </c>
      <c r="BB82" s="116">
        <f t="shared" si="75"/>
        <v>0.02</v>
      </c>
    </row>
    <row r="83" spans="1:54" s="394" customFormat="1" x14ac:dyDescent="0.2">
      <c r="A83" s="237">
        <v>15</v>
      </c>
      <c r="B83" s="31">
        <v>4442</v>
      </c>
      <c r="C83" s="31">
        <v>600074901</v>
      </c>
      <c r="D83" s="31">
        <v>48283061</v>
      </c>
      <c r="E83" s="246" t="s">
        <v>178</v>
      </c>
      <c r="F83" s="31"/>
      <c r="G83" s="236"/>
      <c r="H83" s="332"/>
      <c r="I83" s="5">
        <v>24978316</v>
      </c>
      <c r="J83" s="8">
        <v>18022719</v>
      </c>
      <c r="K83" s="8">
        <v>39000</v>
      </c>
      <c r="L83" s="8">
        <v>6104861</v>
      </c>
      <c r="M83" s="8">
        <v>360454</v>
      </c>
      <c r="N83" s="8">
        <v>451282</v>
      </c>
      <c r="O83" s="9">
        <v>34.622899999999994</v>
      </c>
      <c r="P83" s="9">
        <v>24.255800000000001</v>
      </c>
      <c r="Q83" s="38">
        <v>10.367100000000001</v>
      </c>
      <c r="R83" s="5">
        <f t="shared" ref="R83:BB83" si="76">SUM(R77:R82)</f>
        <v>0</v>
      </c>
      <c r="S83" s="8">
        <f t="shared" si="76"/>
        <v>0</v>
      </c>
      <c r="T83" s="8">
        <f t="shared" si="76"/>
        <v>-23741</v>
      </c>
      <c r="U83" s="8">
        <f t="shared" si="76"/>
        <v>0</v>
      </c>
      <c r="V83" s="8">
        <f t="shared" si="76"/>
        <v>0</v>
      </c>
      <c r="W83" s="8">
        <f t="shared" si="76"/>
        <v>-23741</v>
      </c>
      <c r="X83" s="8">
        <f t="shared" si="76"/>
        <v>0</v>
      </c>
      <c r="Y83" s="8">
        <f t="shared" si="76"/>
        <v>0</v>
      </c>
      <c r="Z83" s="8">
        <f t="shared" si="76"/>
        <v>0</v>
      </c>
      <c r="AA83" s="8">
        <f t="shared" si="76"/>
        <v>0</v>
      </c>
      <c r="AB83" s="8">
        <f t="shared" si="76"/>
        <v>-23741</v>
      </c>
      <c r="AC83" s="8">
        <f t="shared" si="76"/>
        <v>-8024</v>
      </c>
      <c r="AD83" s="8">
        <f t="shared" si="76"/>
        <v>-475</v>
      </c>
      <c r="AE83" s="8">
        <f t="shared" si="76"/>
        <v>0</v>
      </c>
      <c r="AF83" s="8">
        <f t="shared" si="76"/>
        <v>0</v>
      </c>
      <c r="AG83" s="8">
        <f t="shared" si="76"/>
        <v>0</v>
      </c>
      <c r="AH83" s="8">
        <f t="shared" si="76"/>
        <v>-32240</v>
      </c>
      <c r="AI83" s="9">
        <f t="shared" si="76"/>
        <v>0</v>
      </c>
      <c r="AJ83" s="9">
        <f t="shared" si="76"/>
        <v>0</v>
      </c>
      <c r="AK83" s="9">
        <f t="shared" si="76"/>
        <v>0</v>
      </c>
      <c r="AL83" s="9">
        <f t="shared" si="76"/>
        <v>0</v>
      </c>
      <c r="AM83" s="9">
        <f t="shared" si="76"/>
        <v>-0.09</v>
      </c>
      <c r="AN83" s="9">
        <f t="shared" si="76"/>
        <v>0</v>
      </c>
      <c r="AO83" s="9">
        <f t="shared" si="76"/>
        <v>0</v>
      </c>
      <c r="AP83" s="9">
        <f t="shared" si="76"/>
        <v>0</v>
      </c>
      <c r="AQ83" s="9">
        <f t="shared" si="76"/>
        <v>0</v>
      </c>
      <c r="AR83" s="9">
        <f t="shared" si="76"/>
        <v>-0.09</v>
      </c>
      <c r="AS83" s="78">
        <f t="shared" si="76"/>
        <v>-0.09</v>
      </c>
      <c r="AT83" s="877">
        <f t="shared" si="76"/>
        <v>24946076</v>
      </c>
      <c r="AU83" s="8">
        <f t="shared" si="76"/>
        <v>17998978</v>
      </c>
      <c r="AV83" s="8">
        <f t="shared" si="76"/>
        <v>39000</v>
      </c>
      <c r="AW83" s="8">
        <f t="shared" si="76"/>
        <v>6096837</v>
      </c>
      <c r="AX83" s="8">
        <f t="shared" si="76"/>
        <v>359979</v>
      </c>
      <c r="AY83" s="8">
        <f t="shared" si="76"/>
        <v>451282</v>
      </c>
      <c r="AZ83" s="9">
        <f t="shared" si="76"/>
        <v>34.532899999999998</v>
      </c>
      <c r="BA83" s="9">
        <f t="shared" si="76"/>
        <v>24.255800000000001</v>
      </c>
      <c r="BB83" s="78">
        <f t="shared" si="76"/>
        <v>10.277100000000001</v>
      </c>
    </row>
    <row r="84" spans="1:54" s="394" customFormat="1" x14ac:dyDescent="0.2">
      <c r="A84" s="379">
        <v>16</v>
      </c>
      <c r="B84" s="380">
        <v>4436</v>
      </c>
      <c r="C84" s="380">
        <v>600074986</v>
      </c>
      <c r="D84" s="380">
        <v>70982198</v>
      </c>
      <c r="E84" s="378" t="s">
        <v>179</v>
      </c>
      <c r="F84" s="380">
        <v>3113</v>
      </c>
      <c r="G84" s="247" t="s">
        <v>318</v>
      </c>
      <c r="H84" s="381" t="s">
        <v>281</v>
      </c>
      <c r="I84" s="110">
        <v>29175803</v>
      </c>
      <c r="J84" s="111">
        <v>20981680</v>
      </c>
      <c r="K84" s="111">
        <v>35000</v>
      </c>
      <c r="L84" s="114">
        <v>7103639</v>
      </c>
      <c r="M84" s="114">
        <v>419634</v>
      </c>
      <c r="N84" s="111">
        <v>635850</v>
      </c>
      <c r="O84" s="275">
        <v>39.842300000000002</v>
      </c>
      <c r="P84" s="288">
        <v>31.052699999999998</v>
      </c>
      <c r="Q84" s="411">
        <v>8.7896000000000001</v>
      </c>
      <c r="R84" s="112">
        <f t="shared" si="58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59"/>
        <v>0</v>
      </c>
      <c r="X84" s="113">
        <v>0</v>
      </c>
      <c r="Y84" s="113">
        <v>0</v>
      </c>
      <c r="Z84" s="113">
        <v>0</v>
      </c>
      <c r="AA84" s="113">
        <f t="shared" si="60"/>
        <v>0</v>
      </c>
      <c r="AB84" s="113">
        <f t="shared" si="61"/>
        <v>0</v>
      </c>
      <c r="AC84" s="114">
        <f t="shared" si="62"/>
        <v>0</v>
      </c>
      <c r="AD84" s="114">
        <f t="shared" si="63"/>
        <v>0</v>
      </c>
      <c r="AE84" s="113">
        <v>0</v>
      </c>
      <c r="AF84" s="113">
        <v>0</v>
      </c>
      <c r="AG84" s="113">
        <f t="shared" si="64"/>
        <v>0</v>
      </c>
      <c r="AH84" s="113">
        <f t="shared" si="65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6"/>
        <v>0</v>
      </c>
      <c r="AR84" s="115">
        <f t="shared" si="67"/>
        <v>0</v>
      </c>
      <c r="AS84" s="116">
        <f t="shared" si="68"/>
        <v>0</v>
      </c>
      <c r="AT84" s="351">
        <f>I84+AH84</f>
        <v>29175803</v>
      </c>
      <c r="AU84" s="113">
        <f>J84+W84</f>
        <v>20981680</v>
      </c>
      <c r="AV84" s="113">
        <f t="shared" si="71"/>
        <v>35000</v>
      </c>
      <c r="AW84" s="113">
        <f t="shared" ref="AW84:AX88" si="77">L84+AC84</f>
        <v>7103639</v>
      </c>
      <c r="AX84" s="113">
        <f t="shared" si="77"/>
        <v>419634</v>
      </c>
      <c r="AY84" s="113">
        <f>N84+AG84</f>
        <v>635850</v>
      </c>
      <c r="AZ84" s="115">
        <f>O84+AS84</f>
        <v>39.842300000000002</v>
      </c>
      <c r="BA84" s="115">
        <f t="shared" ref="BA84:BB88" si="78">P84+AQ84</f>
        <v>31.052699999999998</v>
      </c>
      <c r="BB84" s="116">
        <f t="shared" si="78"/>
        <v>8.7896000000000001</v>
      </c>
    </row>
    <row r="85" spans="1:54" s="394" customFormat="1" x14ac:dyDescent="0.2">
      <c r="A85" s="379">
        <v>16</v>
      </c>
      <c r="B85" s="380">
        <v>4436</v>
      </c>
      <c r="C85" s="380">
        <v>600074986</v>
      </c>
      <c r="D85" s="380">
        <v>70982198</v>
      </c>
      <c r="E85" s="378" t="s">
        <v>179</v>
      </c>
      <c r="F85" s="380">
        <v>3113</v>
      </c>
      <c r="G85" s="247" t="s">
        <v>316</v>
      </c>
      <c r="H85" s="381" t="s">
        <v>282</v>
      </c>
      <c r="I85" s="110">
        <v>1886242</v>
      </c>
      <c r="J85" s="111">
        <v>1388985</v>
      </c>
      <c r="K85" s="111">
        <v>0</v>
      </c>
      <c r="L85" s="114">
        <v>469477</v>
      </c>
      <c r="M85" s="114">
        <v>27780</v>
      </c>
      <c r="N85" s="111">
        <v>0</v>
      </c>
      <c r="O85" s="275">
        <v>4.01</v>
      </c>
      <c r="P85" s="288">
        <v>4.01</v>
      </c>
      <c r="Q85" s="411">
        <v>0</v>
      </c>
      <c r="R85" s="112">
        <f t="shared" si="58"/>
        <v>0</v>
      </c>
      <c r="S85" s="113">
        <v>43306</v>
      </c>
      <c r="T85" s="113">
        <v>0</v>
      </c>
      <c r="U85" s="113">
        <v>0</v>
      </c>
      <c r="V85" s="113">
        <v>0</v>
      </c>
      <c r="W85" s="113">
        <f t="shared" si="59"/>
        <v>43306</v>
      </c>
      <c r="X85" s="113">
        <v>0</v>
      </c>
      <c r="Y85" s="113">
        <v>0</v>
      </c>
      <c r="Z85" s="113">
        <v>0</v>
      </c>
      <c r="AA85" s="113">
        <f t="shared" si="60"/>
        <v>0</v>
      </c>
      <c r="AB85" s="113">
        <f t="shared" si="61"/>
        <v>43306</v>
      </c>
      <c r="AC85" s="114">
        <f t="shared" si="62"/>
        <v>14637</v>
      </c>
      <c r="AD85" s="114">
        <f t="shared" si="63"/>
        <v>866</v>
      </c>
      <c r="AE85" s="113">
        <v>0</v>
      </c>
      <c r="AF85" s="113">
        <v>0</v>
      </c>
      <c r="AG85" s="113">
        <f t="shared" si="64"/>
        <v>0</v>
      </c>
      <c r="AH85" s="113">
        <f t="shared" si="65"/>
        <v>58809</v>
      </c>
      <c r="AI85" s="115">
        <v>0</v>
      </c>
      <c r="AJ85" s="115">
        <v>0</v>
      </c>
      <c r="AK85" s="115">
        <v>0.13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66"/>
        <v>0.13</v>
      </c>
      <c r="AR85" s="115">
        <f t="shared" si="67"/>
        <v>0</v>
      </c>
      <c r="AS85" s="116">
        <f t="shared" si="68"/>
        <v>0.13</v>
      </c>
      <c r="AT85" s="351">
        <f>I85+AH85</f>
        <v>1945051</v>
      </c>
      <c r="AU85" s="113">
        <f>J85+W85</f>
        <v>1432291</v>
      </c>
      <c r="AV85" s="113">
        <f t="shared" si="71"/>
        <v>0</v>
      </c>
      <c r="AW85" s="113">
        <f t="shared" si="77"/>
        <v>484114</v>
      </c>
      <c r="AX85" s="113">
        <f t="shared" si="77"/>
        <v>28646</v>
      </c>
      <c r="AY85" s="113">
        <f>N85+AG85</f>
        <v>0</v>
      </c>
      <c r="AZ85" s="115">
        <f>O85+AS85</f>
        <v>4.1399999999999997</v>
      </c>
      <c r="BA85" s="115">
        <f t="shared" si="78"/>
        <v>4.1399999999999997</v>
      </c>
      <c r="BB85" s="116">
        <f t="shared" si="78"/>
        <v>0</v>
      </c>
    </row>
    <row r="86" spans="1:54" s="394" customFormat="1" x14ac:dyDescent="0.2">
      <c r="A86" s="379">
        <v>16</v>
      </c>
      <c r="B86" s="380">
        <v>4436</v>
      </c>
      <c r="C86" s="380">
        <v>600074986</v>
      </c>
      <c r="D86" s="380">
        <v>70982198</v>
      </c>
      <c r="E86" s="378" t="s">
        <v>179</v>
      </c>
      <c r="F86" s="380">
        <v>3141</v>
      </c>
      <c r="G86" s="247" t="s">
        <v>319</v>
      </c>
      <c r="H86" s="381" t="s">
        <v>282</v>
      </c>
      <c r="I86" s="110">
        <v>1880273</v>
      </c>
      <c r="J86" s="111">
        <v>1372247</v>
      </c>
      <c r="K86" s="111">
        <v>0</v>
      </c>
      <c r="L86" s="114">
        <v>463819</v>
      </c>
      <c r="M86" s="114">
        <v>27445</v>
      </c>
      <c r="N86" s="111">
        <v>16762</v>
      </c>
      <c r="O86" s="275">
        <v>4.67</v>
      </c>
      <c r="P86" s="288">
        <v>0</v>
      </c>
      <c r="Q86" s="411">
        <v>4.67</v>
      </c>
      <c r="R86" s="112">
        <f t="shared" si="58"/>
        <v>0</v>
      </c>
      <c r="S86" s="113">
        <v>0</v>
      </c>
      <c r="T86" s="113">
        <v>-25381</v>
      </c>
      <c r="U86" s="113">
        <v>0</v>
      </c>
      <c r="V86" s="113">
        <v>0</v>
      </c>
      <c r="W86" s="113">
        <f t="shared" si="59"/>
        <v>-25381</v>
      </c>
      <c r="X86" s="113">
        <v>0</v>
      </c>
      <c r="Y86" s="113">
        <v>0</v>
      </c>
      <c r="Z86" s="113">
        <v>0</v>
      </c>
      <c r="AA86" s="113">
        <f t="shared" si="60"/>
        <v>0</v>
      </c>
      <c r="AB86" s="113">
        <f t="shared" si="61"/>
        <v>-25381</v>
      </c>
      <c r="AC86" s="114">
        <f t="shared" si="62"/>
        <v>-8579</v>
      </c>
      <c r="AD86" s="114">
        <f t="shared" si="63"/>
        <v>-508</v>
      </c>
      <c r="AE86" s="113">
        <v>0</v>
      </c>
      <c r="AF86" s="113">
        <v>0</v>
      </c>
      <c r="AG86" s="113">
        <f t="shared" si="64"/>
        <v>0</v>
      </c>
      <c r="AH86" s="113">
        <f t="shared" si="65"/>
        <v>-34468</v>
      </c>
      <c r="AI86" s="115">
        <v>0</v>
      </c>
      <c r="AJ86" s="115">
        <v>0</v>
      </c>
      <c r="AK86" s="115">
        <v>0</v>
      </c>
      <c r="AL86" s="115">
        <v>0</v>
      </c>
      <c r="AM86" s="115">
        <v>-0.09</v>
      </c>
      <c r="AN86" s="115">
        <v>0</v>
      </c>
      <c r="AO86" s="115">
        <v>0</v>
      </c>
      <c r="AP86" s="115">
        <v>0</v>
      </c>
      <c r="AQ86" s="115">
        <f t="shared" si="66"/>
        <v>0</v>
      </c>
      <c r="AR86" s="115">
        <f t="shared" si="67"/>
        <v>-0.09</v>
      </c>
      <c r="AS86" s="116">
        <f t="shared" si="68"/>
        <v>-0.09</v>
      </c>
      <c r="AT86" s="351">
        <f>I86+AH86</f>
        <v>1845805</v>
      </c>
      <c r="AU86" s="113">
        <f>J86+W86</f>
        <v>1346866</v>
      </c>
      <c r="AV86" s="113">
        <f t="shared" si="71"/>
        <v>0</v>
      </c>
      <c r="AW86" s="113">
        <f t="shared" si="77"/>
        <v>455240</v>
      </c>
      <c r="AX86" s="113">
        <f t="shared" si="77"/>
        <v>26937</v>
      </c>
      <c r="AY86" s="113">
        <f>N86+AG86</f>
        <v>16762</v>
      </c>
      <c r="AZ86" s="115">
        <f>O86+AS86</f>
        <v>4.58</v>
      </c>
      <c r="BA86" s="115">
        <f t="shared" si="78"/>
        <v>0</v>
      </c>
      <c r="BB86" s="116">
        <f t="shared" si="78"/>
        <v>4.58</v>
      </c>
    </row>
    <row r="87" spans="1:54" s="394" customFormat="1" x14ac:dyDescent="0.2">
      <c r="A87" s="379">
        <v>16</v>
      </c>
      <c r="B87" s="380">
        <v>4436</v>
      </c>
      <c r="C87" s="380">
        <v>600074986</v>
      </c>
      <c r="D87" s="380">
        <v>70982198</v>
      </c>
      <c r="E87" s="372" t="s">
        <v>179</v>
      </c>
      <c r="F87" s="380">
        <v>3143</v>
      </c>
      <c r="G87" s="247" t="s">
        <v>633</v>
      </c>
      <c r="H87" s="399" t="s">
        <v>281</v>
      </c>
      <c r="I87" s="110">
        <v>2873883</v>
      </c>
      <c r="J87" s="111">
        <v>2111335</v>
      </c>
      <c r="K87" s="111">
        <v>5000</v>
      </c>
      <c r="L87" s="114">
        <v>715321</v>
      </c>
      <c r="M87" s="114">
        <v>42227</v>
      </c>
      <c r="N87" s="111">
        <v>0</v>
      </c>
      <c r="O87" s="275">
        <v>4.4348000000000001</v>
      </c>
      <c r="P87" s="288">
        <v>4.4348000000000001</v>
      </c>
      <c r="Q87" s="411">
        <v>0</v>
      </c>
      <c r="R87" s="112">
        <f t="shared" si="58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9"/>
        <v>0</v>
      </c>
      <c r="X87" s="113">
        <v>0</v>
      </c>
      <c r="Y87" s="113">
        <v>0</v>
      </c>
      <c r="Z87" s="113">
        <v>0</v>
      </c>
      <c r="AA87" s="113">
        <f t="shared" si="60"/>
        <v>0</v>
      </c>
      <c r="AB87" s="113">
        <f t="shared" si="61"/>
        <v>0</v>
      </c>
      <c r="AC87" s="114">
        <f t="shared" si="62"/>
        <v>0</v>
      </c>
      <c r="AD87" s="114">
        <f t="shared" si="63"/>
        <v>0</v>
      </c>
      <c r="AE87" s="113">
        <v>0</v>
      </c>
      <c r="AF87" s="113">
        <v>0</v>
      </c>
      <c r="AG87" s="113">
        <f t="shared" si="64"/>
        <v>0</v>
      </c>
      <c r="AH87" s="113">
        <f t="shared" si="65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6"/>
        <v>0</v>
      </c>
      <c r="AR87" s="115">
        <f t="shared" si="67"/>
        <v>0</v>
      </c>
      <c r="AS87" s="116">
        <f t="shared" si="68"/>
        <v>0</v>
      </c>
      <c r="AT87" s="351">
        <f>I87+AH87</f>
        <v>2873883</v>
      </c>
      <c r="AU87" s="113">
        <f>J87+W87</f>
        <v>2111335</v>
      </c>
      <c r="AV87" s="113">
        <f t="shared" si="71"/>
        <v>5000</v>
      </c>
      <c r="AW87" s="113">
        <f t="shared" si="77"/>
        <v>715321</v>
      </c>
      <c r="AX87" s="113">
        <f t="shared" si="77"/>
        <v>42227</v>
      </c>
      <c r="AY87" s="113">
        <f>N87+AG87</f>
        <v>0</v>
      </c>
      <c r="AZ87" s="115">
        <f>O87+AS87</f>
        <v>4.4348000000000001</v>
      </c>
      <c r="BA87" s="115">
        <f t="shared" si="78"/>
        <v>4.4348000000000001</v>
      </c>
      <c r="BB87" s="116">
        <f t="shared" si="78"/>
        <v>0</v>
      </c>
    </row>
    <row r="88" spans="1:54" s="394" customFormat="1" x14ac:dyDescent="0.2">
      <c r="A88" s="379">
        <v>16</v>
      </c>
      <c r="B88" s="380">
        <v>4436</v>
      </c>
      <c r="C88" s="380">
        <v>600074986</v>
      </c>
      <c r="D88" s="380">
        <v>70982198</v>
      </c>
      <c r="E88" s="372" t="s">
        <v>179</v>
      </c>
      <c r="F88" s="380">
        <v>3143</v>
      </c>
      <c r="G88" s="247" t="s">
        <v>634</v>
      </c>
      <c r="H88" s="399" t="s">
        <v>282</v>
      </c>
      <c r="I88" s="110">
        <v>81456</v>
      </c>
      <c r="J88" s="111">
        <v>57420</v>
      </c>
      <c r="K88" s="111">
        <v>0</v>
      </c>
      <c r="L88" s="114">
        <v>19408</v>
      </c>
      <c r="M88" s="114">
        <v>1148</v>
      </c>
      <c r="N88" s="111">
        <v>3480</v>
      </c>
      <c r="O88" s="275">
        <v>0.24</v>
      </c>
      <c r="P88" s="288">
        <v>0</v>
      </c>
      <c r="Q88" s="411">
        <v>0.24</v>
      </c>
      <c r="R88" s="112">
        <f t="shared" si="58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59"/>
        <v>0</v>
      </c>
      <c r="X88" s="113">
        <v>0</v>
      </c>
      <c r="Y88" s="113">
        <v>0</v>
      </c>
      <c r="Z88" s="113">
        <v>0</v>
      </c>
      <c r="AA88" s="113">
        <f t="shared" si="60"/>
        <v>0</v>
      </c>
      <c r="AB88" s="113">
        <f t="shared" si="61"/>
        <v>0</v>
      </c>
      <c r="AC88" s="114">
        <f t="shared" si="62"/>
        <v>0</v>
      </c>
      <c r="AD88" s="114">
        <f t="shared" si="63"/>
        <v>0</v>
      </c>
      <c r="AE88" s="113">
        <v>0</v>
      </c>
      <c r="AF88" s="113">
        <v>0</v>
      </c>
      <c r="AG88" s="113">
        <f t="shared" si="64"/>
        <v>0</v>
      </c>
      <c r="AH88" s="113">
        <f t="shared" si="65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66"/>
        <v>0</v>
      </c>
      <c r="AR88" s="115">
        <f t="shared" si="67"/>
        <v>0</v>
      </c>
      <c r="AS88" s="116">
        <f t="shared" si="68"/>
        <v>0</v>
      </c>
      <c r="AT88" s="351">
        <f>I88+AH88</f>
        <v>81456</v>
      </c>
      <c r="AU88" s="113">
        <f>J88+W88</f>
        <v>57420</v>
      </c>
      <c r="AV88" s="113">
        <f t="shared" si="71"/>
        <v>0</v>
      </c>
      <c r="AW88" s="113">
        <f t="shared" si="77"/>
        <v>19408</v>
      </c>
      <c r="AX88" s="113">
        <f t="shared" si="77"/>
        <v>1148</v>
      </c>
      <c r="AY88" s="113">
        <f>N88+AG88</f>
        <v>3480</v>
      </c>
      <c r="AZ88" s="115">
        <f>O88+AS88</f>
        <v>0.24</v>
      </c>
      <c r="BA88" s="115">
        <f t="shared" si="78"/>
        <v>0</v>
      </c>
      <c r="BB88" s="116">
        <f t="shared" si="78"/>
        <v>0.24</v>
      </c>
    </row>
    <row r="89" spans="1:54" s="394" customFormat="1" x14ac:dyDescent="0.2">
      <c r="A89" s="237">
        <v>16</v>
      </c>
      <c r="B89" s="31">
        <v>4436</v>
      </c>
      <c r="C89" s="31">
        <v>600074986</v>
      </c>
      <c r="D89" s="31">
        <v>70982198</v>
      </c>
      <c r="E89" s="246" t="s">
        <v>180</v>
      </c>
      <c r="F89" s="31"/>
      <c r="G89" s="236"/>
      <c r="H89" s="332"/>
      <c r="I89" s="5">
        <v>35897657</v>
      </c>
      <c r="J89" s="8">
        <v>25911667</v>
      </c>
      <c r="K89" s="8">
        <v>40000</v>
      </c>
      <c r="L89" s="8">
        <v>8771664</v>
      </c>
      <c r="M89" s="8">
        <v>518234</v>
      </c>
      <c r="N89" s="8">
        <v>656092</v>
      </c>
      <c r="O89" s="9">
        <v>53.197100000000006</v>
      </c>
      <c r="P89" s="9">
        <v>39.497500000000002</v>
      </c>
      <c r="Q89" s="38">
        <v>13.6996</v>
      </c>
      <c r="R89" s="5">
        <f t="shared" ref="R89:BB89" si="79">SUM(R84:R88)</f>
        <v>0</v>
      </c>
      <c r="S89" s="8">
        <f t="shared" si="79"/>
        <v>43306</v>
      </c>
      <c r="T89" s="8">
        <f t="shared" si="79"/>
        <v>-25381</v>
      </c>
      <c r="U89" s="8">
        <f t="shared" si="79"/>
        <v>0</v>
      </c>
      <c r="V89" s="8">
        <f t="shared" si="79"/>
        <v>0</v>
      </c>
      <c r="W89" s="8">
        <f t="shared" si="79"/>
        <v>17925</v>
      </c>
      <c r="X89" s="8">
        <f t="shared" si="79"/>
        <v>0</v>
      </c>
      <c r="Y89" s="8">
        <f t="shared" si="79"/>
        <v>0</v>
      </c>
      <c r="Z89" s="8">
        <f t="shared" si="79"/>
        <v>0</v>
      </c>
      <c r="AA89" s="8">
        <f t="shared" si="79"/>
        <v>0</v>
      </c>
      <c r="AB89" s="8">
        <f t="shared" si="79"/>
        <v>17925</v>
      </c>
      <c r="AC89" s="8">
        <f t="shared" si="79"/>
        <v>6058</v>
      </c>
      <c r="AD89" s="8">
        <f t="shared" si="79"/>
        <v>358</v>
      </c>
      <c r="AE89" s="8">
        <f t="shared" si="79"/>
        <v>0</v>
      </c>
      <c r="AF89" s="8">
        <f t="shared" si="79"/>
        <v>0</v>
      </c>
      <c r="AG89" s="8">
        <f t="shared" si="79"/>
        <v>0</v>
      </c>
      <c r="AH89" s="8">
        <f t="shared" si="79"/>
        <v>24341</v>
      </c>
      <c r="AI89" s="9">
        <f t="shared" si="79"/>
        <v>0</v>
      </c>
      <c r="AJ89" s="9">
        <f t="shared" si="79"/>
        <v>0</v>
      </c>
      <c r="AK89" s="9">
        <f t="shared" si="79"/>
        <v>0.13</v>
      </c>
      <c r="AL89" s="9">
        <f t="shared" si="79"/>
        <v>0</v>
      </c>
      <c r="AM89" s="9">
        <f t="shared" si="79"/>
        <v>-0.09</v>
      </c>
      <c r="AN89" s="9">
        <f t="shared" si="79"/>
        <v>0</v>
      </c>
      <c r="AO89" s="9">
        <f t="shared" si="79"/>
        <v>0</v>
      </c>
      <c r="AP89" s="9">
        <f t="shared" si="79"/>
        <v>0</v>
      </c>
      <c r="AQ89" s="9">
        <f t="shared" si="79"/>
        <v>0.13</v>
      </c>
      <c r="AR89" s="9">
        <f t="shared" si="79"/>
        <v>-0.09</v>
      </c>
      <c r="AS89" s="78">
        <f t="shared" si="79"/>
        <v>4.0000000000000008E-2</v>
      </c>
      <c r="AT89" s="877">
        <f t="shared" si="79"/>
        <v>35921998</v>
      </c>
      <c r="AU89" s="8">
        <f t="shared" si="79"/>
        <v>25929592</v>
      </c>
      <c r="AV89" s="8">
        <f t="shared" si="79"/>
        <v>40000</v>
      </c>
      <c r="AW89" s="8">
        <f t="shared" si="79"/>
        <v>8777722</v>
      </c>
      <c r="AX89" s="8">
        <f t="shared" si="79"/>
        <v>518592</v>
      </c>
      <c r="AY89" s="8">
        <f t="shared" si="79"/>
        <v>656092</v>
      </c>
      <c r="AZ89" s="9">
        <f t="shared" si="79"/>
        <v>53.237100000000005</v>
      </c>
      <c r="BA89" s="9">
        <f t="shared" si="79"/>
        <v>39.627499999999998</v>
      </c>
      <c r="BB89" s="78">
        <f t="shared" si="79"/>
        <v>13.6096</v>
      </c>
    </row>
    <row r="90" spans="1:54" s="394" customFormat="1" x14ac:dyDescent="0.2">
      <c r="A90" s="379">
        <v>17</v>
      </c>
      <c r="B90" s="380">
        <v>4454</v>
      </c>
      <c r="C90" s="380">
        <v>600074811</v>
      </c>
      <c r="D90" s="380">
        <v>48283070</v>
      </c>
      <c r="E90" s="378" t="s">
        <v>181</v>
      </c>
      <c r="F90" s="380">
        <v>3113</v>
      </c>
      <c r="G90" s="247" t="s">
        <v>318</v>
      </c>
      <c r="H90" s="381" t="s">
        <v>281</v>
      </c>
      <c r="I90" s="110">
        <v>29642258</v>
      </c>
      <c r="J90" s="111">
        <v>21296726</v>
      </c>
      <c r="K90" s="111">
        <v>68000</v>
      </c>
      <c r="L90" s="114">
        <v>7221278</v>
      </c>
      <c r="M90" s="114">
        <v>425934</v>
      </c>
      <c r="N90" s="111">
        <v>630320</v>
      </c>
      <c r="O90" s="275">
        <v>38.425399999999996</v>
      </c>
      <c r="P90" s="288">
        <v>29.635999999999999</v>
      </c>
      <c r="Q90" s="411">
        <v>8.7894000000000005</v>
      </c>
      <c r="R90" s="112">
        <f t="shared" si="58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59"/>
        <v>0</v>
      </c>
      <c r="X90" s="113">
        <v>0</v>
      </c>
      <c r="Y90" s="113">
        <v>0</v>
      </c>
      <c r="Z90" s="113">
        <v>0</v>
      </c>
      <c r="AA90" s="113">
        <f t="shared" si="60"/>
        <v>0</v>
      </c>
      <c r="AB90" s="113">
        <f t="shared" si="61"/>
        <v>0</v>
      </c>
      <c r="AC90" s="114">
        <f t="shared" si="62"/>
        <v>0</v>
      </c>
      <c r="AD90" s="114">
        <f t="shared" si="63"/>
        <v>0</v>
      </c>
      <c r="AE90" s="113">
        <v>0</v>
      </c>
      <c r="AF90" s="113">
        <v>0</v>
      </c>
      <c r="AG90" s="113">
        <f t="shared" si="64"/>
        <v>0</v>
      </c>
      <c r="AH90" s="113">
        <f t="shared" si="65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66"/>
        <v>0</v>
      </c>
      <c r="AR90" s="115">
        <f t="shared" si="67"/>
        <v>0</v>
      </c>
      <c r="AS90" s="116">
        <f t="shared" si="68"/>
        <v>0</v>
      </c>
      <c r="AT90" s="351">
        <f>I90+AH90</f>
        <v>29642258</v>
      </c>
      <c r="AU90" s="113">
        <f>J90+W90</f>
        <v>21296726</v>
      </c>
      <c r="AV90" s="113">
        <f t="shared" si="71"/>
        <v>68000</v>
      </c>
      <c r="AW90" s="113">
        <f t="shared" ref="AW90:AX94" si="80">L90+AC90</f>
        <v>7221278</v>
      </c>
      <c r="AX90" s="113">
        <f t="shared" si="80"/>
        <v>425934</v>
      </c>
      <c r="AY90" s="113">
        <f>N90+AG90</f>
        <v>630320</v>
      </c>
      <c r="AZ90" s="115">
        <f>O90+AS90</f>
        <v>38.425399999999996</v>
      </c>
      <c r="BA90" s="115">
        <f t="shared" ref="BA90:BB94" si="81">P90+AQ90</f>
        <v>29.635999999999999</v>
      </c>
      <c r="BB90" s="116">
        <f t="shared" si="81"/>
        <v>8.7894000000000005</v>
      </c>
    </row>
    <row r="91" spans="1:54" s="394" customFormat="1" x14ac:dyDescent="0.2">
      <c r="A91" s="379">
        <v>17</v>
      </c>
      <c r="B91" s="380">
        <v>4454</v>
      </c>
      <c r="C91" s="380">
        <v>600074811</v>
      </c>
      <c r="D91" s="380">
        <v>48283070</v>
      </c>
      <c r="E91" s="378" t="s">
        <v>181</v>
      </c>
      <c r="F91" s="380">
        <v>3113</v>
      </c>
      <c r="G91" s="247" t="s">
        <v>316</v>
      </c>
      <c r="H91" s="381" t="s">
        <v>282</v>
      </c>
      <c r="I91" s="110">
        <v>3848526</v>
      </c>
      <c r="J91" s="111">
        <v>2818318</v>
      </c>
      <c r="K91" s="111">
        <v>0</v>
      </c>
      <c r="L91" s="114">
        <v>952592</v>
      </c>
      <c r="M91" s="114">
        <v>56366</v>
      </c>
      <c r="N91" s="111">
        <v>21250</v>
      </c>
      <c r="O91" s="275">
        <v>8.1</v>
      </c>
      <c r="P91" s="288">
        <v>8.1</v>
      </c>
      <c r="Q91" s="411">
        <v>0</v>
      </c>
      <c r="R91" s="112">
        <f t="shared" si="58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59"/>
        <v>0</v>
      </c>
      <c r="X91" s="113">
        <v>0</v>
      </c>
      <c r="Y91" s="113">
        <v>0</v>
      </c>
      <c r="Z91" s="113">
        <v>0</v>
      </c>
      <c r="AA91" s="113">
        <f t="shared" si="60"/>
        <v>0</v>
      </c>
      <c r="AB91" s="113">
        <f t="shared" si="61"/>
        <v>0</v>
      </c>
      <c r="AC91" s="114">
        <f t="shared" si="62"/>
        <v>0</v>
      </c>
      <c r="AD91" s="114">
        <f t="shared" si="63"/>
        <v>0</v>
      </c>
      <c r="AE91" s="113">
        <v>0</v>
      </c>
      <c r="AF91" s="113">
        <v>0</v>
      </c>
      <c r="AG91" s="113">
        <f t="shared" si="64"/>
        <v>0</v>
      </c>
      <c r="AH91" s="113">
        <f t="shared" si="65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66"/>
        <v>0</v>
      </c>
      <c r="AR91" s="115">
        <f t="shared" si="67"/>
        <v>0</v>
      </c>
      <c r="AS91" s="116">
        <f t="shared" si="68"/>
        <v>0</v>
      </c>
      <c r="AT91" s="351">
        <f>I91+AH91</f>
        <v>3848526</v>
      </c>
      <c r="AU91" s="113">
        <f>J91+W91</f>
        <v>2818318</v>
      </c>
      <c r="AV91" s="113">
        <f t="shared" si="71"/>
        <v>0</v>
      </c>
      <c r="AW91" s="113">
        <f t="shared" si="80"/>
        <v>952592</v>
      </c>
      <c r="AX91" s="113">
        <f t="shared" si="80"/>
        <v>56366</v>
      </c>
      <c r="AY91" s="113">
        <f>N91+AG91</f>
        <v>21250</v>
      </c>
      <c r="AZ91" s="115">
        <f>O91+AS91</f>
        <v>8.1</v>
      </c>
      <c r="BA91" s="115">
        <f t="shared" si="81"/>
        <v>8.1</v>
      </c>
      <c r="BB91" s="116">
        <f t="shared" si="81"/>
        <v>0</v>
      </c>
    </row>
    <row r="92" spans="1:54" s="394" customFormat="1" x14ac:dyDescent="0.2">
      <c r="A92" s="379">
        <v>17</v>
      </c>
      <c r="B92" s="380">
        <v>4454</v>
      </c>
      <c r="C92" s="380">
        <v>600074811</v>
      </c>
      <c r="D92" s="380">
        <v>48283070</v>
      </c>
      <c r="E92" s="378" t="s">
        <v>181</v>
      </c>
      <c r="F92" s="380">
        <v>3141</v>
      </c>
      <c r="G92" s="247" t="s">
        <v>319</v>
      </c>
      <c r="H92" s="381" t="s">
        <v>282</v>
      </c>
      <c r="I92" s="110">
        <v>2932532</v>
      </c>
      <c r="J92" s="111">
        <v>2137966</v>
      </c>
      <c r="K92" s="111">
        <v>0</v>
      </c>
      <c r="L92" s="114">
        <v>722633</v>
      </c>
      <c r="M92" s="114">
        <v>42759</v>
      </c>
      <c r="N92" s="111">
        <v>29174</v>
      </c>
      <c r="O92" s="275">
        <v>7.27</v>
      </c>
      <c r="P92" s="288">
        <v>0</v>
      </c>
      <c r="Q92" s="411">
        <v>7.27</v>
      </c>
      <c r="R92" s="112">
        <f t="shared" si="58"/>
        <v>0</v>
      </c>
      <c r="S92" s="113">
        <v>0</v>
      </c>
      <c r="T92" s="113">
        <v>-30850</v>
      </c>
      <c r="U92" s="113">
        <v>0</v>
      </c>
      <c r="V92" s="113">
        <v>0</v>
      </c>
      <c r="W92" s="113">
        <f t="shared" si="59"/>
        <v>-30850</v>
      </c>
      <c r="X92" s="113">
        <v>0</v>
      </c>
      <c r="Y92" s="113">
        <v>0</v>
      </c>
      <c r="Z92" s="113">
        <v>0</v>
      </c>
      <c r="AA92" s="113">
        <f t="shared" si="60"/>
        <v>0</v>
      </c>
      <c r="AB92" s="113">
        <f t="shared" si="61"/>
        <v>-30850</v>
      </c>
      <c r="AC92" s="114">
        <f t="shared" si="62"/>
        <v>-10427</v>
      </c>
      <c r="AD92" s="114">
        <f t="shared" si="63"/>
        <v>-617</v>
      </c>
      <c r="AE92" s="113">
        <v>0</v>
      </c>
      <c r="AF92" s="113">
        <v>0</v>
      </c>
      <c r="AG92" s="113">
        <f t="shared" si="64"/>
        <v>0</v>
      </c>
      <c r="AH92" s="113">
        <f t="shared" si="65"/>
        <v>-41894</v>
      </c>
      <c r="AI92" s="115">
        <v>0</v>
      </c>
      <c r="AJ92" s="115">
        <v>0</v>
      </c>
      <c r="AK92" s="115">
        <v>0</v>
      </c>
      <c r="AL92" s="115">
        <v>0</v>
      </c>
      <c r="AM92" s="115">
        <v>-0.1</v>
      </c>
      <c r="AN92" s="115">
        <v>0</v>
      </c>
      <c r="AO92" s="115">
        <v>0</v>
      </c>
      <c r="AP92" s="115">
        <v>0</v>
      </c>
      <c r="AQ92" s="115">
        <f t="shared" si="66"/>
        <v>0</v>
      </c>
      <c r="AR92" s="115">
        <f t="shared" si="67"/>
        <v>-0.1</v>
      </c>
      <c r="AS92" s="116">
        <f t="shared" si="68"/>
        <v>-0.1</v>
      </c>
      <c r="AT92" s="351">
        <f>I92+AH92</f>
        <v>2890638</v>
      </c>
      <c r="AU92" s="113">
        <f>J92+W92</f>
        <v>2107116</v>
      </c>
      <c r="AV92" s="113">
        <f t="shared" si="71"/>
        <v>0</v>
      </c>
      <c r="AW92" s="113">
        <f t="shared" si="80"/>
        <v>712206</v>
      </c>
      <c r="AX92" s="113">
        <f t="shared" si="80"/>
        <v>42142</v>
      </c>
      <c r="AY92" s="113">
        <f>N92+AG92</f>
        <v>29174</v>
      </c>
      <c r="AZ92" s="115">
        <f>O92+AS92</f>
        <v>7.17</v>
      </c>
      <c r="BA92" s="115">
        <f t="shared" si="81"/>
        <v>0</v>
      </c>
      <c r="BB92" s="116">
        <f t="shared" si="81"/>
        <v>7.17</v>
      </c>
    </row>
    <row r="93" spans="1:54" s="394" customFormat="1" x14ac:dyDescent="0.2">
      <c r="A93" s="379">
        <v>17</v>
      </c>
      <c r="B93" s="380">
        <v>4454</v>
      </c>
      <c r="C93" s="380">
        <v>600074811</v>
      </c>
      <c r="D93" s="380">
        <v>48283070</v>
      </c>
      <c r="E93" s="372" t="s">
        <v>181</v>
      </c>
      <c r="F93" s="380">
        <v>3143</v>
      </c>
      <c r="G93" s="247" t="s">
        <v>633</v>
      </c>
      <c r="H93" s="399" t="s">
        <v>281</v>
      </c>
      <c r="I93" s="110">
        <v>2477583</v>
      </c>
      <c r="J93" s="111">
        <v>1804730</v>
      </c>
      <c r="K93" s="111">
        <v>20000</v>
      </c>
      <c r="L93" s="114">
        <v>616758</v>
      </c>
      <c r="M93" s="114">
        <v>36095</v>
      </c>
      <c r="N93" s="111">
        <v>0</v>
      </c>
      <c r="O93" s="275">
        <v>3.5610000000000004</v>
      </c>
      <c r="P93" s="288">
        <v>3.5610000000000004</v>
      </c>
      <c r="Q93" s="411">
        <v>0</v>
      </c>
      <c r="R93" s="112">
        <f t="shared" si="58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59"/>
        <v>0</v>
      </c>
      <c r="X93" s="113">
        <v>0</v>
      </c>
      <c r="Y93" s="113">
        <v>0</v>
      </c>
      <c r="Z93" s="113">
        <v>0</v>
      </c>
      <c r="AA93" s="113">
        <f t="shared" si="60"/>
        <v>0</v>
      </c>
      <c r="AB93" s="113">
        <f t="shared" si="61"/>
        <v>0</v>
      </c>
      <c r="AC93" s="114">
        <f t="shared" si="62"/>
        <v>0</v>
      </c>
      <c r="AD93" s="114">
        <f t="shared" si="63"/>
        <v>0</v>
      </c>
      <c r="AE93" s="113">
        <v>0</v>
      </c>
      <c r="AF93" s="113">
        <v>0</v>
      </c>
      <c r="AG93" s="113">
        <f t="shared" si="64"/>
        <v>0</v>
      </c>
      <c r="AH93" s="113">
        <f t="shared" si="65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66"/>
        <v>0</v>
      </c>
      <c r="AR93" s="115">
        <f t="shared" si="67"/>
        <v>0</v>
      </c>
      <c r="AS93" s="116">
        <f t="shared" si="68"/>
        <v>0</v>
      </c>
      <c r="AT93" s="351">
        <f>I93+AH93</f>
        <v>2477583</v>
      </c>
      <c r="AU93" s="113">
        <f>J93+W93</f>
        <v>1804730</v>
      </c>
      <c r="AV93" s="113">
        <f t="shared" si="71"/>
        <v>20000</v>
      </c>
      <c r="AW93" s="113">
        <f t="shared" si="80"/>
        <v>616758</v>
      </c>
      <c r="AX93" s="113">
        <f t="shared" si="80"/>
        <v>36095</v>
      </c>
      <c r="AY93" s="113">
        <f>N93+AG93</f>
        <v>0</v>
      </c>
      <c r="AZ93" s="115">
        <f>O93+AS93</f>
        <v>3.5610000000000004</v>
      </c>
      <c r="BA93" s="115">
        <f t="shared" si="81"/>
        <v>3.5610000000000004</v>
      </c>
      <c r="BB93" s="116">
        <f t="shared" si="81"/>
        <v>0</v>
      </c>
    </row>
    <row r="94" spans="1:54" s="394" customFormat="1" x14ac:dyDescent="0.2">
      <c r="A94" s="379">
        <v>17</v>
      </c>
      <c r="B94" s="380">
        <v>4454</v>
      </c>
      <c r="C94" s="380">
        <v>600074811</v>
      </c>
      <c r="D94" s="380">
        <v>48283070</v>
      </c>
      <c r="E94" s="372" t="s">
        <v>181</v>
      </c>
      <c r="F94" s="380">
        <v>3143</v>
      </c>
      <c r="G94" s="247" t="s">
        <v>634</v>
      </c>
      <c r="H94" s="399" t="s">
        <v>282</v>
      </c>
      <c r="I94" s="110">
        <v>84265</v>
      </c>
      <c r="J94" s="111">
        <v>59400</v>
      </c>
      <c r="K94" s="111">
        <v>0</v>
      </c>
      <c r="L94" s="114">
        <v>20077</v>
      </c>
      <c r="M94" s="114">
        <v>1188</v>
      </c>
      <c r="N94" s="111">
        <v>3600</v>
      </c>
      <c r="O94" s="275">
        <v>0.25</v>
      </c>
      <c r="P94" s="288">
        <v>0</v>
      </c>
      <c r="Q94" s="411">
        <v>0.25</v>
      </c>
      <c r="R94" s="112">
        <f t="shared" si="58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59"/>
        <v>0</v>
      </c>
      <c r="X94" s="113">
        <v>0</v>
      </c>
      <c r="Y94" s="113">
        <v>0</v>
      </c>
      <c r="Z94" s="113">
        <v>0</v>
      </c>
      <c r="AA94" s="113">
        <f t="shared" si="60"/>
        <v>0</v>
      </c>
      <c r="AB94" s="113">
        <f t="shared" si="61"/>
        <v>0</v>
      </c>
      <c r="AC94" s="114">
        <f t="shared" si="62"/>
        <v>0</v>
      </c>
      <c r="AD94" s="114">
        <f t="shared" si="63"/>
        <v>0</v>
      </c>
      <c r="AE94" s="113">
        <v>0</v>
      </c>
      <c r="AF94" s="113">
        <v>0</v>
      </c>
      <c r="AG94" s="113">
        <f t="shared" si="64"/>
        <v>0</v>
      </c>
      <c r="AH94" s="113">
        <f t="shared" si="65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66"/>
        <v>0</v>
      </c>
      <c r="AR94" s="115">
        <f t="shared" si="67"/>
        <v>0</v>
      </c>
      <c r="AS94" s="116">
        <f t="shared" si="68"/>
        <v>0</v>
      </c>
      <c r="AT94" s="351">
        <f>I94+AH94</f>
        <v>84265</v>
      </c>
      <c r="AU94" s="113">
        <f>J94+W94</f>
        <v>59400</v>
      </c>
      <c r="AV94" s="113">
        <f t="shared" si="71"/>
        <v>0</v>
      </c>
      <c r="AW94" s="113">
        <f t="shared" si="80"/>
        <v>20077</v>
      </c>
      <c r="AX94" s="113">
        <f t="shared" si="80"/>
        <v>1188</v>
      </c>
      <c r="AY94" s="113">
        <f>N94+AG94</f>
        <v>3600</v>
      </c>
      <c r="AZ94" s="115">
        <f>O94+AS94</f>
        <v>0.25</v>
      </c>
      <c r="BA94" s="115">
        <f t="shared" si="81"/>
        <v>0</v>
      </c>
      <c r="BB94" s="116">
        <f t="shared" si="81"/>
        <v>0.25</v>
      </c>
    </row>
    <row r="95" spans="1:54" s="394" customFormat="1" x14ac:dyDescent="0.2">
      <c r="A95" s="237">
        <v>17</v>
      </c>
      <c r="B95" s="31">
        <v>4454</v>
      </c>
      <c r="C95" s="31">
        <v>600074811</v>
      </c>
      <c r="D95" s="31">
        <v>48283070</v>
      </c>
      <c r="E95" s="246" t="s">
        <v>182</v>
      </c>
      <c r="F95" s="31"/>
      <c r="G95" s="236"/>
      <c r="H95" s="332"/>
      <c r="I95" s="5">
        <v>38985164</v>
      </c>
      <c r="J95" s="8">
        <v>28117140</v>
      </c>
      <c r="K95" s="8">
        <v>88000</v>
      </c>
      <c r="L95" s="8">
        <v>9533338</v>
      </c>
      <c r="M95" s="8">
        <v>562342</v>
      </c>
      <c r="N95" s="8">
        <v>684344</v>
      </c>
      <c r="O95" s="9">
        <v>57.606400000000001</v>
      </c>
      <c r="P95" s="9">
        <v>41.296999999999997</v>
      </c>
      <c r="Q95" s="38">
        <v>16.3094</v>
      </c>
      <c r="R95" s="5">
        <f t="shared" ref="R95:BB95" si="82">SUM(R90:R94)</f>
        <v>0</v>
      </c>
      <c r="S95" s="8">
        <f t="shared" si="82"/>
        <v>0</v>
      </c>
      <c r="T95" s="8">
        <f t="shared" si="82"/>
        <v>-30850</v>
      </c>
      <c r="U95" s="8">
        <f t="shared" si="82"/>
        <v>0</v>
      </c>
      <c r="V95" s="8">
        <f t="shared" si="82"/>
        <v>0</v>
      </c>
      <c r="W95" s="8">
        <f t="shared" si="82"/>
        <v>-30850</v>
      </c>
      <c r="X95" s="8">
        <f t="shared" si="82"/>
        <v>0</v>
      </c>
      <c r="Y95" s="8">
        <f t="shared" si="82"/>
        <v>0</v>
      </c>
      <c r="Z95" s="8">
        <f t="shared" si="82"/>
        <v>0</v>
      </c>
      <c r="AA95" s="8">
        <f t="shared" si="82"/>
        <v>0</v>
      </c>
      <c r="AB95" s="8">
        <f t="shared" si="82"/>
        <v>-30850</v>
      </c>
      <c r="AC95" s="8">
        <f t="shared" si="82"/>
        <v>-10427</v>
      </c>
      <c r="AD95" s="8">
        <f t="shared" si="82"/>
        <v>-617</v>
      </c>
      <c r="AE95" s="8">
        <f t="shared" si="82"/>
        <v>0</v>
      </c>
      <c r="AF95" s="8">
        <f t="shared" si="82"/>
        <v>0</v>
      </c>
      <c r="AG95" s="8">
        <f t="shared" si="82"/>
        <v>0</v>
      </c>
      <c r="AH95" s="8">
        <f t="shared" si="82"/>
        <v>-41894</v>
      </c>
      <c r="AI95" s="9">
        <f t="shared" si="82"/>
        <v>0</v>
      </c>
      <c r="AJ95" s="9">
        <f t="shared" si="82"/>
        <v>0</v>
      </c>
      <c r="AK95" s="9">
        <f t="shared" si="82"/>
        <v>0</v>
      </c>
      <c r="AL95" s="9">
        <f t="shared" si="82"/>
        <v>0</v>
      </c>
      <c r="AM95" s="9">
        <f t="shared" si="82"/>
        <v>-0.1</v>
      </c>
      <c r="AN95" s="9">
        <f t="shared" si="82"/>
        <v>0</v>
      </c>
      <c r="AO95" s="9">
        <f t="shared" si="82"/>
        <v>0</v>
      </c>
      <c r="AP95" s="9">
        <f t="shared" si="82"/>
        <v>0</v>
      </c>
      <c r="AQ95" s="9">
        <f t="shared" si="82"/>
        <v>0</v>
      </c>
      <c r="AR95" s="9">
        <f t="shared" si="82"/>
        <v>-0.1</v>
      </c>
      <c r="AS95" s="78">
        <f t="shared" si="82"/>
        <v>-0.1</v>
      </c>
      <c r="AT95" s="877">
        <f t="shared" si="82"/>
        <v>38943270</v>
      </c>
      <c r="AU95" s="8">
        <f t="shared" si="82"/>
        <v>28086290</v>
      </c>
      <c r="AV95" s="8">
        <f t="shared" si="82"/>
        <v>88000</v>
      </c>
      <c r="AW95" s="8">
        <f t="shared" si="82"/>
        <v>9522911</v>
      </c>
      <c r="AX95" s="8">
        <f t="shared" si="82"/>
        <v>561725</v>
      </c>
      <c r="AY95" s="8">
        <f t="shared" si="82"/>
        <v>684344</v>
      </c>
      <c r="AZ95" s="9">
        <f t="shared" si="82"/>
        <v>57.506399999999999</v>
      </c>
      <c r="BA95" s="9">
        <f t="shared" si="82"/>
        <v>41.296999999999997</v>
      </c>
      <c r="BB95" s="78">
        <f t="shared" si="82"/>
        <v>16.209400000000002</v>
      </c>
    </row>
    <row r="96" spans="1:54" s="394" customFormat="1" x14ac:dyDescent="0.2">
      <c r="A96" s="379">
        <v>18</v>
      </c>
      <c r="B96" s="380">
        <v>4479</v>
      </c>
      <c r="C96" s="380">
        <v>600075150</v>
      </c>
      <c r="D96" s="380">
        <v>70982228</v>
      </c>
      <c r="E96" s="378" t="s">
        <v>183</v>
      </c>
      <c r="F96" s="380">
        <v>3111</v>
      </c>
      <c r="G96" s="247" t="s">
        <v>315</v>
      </c>
      <c r="H96" s="381" t="s">
        <v>281</v>
      </c>
      <c r="I96" s="110">
        <v>1565024</v>
      </c>
      <c r="J96" s="111">
        <v>1144826</v>
      </c>
      <c r="K96" s="111">
        <v>0</v>
      </c>
      <c r="L96" s="114">
        <v>386951</v>
      </c>
      <c r="M96" s="114">
        <v>22897</v>
      </c>
      <c r="N96" s="111">
        <v>10350</v>
      </c>
      <c r="O96" s="275">
        <v>2.5108999999999999</v>
      </c>
      <c r="P96" s="288">
        <v>2</v>
      </c>
      <c r="Q96" s="411">
        <v>0.51090000000000002</v>
      </c>
      <c r="R96" s="112">
        <f t="shared" si="58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59"/>
        <v>0</v>
      </c>
      <c r="X96" s="113">
        <v>0</v>
      </c>
      <c r="Y96" s="113">
        <v>0</v>
      </c>
      <c r="Z96" s="113">
        <v>0</v>
      </c>
      <c r="AA96" s="113">
        <f t="shared" si="60"/>
        <v>0</v>
      </c>
      <c r="AB96" s="113">
        <f t="shared" si="61"/>
        <v>0</v>
      </c>
      <c r="AC96" s="114">
        <f t="shared" si="62"/>
        <v>0</v>
      </c>
      <c r="AD96" s="114">
        <f t="shared" si="63"/>
        <v>0</v>
      </c>
      <c r="AE96" s="113">
        <v>0</v>
      </c>
      <c r="AF96" s="113">
        <v>0</v>
      </c>
      <c r="AG96" s="113">
        <f t="shared" si="64"/>
        <v>0</v>
      </c>
      <c r="AH96" s="113">
        <f t="shared" si="65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66"/>
        <v>0</v>
      </c>
      <c r="AR96" s="115">
        <f t="shared" si="67"/>
        <v>0</v>
      </c>
      <c r="AS96" s="116">
        <f t="shared" si="68"/>
        <v>0</v>
      </c>
      <c r="AT96" s="351">
        <f t="shared" ref="AT96:AT104" si="83">I96+AH96</f>
        <v>1565024</v>
      </c>
      <c r="AU96" s="113">
        <f t="shared" ref="AU96:AU104" si="84">J96+W96</f>
        <v>1144826</v>
      </c>
      <c r="AV96" s="113">
        <f t="shared" si="71"/>
        <v>0</v>
      </c>
      <c r="AW96" s="113">
        <f t="shared" ref="AW96:AX104" si="85">L96+AC96</f>
        <v>386951</v>
      </c>
      <c r="AX96" s="113">
        <f t="shared" si="85"/>
        <v>22897</v>
      </c>
      <c r="AY96" s="113">
        <f t="shared" ref="AY96:AY104" si="86">N96+AG96</f>
        <v>10350</v>
      </c>
      <c r="AZ96" s="115">
        <f t="shared" ref="AZ96:AZ104" si="87">O96+AS96</f>
        <v>2.5108999999999999</v>
      </c>
      <c r="BA96" s="115">
        <f t="shared" ref="BA96:BB104" si="88">P96+AQ96</f>
        <v>2</v>
      </c>
      <c r="BB96" s="116">
        <f t="shared" si="88"/>
        <v>0.51090000000000002</v>
      </c>
    </row>
    <row r="97" spans="1:54" s="394" customFormat="1" x14ac:dyDescent="0.2">
      <c r="A97" s="379">
        <v>18</v>
      </c>
      <c r="B97" s="380">
        <v>4479</v>
      </c>
      <c r="C97" s="380">
        <v>600075150</v>
      </c>
      <c r="D97" s="380">
        <v>70982228</v>
      </c>
      <c r="E97" s="378" t="s">
        <v>183</v>
      </c>
      <c r="F97" s="380">
        <v>3114</v>
      </c>
      <c r="G97" s="247" t="s">
        <v>563</v>
      </c>
      <c r="H97" s="381" t="s">
        <v>281</v>
      </c>
      <c r="I97" s="110">
        <v>35457516</v>
      </c>
      <c r="J97" s="111">
        <v>25312199</v>
      </c>
      <c r="K97" s="111">
        <v>0</v>
      </c>
      <c r="L97" s="114">
        <v>8555524</v>
      </c>
      <c r="M97" s="114">
        <v>506243</v>
      </c>
      <c r="N97" s="111">
        <v>1083550</v>
      </c>
      <c r="O97" s="275">
        <v>46.698300000000003</v>
      </c>
      <c r="P97" s="288">
        <v>35.059800000000003</v>
      </c>
      <c r="Q97" s="411">
        <v>11.638500000000001</v>
      </c>
      <c r="R97" s="112">
        <f t="shared" si="58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59"/>
        <v>0</v>
      </c>
      <c r="X97" s="113">
        <v>0</v>
      </c>
      <c r="Y97" s="113">
        <v>0</v>
      </c>
      <c r="Z97" s="113">
        <v>0</v>
      </c>
      <c r="AA97" s="113">
        <f t="shared" si="60"/>
        <v>0</v>
      </c>
      <c r="AB97" s="113">
        <f t="shared" si="61"/>
        <v>0</v>
      </c>
      <c r="AC97" s="114">
        <f t="shared" si="62"/>
        <v>0</v>
      </c>
      <c r="AD97" s="114">
        <f t="shared" si="63"/>
        <v>0</v>
      </c>
      <c r="AE97" s="113">
        <v>0</v>
      </c>
      <c r="AF97" s="113">
        <v>0</v>
      </c>
      <c r="AG97" s="113">
        <f t="shared" si="64"/>
        <v>0</v>
      </c>
      <c r="AH97" s="113">
        <f t="shared" si="65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66"/>
        <v>0</v>
      </c>
      <c r="AR97" s="115">
        <f t="shared" si="67"/>
        <v>0</v>
      </c>
      <c r="AS97" s="116">
        <f t="shared" si="68"/>
        <v>0</v>
      </c>
      <c r="AT97" s="351">
        <f t="shared" si="83"/>
        <v>35457516</v>
      </c>
      <c r="AU97" s="113">
        <f t="shared" si="84"/>
        <v>25312199</v>
      </c>
      <c r="AV97" s="113">
        <f t="shared" si="71"/>
        <v>0</v>
      </c>
      <c r="AW97" s="113">
        <f t="shared" si="85"/>
        <v>8555524</v>
      </c>
      <c r="AX97" s="113">
        <f t="shared" si="85"/>
        <v>506243</v>
      </c>
      <c r="AY97" s="113">
        <f t="shared" si="86"/>
        <v>1083550</v>
      </c>
      <c r="AZ97" s="115">
        <f t="shared" si="87"/>
        <v>46.698300000000003</v>
      </c>
      <c r="BA97" s="115">
        <f t="shared" si="88"/>
        <v>35.059800000000003</v>
      </c>
      <c r="BB97" s="116">
        <f t="shared" si="88"/>
        <v>11.638500000000001</v>
      </c>
    </row>
    <row r="98" spans="1:54" s="394" customFormat="1" x14ac:dyDescent="0.2">
      <c r="A98" s="379">
        <v>18</v>
      </c>
      <c r="B98" s="380">
        <v>4479</v>
      </c>
      <c r="C98" s="380">
        <v>600075150</v>
      </c>
      <c r="D98" s="380">
        <v>70982228</v>
      </c>
      <c r="E98" s="378" t="s">
        <v>183</v>
      </c>
      <c r="F98" s="380">
        <v>3114</v>
      </c>
      <c r="G98" s="247" t="s">
        <v>317</v>
      </c>
      <c r="H98" s="381" t="s">
        <v>281</v>
      </c>
      <c r="I98" s="110">
        <v>9908953</v>
      </c>
      <c r="J98" s="111">
        <v>7296725</v>
      </c>
      <c r="K98" s="111">
        <v>0</v>
      </c>
      <c r="L98" s="114">
        <v>2466293</v>
      </c>
      <c r="M98" s="114">
        <v>145935</v>
      </c>
      <c r="N98" s="111">
        <v>0</v>
      </c>
      <c r="O98" s="275">
        <v>19.763100000000001</v>
      </c>
      <c r="P98" s="288">
        <v>19.763100000000001</v>
      </c>
      <c r="Q98" s="411">
        <v>0</v>
      </c>
      <c r="R98" s="112">
        <f t="shared" si="58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59"/>
        <v>0</v>
      </c>
      <c r="X98" s="113">
        <v>0</v>
      </c>
      <c r="Y98" s="113">
        <v>0</v>
      </c>
      <c r="Z98" s="113">
        <v>0</v>
      </c>
      <c r="AA98" s="113">
        <f t="shared" si="60"/>
        <v>0</v>
      </c>
      <c r="AB98" s="113">
        <f t="shared" si="61"/>
        <v>0</v>
      </c>
      <c r="AC98" s="114">
        <f t="shared" si="62"/>
        <v>0</v>
      </c>
      <c r="AD98" s="114">
        <f t="shared" si="63"/>
        <v>0</v>
      </c>
      <c r="AE98" s="113">
        <v>0</v>
      </c>
      <c r="AF98" s="113">
        <v>0</v>
      </c>
      <c r="AG98" s="113">
        <f t="shared" si="64"/>
        <v>0</v>
      </c>
      <c r="AH98" s="113">
        <f t="shared" si="65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66"/>
        <v>0</v>
      </c>
      <c r="AR98" s="115">
        <f t="shared" si="67"/>
        <v>0</v>
      </c>
      <c r="AS98" s="116">
        <f t="shared" si="68"/>
        <v>0</v>
      </c>
      <c r="AT98" s="351">
        <f t="shared" si="83"/>
        <v>9908953</v>
      </c>
      <c r="AU98" s="113">
        <f t="shared" si="84"/>
        <v>7296725</v>
      </c>
      <c r="AV98" s="113">
        <f t="shared" si="71"/>
        <v>0</v>
      </c>
      <c r="AW98" s="113">
        <f t="shared" si="85"/>
        <v>2466293</v>
      </c>
      <c r="AX98" s="113">
        <f t="shared" si="85"/>
        <v>145935</v>
      </c>
      <c r="AY98" s="113">
        <f t="shared" si="86"/>
        <v>0</v>
      </c>
      <c r="AZ98" s="115">
        <f t="shared" si="87"/>
        <v>19.763100000000001</v>
      </c>
      <c r="BA98" s="115">
        <f t="shared" si="88"/>
        <v>19.763100000000001</v>
      </c>
      <c r="BB98" s="116">
        <f t="shared" si="88"/>
        <v>0</v>
      </c>
    </row>
    <row r="99" spans="1:54" s="394" customFormat="1" x14ac:dyDescent="0.2">
      <c r="A99" s="379">
        <v>18</v>
      </c>
      <c r="B99" s="380">
        <v>4479</v>
      </c>
      <c r="C99" s="380">
        <v>600075150</v>
      </c>
      <c r="D99" s="380">
        <v>70982228</v>
      </c>
      <c r="E99" s="378" t="s">
        <v>183</v>
      </c>
      <c r="F99" s="380">
        <v>3124</v>
      </c>
      <c r="G99" s="247" t="s">
        <v>324</v>
      </c>
      <c r="H99" s="381" t="s">
        <v>281</v>
      </c>
      <c r="I99" s="110">
        <v>3425300</v>
      </c>
      <c r="J99" s="111">
        <v>2504786</v>
      </c>
      <c r="K99" s="111">
        <v>0</v>
      </c>
      <c r="L99" s="114">
        <v>846618</v>
      </c>
      <c r="M99" s="114">
        <v>50096</v>
      </c>
      <c r="N99" s="111">
        <v>23800</v>
      </c>
      <c r="O99" s="275">
        <v>4.1916000000000002</v>
      </c>
      <c r="P99" s="288">
        <v>3.4285999999999999</v>
      </c>
      <c r="Q99" s="411">
        <v>0.76300000000000001</v>
      </c>
      <c r="R99" s="112">
        <f t="shared" si="58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59"/>
        <v>0</v>
      </c>
      <c r="X99" s="113">
        <v>0</v>
      </c>
      <c r="Y99" s="113">
        <v>0</v>
      </c>
      <c r="Z99" s="113">
        <v>0</v>
      </c>
      <c r="AA99" s="113">
        <f t="shared" si="60"/>
        <v>0</v>
      </c>
      <c r="AB99" s="113">
        <f t="shared" si="61"/>
        <v>0</v>
      </c>
      <c r="AC99" s="114">
        <f t="shared" si="62"/>
        <v>0</v>
      </c>
      <c r="AD99" s="114">
        <f t="shared" si="63"/>
        <v>0</v>
      </c>
      <c r="AE99" s="113">
        <v>0</v>
      </c>
      <c r="AF99" s="113">
        <v>0</v>
      </c>
      <c r="AG99" s="113">
        <f t="shared" si="64"/>
        <v>0</v>
      </c>
      <c r="AH99" s="113">
        <f t="shared" si="65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66"/>
        <v>0</v>
      </c>
      <c r="AR99" s="115">
        <f t="shared" si="67"/>
        <v>0</v>
      </c>
      <c r="AS99" s="116">
        <f t="shared" si="68"/>
        <v>0</v>
      </c>
      <c r="AT99" s="351">
        <f t="shared" si="83"/>
        <v>3425300</v>
      </c>
      <c r="AU99" s="113">
        <f t="shared" si="84"/>
        <v>2504786</v>
      </c>
      <c r="AV99" s="113">
        <f t="shared" si="71"/>
        <v>0</v>
      </c>
      <c r="AW99" s="113">
        <f t="shared" si="85"/>
        <v>846618</v>
      </c>
      <c r="AX99" s="113">
        <f t="shared" si="85"/>
        <v>50096</v>
      </c>
      <c r="AY99" s="113">
        <f t="shared" si="86"/>
        <v>23800</v>
      </c>
      <c r="AZ99" s="115">
        <f t="shared" si="87"/>
        <v>4.1916000000000002</v>
      </c>
      <c r="BA99" s="115">
        <f t="shared" si="88"/>
        <v>3.4285999999999999</v>
      </c>
      <c r="BB99" s="116">
        <f t="shared" si="88"/>
        <v>0.76300000000000001</v>
      </c>
    </row>
    <row r="100" spans="1:54" s="394" customFormat="1" x14ac:dyDescent="0.2">
      <c r="A100" s="379">
        <v>18</v>
      </c>
      <c r="B100" s="380">
        <v>4479</v>
      </c>
      <c r="C100" s="380">
        <v>600075150</v>
      </c>
      <c r="D100" s="380">
        <v>70982228</v>
      </c>
      <c r="E100" s="378" t="s">
        <v>183</v>
      </c>
      <c r="F100" s="380">
        <v>3124</v>
      </c>
      <c r="G100" s="247" t="s">
        <v>325</v>
      </c>
      <c r="H100" s="381" t="s">
        <v>281</v>
      </c>
      <c r="I100" s="110">
        <v>764211</v>
      </c>
      <c r="J100" s="111">
        <v>562748</v>
      </c>
      <c r="K100" s="111">
        <v>0</v>
      </c>
      <c r="L100" s="114">
        <v>190208</v>
      </c>
      <c r="M100" s="114">
        <v>11255</v>
      </c>
      <c r="N100" s="111">
        <v>0</v>
      </c>
      <c r="O100" s="275">
        <v>1.7777000000000001</v>
      </c>
      <c r="P100" s="288">
        <v>1.7777000000000001</v>
      </c>
      <c r="Q100" s="411">
        <v>0</v>
      </c>
      <c r="R100" s="112">
        <f t="shared" si="58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59"/>
        <v>0</v>
      </c>
      <c r="X100" s="113">
        <v>0</v>
      </c>
      <c r="Y100" s="113">
        <v>0</v>
      </c>
      <c r="Z100" s="113">
        <v>0</v>
      </c>
      <c r="AA100" s="113">
        <f t="shared" si="60"/>
        <v>0</v>
      </c>
      <c r="AB100" s="113">
        <f t="shared" si="61"/>
        <v>0</v>
      </c>
      <c r="AC100" s="114">
        <f t="shared" si="62"/>
        <v>0</v>
      </c>
      <c r="AD100" s="114">
        <f t="shared" si="63"/>
        <v>0</v>
      </c>
      <c r="AE100" s="113">
        <v>0</v>
      </c>
      <c r="AF100" s="113">
        <v>0</v>
      </c>
      <c r="AG100" s="113">
        <f t="shared" si="64"/>
        <v>0</v>
      </c>
      <c r="AH100" s="113">
        <f t="shared" si="65"/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66"/>
        <v>0</v>
      </c>
      <c r="AR100" s="115">
        <f t="shared" si="67"/>
        <v>0</v>
      </c>
      <c r="AS100" s="116">
        <f t="shared" si="68"/>
        <v>0</v>
      </c>
      <c r="AT100" s="351">
        <f t="shared" si="83"/>
        <v>764211</v>
      </c>
      <c r="AU100" s="113">
        <f t="shared" si="84"/>
        <v>562748</v>
      </c>
      <c r="AV100" s="113">
        <f t="shared" si="71"/>
        <v>0</v>
      </c>
      <c r="AW100" s="113">
        <f t="shared" si="85"/>
        <v>190208</v>
      </c>
      <c r="AX100" s="113">
        <f t="shared" si="85"/>
        <v>11255</v>
      </c>
      <c r="AY100" s="113">
        <f t="shared" si="86"/>
        <v>0</v>
      </c>
      <c r="AZ100" s="115">
        <f t="shared" si="87"/>
        <v>1.7777000000000001</v>
      </c>
      <c r="BA100" s="115">
        <f t="shared" si="88"/>
        <v>1.7777000000000001</v>
      </c>
      <c r="BB100" s="116">
        <f t="shared" si="88"/>
        <v>0</v>
      </c>
    </row>
    <row r="101" spans="1:54" s="394" customFormat="1" x14ac:dyDescent="0.2">
      <c r="A101" s="379">
        <v>18</v>
      </c>
      <c r="B101" s="380">
        <v>4479</v>
      </c>
      <c r="C101" s="380">
        <v>600075150</v>
      </c>
      <c r="D101" s="380">
        <v>70982228</v>
      </c>
      <c r="E101" s="372" t="s">
        <v>183</v>
      </c>
      <c r="F101" s="380">
        <v>3141</v>
      </c>
      <c r="G101" s="247" t="s">
        <v>319</v>
      </c>
      <c r="H101" s="381" t="s">
        <v>282</v>
      </c>
      <c r="I101" s="110">
        <v>1525048</v>
      </c>
      <c r="J101" s="111">
        <v>1115676</v>
      </c>
      <c r="K101" s="111">
        <v>0</v>
      </c>
      <c r="L101" s="114">
        <v>377098</v>
      </c>
      <c r="M101" s="114">
        <v>22314</v>
      </c>
      <c r="N101" s="111">
        <v>9960</v>
      </c>
      <c r="O101" s="275">
        <v>3.79</v>
      </c>
      <c r="P101" s="288">
        <v>0</v>
      </c>
      <c r="Q101" s="411">
        <v>3.79</v>
      </c>
      <c r="R101" s="112">
        <f t="shared" si="58"/>
        <v>0</v>
      </c>
      <c r="S101" s="113">
        <v>0</v>
      </c>
      <c r="T101" s="113">
        <v>-2112</v>
      </c>
      <c r="U101" s="113">
        <v>0</v>
      </c>
      <c r="V101" s="113">
        <v>0</v>
      </c>
      <c r="W101" s="113">
        <f t="shared" si="59"/>
        <v>-2112</v>
      </c>
      <c r="X101" s="113">
        <v>0</v>
      </c>
      <c r="Y101" s="113">
        <v>0</v>
      </c>
      <c r="Z101" s="113">
        <v>0</v>
      </c>
      <c r="AA101" s="113">
        <f t="shared" si="60"/>
        <v>0</v>
      </c>
      <c r="AB101" s="113">
        <f t="shared" si="61"/>
        <v>-2112</v>
      </c>
      <c r="AC101" s="114">
        <f t="shared" si="62"/>
        <v>-714</v>
      </c>
      <c r="AD101" s="114">
        <f t="shared" si="63"/>
        <v>-42</v>
      </c>
      <c r="AE101" s="113">
        <v>0</v>
      </c>
      <c r="AF101" s="113">
        <v>0</v>
      </c>
      <c r="AG101" s="113">
        <f t="shared" si="64"/>
        <v>0</v>
      </c>
      <c r="AH101" s="113">
        <f t="shared" si="65"/>
        <v>-2868</v>
      </c>
      <c r="AI101" s="115">
        <v>0</v>
      </c>
      <c r="AJ101" s="115">
        <v>0</v>
      </c>
      <c r="AK101" s="115">
        <v>0</v>
      </c>
      <c r="AL101" s="115">
        <v>0</v>
      </c>
      <c r="AM101" s="115">
        <v>-0.01</v>
      </c>
      <c r="AN101" s="115">
        <v>0</v>
      </c>
      <c r="AO101" s="115">
        <v>0</v>
      </c>
      <c r="AP101" s="115">
        <v>0</v>
      </c>
      <c r="AQ101" s="115">
        <f t="shared" si="66"/>
        <v>0</v>
      </c>
      <c r="AR101" s="115">
        <f t="shared" si="67"/>
        <v>-0.01</v>
      </c>
      <c r="AS101" s="116">
        <f t="shared" si="68"/>
        <v>-0.01</v>
      </c>
      <c r="AT101" s="351">
        <f t="shared" si="83"/>
        <v>1522180</v>
      </c>
      <c r="AU101" s="113">
        <f t="shared" si="84"/>
        <v>1113564</v>
      </c>
      <c r="AV101" s="113">
        <f t="shared" si="71"/>
        <v>0</v>
      </c>
      <c r="AW101" s="113">
        <f t="shared" si="85"/>
        <v>376384</v>
      </c>
      <c r="AX101" s="113">
        <f t="shared" si="85"/>
        <v>22272</v>
      </c>
      <c r="AY101" s="113">
        <f t="shared" si="86"/>
        <v>9960</v>
      </c>
      <c r="AZ101" s="115">
        <f t="shared" si="87"/>
        <v>3.7800000000000002</v>
      </c>
      <c r="BA101" s="115">
        <f t="shared" si="88"/>
        <v>0</v>
      </c>
      <c r="BB101" s="116">
        <f t="shared" si="88"/>
        <v>3.7800000000000002</v>
      </c>
    </row>
    <row r="102" spans="1:54" s="394" customFormat="1" x14ac:dyDescent="0.2">
      <c r="A102" s="379">
        <v>18</v>
      </c>
      <c r="B102" s="380">
        <v>4479</v>
      </c>
      <c r="C102" s="380">
        <v>600075150</v>
      </c>
      <c r="D102" s="380">
        <v>70982228</v>
      </c>
      <c r="E102" s="378" t="s">
        <v>183</v>
      </c>
      <c r="F102" s="380">
        <v>3143</v>
      </c>
      <c r="G102" s="247" t="s">
        <v>633</v>
      </c>
      <c r="H102" s="399" t="s">
        <v>281</v>
      </c>
      <c r="I102" s="110">
        <v>2235013</v>
      </c>
      <c r="J102" s="111">
        <v>1645813</v>
      </c>
      <c r="K102" s="111">
        <v>0</v>
      </c>
      <c r="L102" s="114">
        <v>556285</v>
      </c>
      <c r="M102" s="114">
        <v>32915</v>
      </c>
      <c r="N102" s="111">
        <v>0</v>
      </c>
      <c r="O102" s="275">
        <v>3.4823</v>
      </c>
      <c r="P102" s="288">
        <v>3.4823</v>
      </c>
      <c r="Q102" s="411">
        <v>0</v>
      </c>
      <c r="R102" s="112">
        <f t="shared" si="58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59"/>
        <v>0</v>
      </c>
      <c r="X102" s="113">
        <v>0</v>
      </c>
      <c r="Y102" s="113">
        <v>0</v>
      </c>
      <c r="Z102" s="113">
        <v>0</v>
      </c>
      <c r="AA102" s="113">
        <f t="shared" si="60"/>
        <v>0</v>
      </c>
      <c r="AB102" s="113">
        <f t="shared" si="61"/>
        <v>0</v>
      </c>
      <c r="AC102" s="114">
        <f t="shared" si="62"/>
        <v>0</v>
      </c>
      <c r="AD102" s="114">
        <f t="shared" si="63"/>
        <v>0</v>
      </c>
      <c r="AE102" s="113">
        <v>0</v>
      </c>
      <c r="AF102" s="113">
        <v>0</v>
      </c>
      <c r="AG102" s="113">
        <f t="shared" si="64"/>
        <v>0</v>
      </c>
      <c r="AH102" s="113">
        <f t="shared" si="65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66"/>
        <v>0</v>
      </c>
      <c r="AR102" s="115">
        <f t="shared" si="67"/>
        <v>0</v>
      </c>
      <c r="AS102" s="116">
        <f t="shared" si="68"/>
        <v>0</v>
      </c>
      <c r="AT102" s="351">
        <f t="shared" si="83"/>
        <v>2235013</v>
      </c>
      <c r="AU102" s="113">
        <f t="shared" si="84"/>
        <v>1645813</v>
      </c>
      <c r="AV102" s="113">
        <f t="shared" si="71"/>
        <v>0</v>
      </c>
      <c r="AW102" s="113">
        <f t="shared" si="85"/>
        <v>556285</v>
      </c>
      <c r="AX102" s="113">
        <f t="shared" si="85"/>
        <v>32915</v>
      </c>
      <c r="AY102" s="113">
        <f t="shared" si="86"/>
        <v>0</v>
      </c>
      <c r="AZ102" s="115">
        <f t="shared" si="87"/>
        <v>3.4823</v>
      </c>
      <c r="BA102" s="115">
        <f t="shared" si="88"/>
        <v>3.4823</v>
      </c>
      <c r="BB102" s="116">
        <f t="shared" si="88"/>
        <v>0</v>
      </c>
    </row>
    <row r="103" spans="1:54" s="394" customFormat="1" x14ac:dyDescent="0.2">
      <c r="A103" s="379">
        <v>18</v>
      </c>
      <c r="B103" s="380">
        <v>4479</v>
      </c>
      <c r="C103" s="380">
        <v>600075150</v>
      </c>
      <c r="D103" s="380">
        <v>70982228</v>
      </c>
      <c r="E103" s="378" t="s">
        <v>183</v>
      </c>
      <c r="F103" s="380">
        <v>3143</v>
      </c>
      <c r="G103" s="247" t="s">
        <v>634</v>
      </c>
      <c r="H103" s="399" t="s">
        <v>282</v>
      </c>
      <c r="I103" s="110">
        <v>29493</v>
      </c>
      <c r="J103" s="111">
        <v>20790</v>
      </c>
      <c r="K103" s="111">
        <v>0</v>
      </c>
      <c r="L103" s="114">
        <v>7027</v>
      </c>
      <c r="M103" s="114">
        <v>416</v>
      </c>
      <c r="N103" s="111">
        <v>1260</v>
      </c>
      <c r="O103" s="275">
        <v>0.09</v>
      </c>
      <c r="P103" s="288">
        <v>0</v>
      </c>
      <c r="Q103" s="411">
        <v>0.09</v>
      </c>
      <c r="R103" s="112">
        <f t="shared" si="58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9"/>
        <v>0</v>
      </c>
      <c r="X103" s="113">
        <v>0</v>
      </c>
      <c r="Y103" s="113">
        <v>0</v>
      </c>
      <c r="Z103" s="113">
        <v>0</v>
      </c>
      <c r="AA103" s="113">
        <f t="shared" si="60"/>
        <v>0</v>
      </c>
      <c r="AB103" s="113">
        <f t="shared" si="61"/>
        <v>0</v>
      </c>
      <c r="AC103" s="114">
        <f t="shared" si="62"/>
        <v>0</v>
      </c>
      <c r="AD103" s="114">
        <f t="shared" si="63"/>
        <v>0</v>
      </c>
      <c r="AE103" s="113">
        <v>0</v>
      </c>
      <c r="AF103" s="113">
        <v>0</v>
      </c>
      <c r="AG103" s="113">
        <f t="shared" si="64"/>
        <v>0</v>
      </c>
      <c r="AH103" s="113">
        <f t="shared" si="65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66"/>
        <v>0</v>
      </c>
      <c r="AR103" s="115">
        <f t="shared" si="67"/>
        <v>0</v>
      </c>
      <c r="AS103" s="116">
        <f t="shared" si="68"/>
        <v>0</v>
      </c>
      <c r="AT103" s="351">
        <f t="shared" si="83"/>
        <v>29493</v>
      </c>
      <c r="AU103" s="113">
        <f t="shared" si="84"/>
        <v>20790</v>
      </c>
      <c r="AV103" s="113">
        <f t="shared" si="71"/>
        <v>0</v>
      </c>
      <c r="AW103" s="113">
        <f t="shared" si="85"/>
        <v>7027</v>
      </c>
      <c r="AX103" s="113">
        <f t="shared" si="85"/>
        <v>416</v>
      </c>
      <c r="AY103" s="113">
        <f t="shared" si="86"/>
        <v>1260</v>
      </c>
      <c r="AZ103" s="115">
        <f t="shared" si="87"/>
        <v>0.09</v>
      </c>
      <c r="BA103" s="115">
        <f t="shared" si="88"/>
        <v>0</v>
      </c>
      <c r="BB103" s="116">
        <f t="shared" si="88"/>
        <v>0.09</v>
      </c>
    </row>
    <row r="104" spans="1:54" s="394" customFormat="1" x14ac:dyDescent="0.2">
      <c r="A104" s="379">
        <v>18</v>
      </c>
      <c r="B104" s="380">
        <v>4479</v>
      </c>
      <c r="C104" s="380">
        <v>600075150</v>
      </c>
      <c r="D104" s="380">
        <v>70982228</v>
      </c>
      <c r="E104" s="378" t="s">
        <v>183</v>
      </c>
      <c r="F104" s="380">
        <v>3143</v>
      </c>
      <c r="G104" s="247" t="s">
        <v>321</v>
      </c>
      <c r="H104" s="399" t="s">
        <v>282</v>
      </c>
      <c r="I104" s="110">
        <v>332743</v>
      </c>
      <c r="J104" s="111">
        <v>244605</v>
      </c>
      <c r="K104" s="111">
        <v>0</v>
      </c>
      <c r="L104" s="114">
        <v>82676</v>
      </c>
      <c r="M104" s="114">
        <v>4892</v>
      </c>
      <c r="N104" s="111">
        <v>570</v>
      </c>
      <c r="O104" s="275">
        <v>0.54</v>
      </c>
      <c r="P104" s="288">
        <v>0.5</v>
      </c>
      <c r="Q104" s="411">
        <v>0.04</v>
      </c>
      <c r="R104" s="112">
        <f t="shared" si="58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59"/>
        <v>0</v>
      </c>
      <c r="X104" s="113">
        <v>0</v>
      </c>
      <c r="Y104" s="113">
        <v>0</v>
      </c>
      <c r="Z104" s="113">
        <v>0</v>
      </c>
      <c r="AA104" s="113">
        <f t="shared" si="60"/>
        <v>0</v>
      </c>
      <c r="AB104" s="113">
        <f t="shared" si="61"/>
        <v>0</v>
      </c>
      <c r="AC104" s="114">
        <f t="shared" si="62"/>
        <v>0</v>
      </c>
      <c r="AD104" s="114">
        <f t="shared" si="63"/>
        <v>0</v>
      </c>
      <c r="AE104" s="113">
        <v>0</v>
      </c>
      <c r="AF104" s="113">
        <v>0</v>
      </c>
      <c r="AG104" s="113">
        <f t="shared" si="64"/>
        <v>0</v>
      </c>
      <c r="AH104" s="113">
        <f t="shared" si="65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66"/>
        <v>0</v>
      </c>
      <c r="AR104" s="115">
        <f t="shared" si="67"/>
        <v>0</v>
      </c>
      <c r="AS104" s="116">
        <f t="shared" si="68"/>
        <v>0</v>
      </c>
      <c r="AT104" s="351">
        <f t="shared" si="83"/>
        <v>332743</v>
      </c>
      <c r="AU104" s="113">
        <f t="shared" si="84"/>
        <v>244605</v>
      </c>
      <c r="AV104" s="113">
        <f t="shared" si="71"/>
        <v>0</v>
      </c>
      <c r="AW104" s="113">
        <f t="shared" si="85"/>
        <v>82676</v>
      </c>
      <c r="AX104" s="113">
        <f t="shared" si="85"/>
        <v>4892</v>
      </c>
      <c r="AY104" s="113">
        <f t="shared" si="86"/>
        <v>570</v>
      </c>
      <c r="AZ104" s="115">
        <f t="shared" si="87"/>
        <v>0.54</v>
      </c>
      <c r="BA104" s="115">
        <f t="shared" si="88"/>
        <v>0.5</v>
      </c>
      <c r="BB104" s="116">
        <f t="shared" si="88"/>
        <v>0.04</v>
      </c>
    </row>
    <row r="105" spans="1:54" s="394" customFormat="1" x14ac:dyDescent="0.2">
      <c r="A105" s="237">
        <v>18</v>
      </c>
      <c r="B105" s="31">
        <v>4479</v>
      </c>
      <c r="C105" s="31">
        <v>600075150</v>
      </c>
      <c r="D105" s="31">
        <v>70982228</v>
      </c>
      <c r="E105" s="246" t="s">
        <v>184</v>
      </c>
      <c r="F105" s="31"/>
      <c r="G105" s="236"/>
      <c r="H105" s="332"/>
      <c r="I105" s="5">
        <v>55243301</v>
      </c>
      <c r="J105" s="8">
        <v>39848168</v>
      </c>
      <c r="K105" s="8">
        <v>0</v>
      </c>
      <c r="L105" s="8">
        <v>13468680</v>
      </c>
      <c r="M105" s="8">
        <v>796963</v>
      </c>
      <c r="N105" s="8">
        <v>1129490</v>
      </c>
      <c r="O105" s="9">
        <v>82.843900000000005</v>
      </c>
      <c r="P105" s="9">
        <v>66.011500000000012</v>
      </c>
      <c r="Q105" s="38">
        <v>16.8324</v>
      </c>
      <c r="R105" s="5">
        <f t="shared" ref="R105:BB105" si="89">SUM(R96:R104)</f>
        <v>0</v>
      </c>
      <c r="S105" s="8">
        <f t="shared" si="89"/>
        <v>0</v>
      </c>
      <c r="T105" s="8">
        <f t="shared" si="89"/>
        <v>-2112</v>
      </c>
      <c r="U105" s="8">
        <f t="shared" si="89"/>
        <v>0</v>
      </c>
      <c r="V105" s="8">
        <f t="shared" si="89"/>
        <v>0</v>
      </c>
      <c r="W105" s="8">
        <f t="shared" si="89"/>
        <v>-2112</v>
      </c>
      <c r="X105" s="8">
        <f t="shared" si="89"/>
        <v>0</v>
      </c>
      <c r="Y105" s="8">
        <f t="shared" si="89"/>
        <v>0</v>
      </c>
      <c r="Z105" s="8">
        <f t="shared" si="89"/>
        <v>0</v>
      </c>
      <c r="AA105" s="8">
        <f t="shared" si="89"/>
        <v>0</v>
      </c>
      <c r="AB105" s="8">
        <f t="shared" si="89"/>
        <v>-2112</v>
      </c>
      <c r="AC105" s="8">
        <f t="shared" si="89"/>
        <v>-714</v>
      </c>
      <c r="AD105" s="8">
        <f t="shared" si="89"/>
        <v>-42</v>
      </c>
      <c r="AE105" s="8">
        <f t="shared" si="89"/>
        <v>0</v>
      </c>
      <c r="AF105" s="8">
        <f t="shared" si="89"/>
        <v>0</v>
      </c>
      <c r="AG105" s="8">
        <f t="shared" si="89"/>
        <v>0</v>
      </c>
      <c r="AH105" s="8">
        <f t="shared" si="89"/>
        <v>-2868</v>
      </c>
      <c r="AI105" s="9">
        <f t="shared" si="89"/>
        <v>0</v>
      </c>
      <c r="AJ105" s="9">
        <f t="shared" si="89"/>
        <v>0</v>
      </c>
      <c r="AK105" s="9">
        <f t="shared" si="89"/>
        <v>0</v>
      </c>
      <c r="AL105" s="9">
        <f t="shared" si="89"/>
        <v>0</v>
      </c>
      <c r="AM105" s="9">
        <f t="shared" si="89"/>
        <v>-0.01</v>
      </c>
      <c r="AN105" s="9">
        <f t="shared" si="89"/>
        <v>0</v>
      </c>
      <c r="AO105" s="9">
        <f t="shared" si="89"/>
        <v>0</v>
      </c>
      <c r="AP105" s="9">
        <f t="shared" si="89"/>
        <v>0</v>
      </c>
      <c r="AQ105" s="9">
        <f t="shared" si="89"/>
        <v>0</v>
      </c>
      <c r="AR105" s="9">
        <f t="shared" si="89"/>
        <v>-0.01</v>
      </c>
      <c r="AS105" s="78">
        <f t="shared" si="89"/>
        <v>-0.01</v>
      </c>
      <c r="AT105" s="877">
        <f t="shared" si="89"/>
        <v>55240433</v>
      </c>
      <c r="AU105" s="8">
        <f t="shared" si="89"/>
        <v>39846056</v>
      </c>
      <c r="AV105" s="8">
        <f t="shared" si="89"/>
        <v>0</v>
      </c>
      <c r="AW105" s="8">
        <f t="shared" si="89"/>
        <v>13467966</v>
      </c>
      <c r="AX105" s="8">
        <f t="shared" si="89"/>
        <v>796921</v>
      </c>
      <c r="AY105" s="8">
        <f t="shared" si="89"/>
        <v>1129490</v>
      </c>
      <c r="AZ105" s="9">
        <f t="shared" si="89"/>
        <v>82.8339</v>
      </c>
      <c r="BA105" s="9">
        <f t="shared" si="89"/>
        <v>66.011500000000012</v>
      </c>
      <c r="BB105" s="78">
        <f t="shared" si="89"/>
        <v>16.822399999999998</v>
      </c>
    </row>
    <row r="106" spans="1:54" s="394" customFormat="1" x14ac:dyDescent="0.2">
      <c r="A106" s="379">
        <v>19</v>
      </c>
      <c r="B106" s="380">
        <v>4473</v>
      </c>
      <c r="C106" s="380">
        <v>600075117</v>
      </c>
      <c r="D106" s="380">
        <v>62237021</v>
      </c>
      <c r="E106" s="378" t="s">
        <v>185</v>
      </c>
      <c r="F106" s="380">
        <v>3231</v>
      </c>
      <c r="G106" s="247" t="s">
        <v>320</v>
      </c>
      <c r="H106" s="381" t="s">
        <v>281</v>
      </c>
      <c r="I106" s="110">
        <v>27336681</v>
      </c>
      <c r="J106" s="111">
        <v>20063837</v>
      </c>
      <c r="K106" s="111">
        <v>0</v>
      </c>
      <c r="L106" s="114">
        <v>6781577</v>
      </c>
      <c r="M106" s="114">
        <v>401277</v>
      </c>
      <c r="N106" s="111">
        <v>89990</v>
      </c>
      <c r="O106" s="275">
        <v>38.846699999999998</v>
      </c>
      <c r="P106" s="288">
        <v>34.543399999999998</v>
      </c>
      <c r="Q106" s="411">
        <v>4.3033000000000001</v>
      </c>
      <c r="R106" s="112">
        <f t="shared" si="58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9"/>
        <v>0</v>
      </c>
      <c r="X106" s="113">
        <v>0</v>
      </c>
      <c r="Y106" s="113">
        <v>0</v>
      </c>
      <c r="Z106" s="113">
        <v>0</v>
      </c>
      <c r="AA106" s="113">
        <f t="shared" si="60"/>
        <v>0</v>
      </c>
      <c r="AB106" s="113">
        <f t="shared" si="61"/>
        <v>0</v>
      </c>
      <c r="AC106" s="114">
        <f t="shared" si="62"/>
        <v>0</v>
      </c>
      <c r="AD106" s="114">
        <f t="shared" si="63"/>
        <v>0</v>
      </c>
      <c r="AE106" s="113">
        <v>0</v>
      </c>
      <c r="AF106" s="113">
        <v>0</v>
      </c>
      <c r="AG106" s="113">
        <f t="shared" si="64"/>
        <v>0</v>
      </c>
      <c r="AH106" s="113">
        <f t="shared" si="65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66"/>
        <v>0</v>
      </c>
      <c r="AR106" s="115">
        <f t="shared" si="67"/>
        <v>0</v>
      </c>
      <c r="AS106" s="116">
        <f t="shared" si="68"/>
        <v>0</v>
      </c>
      <c r="AT106" s="351">
        <f>I106+AH106</f>
        <v>27336681</v>
      </c>
      <c r="AU106" s="113">
        <f>J106+W106</f>
        <v>20063837</v>
      </c>
      <c r="AV106" s="113">
        <f t="shared" si="71"/>
        <v>0</v>
      </c>
      <c r="AW106" s="113">
        <f>L106+AC106</f>
        <v>6781577</v>
      </c>
      <c r="AX106" s="113">
        <f>M106+AD106</f>
        <v>401277</v>
      </c>
      <c r="AY106" s="113">
        <f>N106+AG106</f>
        <v>89990</v>
      </c>
      <c r="AZ106" s="115">
        <f>O106+AS106</f>
        <v>38.846699999999998</v>
      </c>
      <c r="BA106" s="115">
        <f>P106+AQ106</f>
        <v>34.543399999999998</v>
      </c>
      <c r="BB106" s="116">
        <f>Q106+AR106</f>
        <v>4.3033000000000001</v>
      </c>
    </row>
    <row r="107" spans="1:54" s="394" customFormat="1" x14ac:dyDescent="0.2">
      <c r="A107" s="237">
        <v>19</v>
      </c>
      <c r="B107" s="31">
        <v>4473</v>
      </c>
      <c r="C107" s="31">
        <v>600075117</v>
      </c>
      <c r="D107" s="31">
        <v>62237021</v>
      </c>
      <c r="E107" s="246" t="s">
        <v>186</v>
      </c>
      <c r="F107" s="31"/>
      <c r="G107" s="236"/>
      <c r="H107" s="332"/>
      <c r="I107" s="5">
        <v>27336681</v>
      </c>
      <c r="J107" s="8">
        <v>20063837</v>
      </c>
      <c r="K107" s="8">
        <v>0</v>
      </c>
      <c r="L107" s="8">
        <v>6781577</v>
      </c>
      <c r="M107" s="8">
        <v>401277</v>
      </c>
      <c r="N107" s="8">
        <v>89990</v>
      </c>
      <c r="O107" s="9">
        <v>38.846699999999998</v>
      </c>
      <c r="P107" s="9">
        <v>34.543399999999998</v>
      </c>
      <c r="Q107" s="38">
        <v>4.3033000000000001</v>
      </c>
      <c r="R107" s="5">
        <f t="shared" ref="R107:BB107" si="90">SUM(R106)</f>
        <v>0</v>
      </c>
      <c r="S107" s="8">
        <f t="shared" si="90"/>
        <v>0</v>
      </c>
      <c r="T107" s="8">
        <f t="shared" si="90"/>
        <v>0</v>
      </c>
      <c r="U107" s="8">
        <f t="shared" si="90"/>
        <v>0</v>
      </c>
      <c r="V107" s="8">
        <f t="shared" si="90"/>
        <v>0</v>
      </c>
      <c r="W107" s="8">
        <f t="shared" si="90"/>
        <v>0</v>
      </c>
      <c r="X107" s="8">
        <f t="shared" si="90"/>
        <v>0</v>
      </c>
      <c r="Y107" s="8">
        <f t="shared" si="90"/>
        <v>0</v>
      </c>
      <c r="Z107" s="8">
        <f t="shared" si="90"/>
        <v>0</v>
      </c>
      <c r="AA107" s="8">
        <f t="shared" si="90"/>
        <v>0</v>
      </c>
      <c r="AB107" s="8">
        <f t="shared" si="90"/>
        <v>0</v>
      </c>
      <c r="AC107" s="8">
        <f t="shared" si="90"/>
        <v>0</v>
      </c>
      <c r="AD107" s="8">
        <f t="shared" si="90"/>
        <v>0</v>
      </c>
      <c r="AE107" s="8">
        <f t="shared" si="90"/>
        <v>0</v>
      </c>
      <c r="AF107" s="8">
        <f t="shared" si="90"/>
        <v>0</v>
      </c>
      <c r="AG107" s="8">
        <f t="shared" si="90"/>
        <v>0</v>
      </c>
      <c r="AH107" s="8">
        <f t="shared" si="90"/>
        <v>0</v>
      </c>
      <c r="AI107" s="9">
        <f t="shared" si="90"/>
        <v>0</v>
      </c>
      <c r="AJ107" s="9">
        <f t="shared" si="90"/>
        <v>0</v>
      </c>
      <c r="AK107" s="9">
        <f t="shared" si="90"/>
        <v>0</v>
      </c>
      <c r="AL107" s="9">
        <f t="shared" si="90"/>
        <v>0</v>
      </c>
      <c r="AM107" s="9">
        <f t="shared" si="90"/>
        <v>0</v>
      </c>
      <c r="AN107" s="9">
        <f t="shared" si="90"/>
        <v>0</v>
      </c>
      <c r="AO107" s="9">
        <f t="shared" si="90"/>
        <v>0</v>
      </c>
      <c r="AP107" s="9">
        <f t="shared" si="90"/>
        <v>0</v>
      </c>
      <c r="AQ107" s="9">
        <f t="shared" si="90"/>
        <v>0</v>
      </c>
      <c r="AR107" s="9">
        <f t="shared" si="90"/>
        <v>0</v>
      </c>
      <c r="AS107" s="78">
        <f t="shared" si="90"/>
        <v>0</v>
      </c>
      <c r="AT107" s="877">
        <f t="shared" si="90"/>
        <v>27336681</v>
      </c>
      <c r="AU107" s="8">
        <f t="shared" si="90"/>
        <v>20063837</v>
      </c>
      <c r="AV107" s="8">
        <f t="shared" si="90"/>
        <v>0</v>
      </c>
      <c r="AW107" s="8">
        <f t="shared" si="90"/>
        <v>6781577</v>
      </c>
      <c r="AX107" s="8">
        <f t="shared" si="90"/>
        <v>401277</v>
      </c>
      <c r="AY107" s="8">
        <f t="shared" si="90"/>
        <v>89990</v>
      </c>
      <c r="AZ107" s="9">
        <f t="shared" si="90"/>
        <v>38.846699999999998</v>
      </c>
      <c r="BA107" s="9">
        <f t="shared" si="90"/>
        <v>34.543399999999998</v>
      </c>
      <c r="BB107" s="78">
        <f t="shared" si="90"/>
        <v>4.3033000000000001</v>
      </c>
    </row>
    <row r="108" spans="1:54" s="394" customFormat="1" x14ac:dyDescent="0.2">
      <c r="A108" s="379">
        <v>20</v>
      </c>
      <c r="B108" s="380">
        <v>4485</v>
      </c>
      <c r="C108" s="380">
        <v>600074102</v>
      </c>
      <c r="D108" s="380">
        <v>70695113</v>
      </c>
      <c r="E108" s="378" t="s">
        <v>187</v>
      </c>
      <c r="F108" s="380">
        <v>3111</v>
      </c>
      <c r="G108" s="247" t="s">
        <v>315</v>
      </c>
      <c r="H108" s="381" t="s">
        <v>281</v>
      </c>
      <c r="I108" s="110">
        <v>2995989</v>
      </c>
      <c r="J108" s="111">
        <v>2121678</v>
      </c>
      <c r="K108" s="111">
        <v>75000</v>
      </c>
      <c r="L108" s="114">
        <v>742477</v>
      </c>
      <c r="M108" s="114">
        <v>42434</v>
      </c>
      <c r="N108" s="111">
        <v>14400</v>
      </c>
      <c r="O108" s="275">
        <v>4.9897999999999998</v>
      </c>
      <c r="P108" s="288">
        <v>4</v>
      </c>
      <c r="Q108" s="411">
        <v>0.9897999999999999</v>
      </c>
      <c r="R108" s="112">
        <f t="shared" si="58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59"/>
        <v>0</v>
      </c>
      <c r="X108" s="113">
        <v>0</v>
      </c>
      <c r="Y108" s="113">
        <v>0</v>
      </c>
      <c r="Z108" s="113">
        <v>0</v>
      </c>
      <c r="AA108" s="113">
        <f t="shared" si="60"/>
        <v>0</v>
      </c>
      <c r="AB108" s="113">
        <f t="shared" si="61"/>
        <v>0</v>
      </c>
      <c r="AC108" s="114">
        <f t="shared" si="62"/>
        <v>0</v>
      </c>
      <c r="AD108" s="114">
        <f t="shared" si="63"/>
        <v>0</v>
      </c>
      <c r="AE108" s="113">
        <v>0</v>
      </c>
      <c r="AF108" s="113">
        <v>0</v>
      </c>
      <c r="AG108" s="113">
        <f t="shared" si="64"/>
        <v>0</v>
      </c>
      <c r="AH108" s="113">
        <f t="shared" si="65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66"/>
        <v>0</v>
      </c>
      <c r="AR108" s="115">
        <f t="shared" si="67"/>
        <v>0</v>
      </c>
      <c r="AS108" s="116">
        <f t="shared" si="68"/>
        <v>0</v>
      </c>
      <c r="AT108" s="351">
        <f>I108+AH108</f>
        <v>2995989</v>
      </c>
      <c r="AU108" s="113">
        <f>J108+W108</f>
        <v>2121678</v>
      </c>
      <c r="AV108" s="113">
        <f t="shared" si="71"/>
        <v>75000</v>
      </c>
      <c r="AW108" s="113">
        <f t="shared" ref="AW108:AX110" si="91">L108+AC108</f>
        <v>742477</v>
      </c>
      <c r="AX108" s="113">
        <f t="shared" si="91"/>
        <v>42434</v>
      </c>
      <c r="AY108" s="113">
        <f>N108+AG108</f>
        <v>14400</v>
      </c>
      <c r="AZ108" s="115">
        <f>O108+AS108</f>
        <v>4.9897999999999998</v>
      </c>
      <c r="BA108" s="115">
        <f t="shared" ref="BA108:BB110" si="92">P108+AQ108</f>
        <v>4</v>
      </c>
      <c r="BB108" s="116">
        <f t="shared" si="92"/>
        <v>0.9897999999999999</v>
      </c>
    </row>
    <row r="109" spans="1:54" s="394" customFormat="1" x14ac:dyDescent="0.2">
      <c r="A109" s="379">
        <v>20</v>
      </c>
      <c r="B109" s="380">
        <v>4485</v>
      </c>
      <c r="C109" s="380">
        <v>600074102</v>
      </c>
      <c r="D109" s="380">
        <v>70695113</v>
      </c>
      <c r="E109" s="378" t="s">
        <v>187</v>
      </c>
      <c r="F109" s="380">
        <v>3111</v>
      </c>
      <c r="G109" s="247" t="s">
        <v>316</v>
      </c>
      <c r="H109" s="381" t="s">
        <v>282</v>
      </c>
      <c r="I109" s="110">
        <v>548882</v>
      </c>
      <c r="J109" s="111">
        <v>404184</v>
      </c>
      <c r="K109" s="111">
        <v>0</v>
      </c>
      <c r="L109" s="114">
        <v>136614</v>
      </c>
      <c r="M109" s="114">
        <v>8084</v>
      </c>
      <c r="N109" s="111">
        <v>0</v>
      </c>
      <c r="O109" s="275">
        <v>1.1599999999999999</v>
      </c>
      <c r="P109" s="288">
        <v>1.1599999999999999</v>
      </c>
      <c r="Q109" s="411">
        <v>0</v>
      </c>
      <c r="R109" s="112">
        <f t="shared" si="58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9"/>
        <v>0</v>
      </c>
      <c r="X109" s="113">
        <v>0</v>
      </c>
      <c r="Y109" s="113">
        <v>0</v>
      </c>
      <c r="Z109" s="113">
        <v>0</v>
      </c>
      <c r="AA109" s="113">
        <f t="shared" si="60"/>
        <v>0</v>
      </c>
      <c r="AB109" s="113">
        <f t="shared" si="61"/>
        <v>0</v>
      </c>
      <c r="AC109" s="114">
        <f t="shared" si="62"/>
        <v>0</v>
      </c>
      <c r="AD109" s="114">
        <f t="shared" si="63"/>
        <v>0</v>
      </c>
      <c r="AE109" s="113">
        <v>0</v>
      </c>
      <c r="AF109" s="113">
        <v>0</v>
      </c>
      <c r="AG109" s="113">
        <f t="shared" si="64"/>
        <v>0</v>
      </c>
      <c r="AH109" s="113">
        <f t="shared" si="65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66"/>
        <v>0</v>
      </c>
      <c r="AR109" s="115">
        <f t="shared" si="67"/>
        <v>0</v>
      </c>
      <c r="AS109" s="116">
        <f t="shared" si="68"/>
        <v>0</v>
      </c>
      <c r="AT109" s="351">
        <f>I109+AH109</f>
        <v>548882</v>
      </c>
      <c r="AU109" s="113">
        <f>J109+W109</f>
        <v>404184</v>
      </c>
      <c r="AV109" s="113">
        <f t="shared" si="71"/>
        <v>0</v>
      </c>
      <c r="AW109" s="113">
        <f t="shared" si="91"/>
        <v>136614</v>
      </c>
      <c r="AX109" s="113">
        <f t="shared" si="91"/>
        <v>8084</v>
      </c>
      <c r="AY109" s="113">
        <f>N109+AG109</f>
        <v>0</v>
      </c>
      <c r="AZ109" s="115">
        <f>O109+AS109</f>
        <v>1.1599999999999999</v>
      </c>
      <c r="BA109" s="115">
        <f t="shared" si="92"/>
        <v>1.1599999999999999</v>
      </c>
      <c r="BB109" s="116">
        <f t="shared" si="92"/>
        <v>0</v>
      </c>
    </row>
    <row r="110" spans="1:54" s="394" customFormat="1" x14ac:dyDescent="0.2">
      <c r="A110" s="379">
        <v>20</v>
      </c>
      <c r="B110" s="380">
        <v>4485</v>
      </c>
      <c r="C110" s="380">
        <v>600074102</v>
      </c>
      <c r="D110" s="380">
        <v>70695113</v>
      </c>
      <c r="E110" s="378" t="s">
        <v>187</v>
      </c>
      <c r="F110" s="380">
        <v>3141</v>
      </c>
      <c r="G110" s="247" t="s">
        <v>319</v>
      </c>
      <c r="H110" s="381" t="s">
        <v>282</v>
      </c>
      <c r="I110" s="110">
        <v>875046</v>
      </c>
      <c r="J110" s="111">
        <v>641557</v>
      </c>
      <c r="K110" s="111">
        <v>0</v>
      </c>
      <c r="L110" s="114">
        <v>216846</v>
      </c>
      <c r="M110" s="114">
        <v>12831</v>
      </c>
      <c r="N110" s="111">
        <v>3812</v>
      </c>
      <c r="O110" s="275">
        <v>2.1800000000000002</v>
      </c>
      <c r="P110" s="288">
        <v>0</v>
      </c>
      <c r="Q110" s="411">
        <v>2.1800000000000002</v>
      </c>
      <c r="R110" s="112">
        <f t="shared" si="58"/>
        <v>0</v>
      </c>
      <c r="S110" s="113">
        <v>0</v>
      </c>
      <c r="T110" s="113">
        <v>11975</v>
      </c>
      <c r="U110" s="113">
        <v>0</v>
      </c>
      <c r="V110" s="113">
        <v>0</v>
      </c>
      <c r="W110" s="113">
        <f t="shared" si="59"/>
        <v>11975</v>
      </c>
      <c r="X110" s="113">
        <v>0</v>
      </c>
      <c r="Y110" s="113">
        <v>0</v>
      </c>
      <c r="Z110" s="113">
        <v>0</v>
      </c>
      <c r="AA110" s="113">
        <f t="shared" si="60"/>
        <v>0</v>
      </c>
      <c r="AB110" s="113">
        <f t="shared" si="61"/>
        <v>11975</v>
      </c>
      <c r="AC110" s="114">
        <f t="shared" si="62"/>
        <v>4048</v>
      </c>
      <c r="AD110" s="114">
        <f t="shared" si="63"/>
        <v>240</v>
      </c>
      <c r="AE110" s="113">
        <v>0</v>
      </c>
      <c r="AF110" s="113">
        <v>0</v>
      </c>
      <c r="AG110" s="113">
        <f t="shared" si="64"/>
        <v>0</v>
      </c>
      <c r="AH110" s="113">
        <f t="shared" si="65"/>
        <v>16263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0.04</v>
      </c>
      <c r="AN110" s="115">
        <v>0</v>
      </c>
      <c r="AO110" s="115">
        <v>0</v>
      </c>
      <c r="AP110" s="115">
        <v>0</v>
      </c>
      <c r="AQ110" s="115">
        <f t="shared" si="66"/>
        <v>0</v>
      </c>
      <c r="AR110" s="115">
        <f t="shared" si="67"/>
        <v>0.04</v>
      </c>
      <c r="AS110" s="116">
        <f t="shared" si="68"/>
        <v>0.04</v>
      </c>
      <c r="AT110" s="351">
        <f>I110+AH110</f>
        <v>891309</v>
      </c>
      <c r="AU110" s="113">
        <f>J110+W110</f>
        <v>653532</v>
      </c>
      <c r="AV110" s="113">
        <f t="shared" si="71"/>
        <v>0</v>
      </c>
      <c r="AW110" s="113">
        <f t="shared" si="91"/>
        <v>220894</v>
      </c>
      <c r="AX110" s="113">
        <f t="shared" si="91"/>
        <v>13071</v>
      </c>
      <c r="AY110" s="113">
        <f>N110+AG110</f>
        <v>3812</v>
      </c>
      <c r="AZ110" s="115">
        <f>O110+AS110</f>
        <v>2.2200000000000002</v>
      </c>
      <c r="BA110" s="115">
        <f t="shared" si="92"/>
        <v>0</v>
      </c>
      <c r="BB110" s="116">
        <f t="shared" si="92"/>
        <v>2.2200000000000002</v>
      </c>
    </row>
    <row r="111" spans="1:54" s="394" customFormat="1" x14ac:dyDescent="0.2">
      <c r="A111" s="237">
        <v>20</v>
      </c>
      <c r="B111" s="31">
        <v>4485</v>
      </c>
      <c r="C111" s="31">
        <v>600074102</v>
      </c>
      <c r="D111" s="31">
        <v>70695113</v>
      </c>
      <c r="E111" s="246" t="s">
        <v>188</v>
      </c>
      <c r="F111" s="31"/>
      <c r="G111" s="236"/>
      <c r="H111" s="332"/>
      <c r="I111" s="5">
        <v>4419917</v>
      </c>
      <c r="J111" s="8">
        <v>3167419</v>
      </c>
      <c r="K111" s="8">
        <v>75000</v>
      </c>
      <c r="L111" s="8">
        <v>1095937</v>
      </c>
      <c r="M111" s="8">
        <v>63349</v>
      </c>
      <c r="N111" s="8">
        <v>18212</v>
      </c>
      <c r="O111" s="9">
        <v>8.3298000000000005</v>
      </c>
      <c r="P111" s="9">
        <v>5.16</v>
      </c>
      <c r="Q111" s="38">
        <v>3.1698</v>
      </c>
      <c r="R111" s="5">
        <f t="shared" ref="R111:BB111" si="93">SUM(R108:R110)</f>
        <v>0</v>
      </c>
      <c r="S111" s="8">
        <f t="shared" si="93"/>
        <v>0</v>
      </c>
      <c r="T111" s="8">
        <f t="shared" si="93"/>
        <v>11975</v>
      </c>
      <c r="U111" s="8">
        <f t="shared" si="93"/>
        <v>0</v>
      </c>
      <c r="V111" s="8">
        <f t="shared" si="93"/>
        <v>0</v>
      </c>
      <c r="W111" s="8">
        <f t="shared" si="93"/>
        <v>11975</v>
      </c>
      <c r="X111" s="8">
        <f t="shared" si="93"/>
        <v>0</v>
      </c>
      <c r="Y111" s="8">
        <f t="shared" si="93"/>
        <v>0</v>
      </c>
      <c r="Z111" s="8">
        <f t="shared" si="93"/>
        <v>0</v>
      </c>
      <c r="AA111" s="8">
        <f t="shared" si="93"/>
        <v>0</v>
      </c>
      <c r="AB111" s="8">
        <f t="shared" si="93"/>
        <v>11975</v>
      </c>
      <c r="AC111" s="8">
        <f t="shared" si="93"/>
        <v>4048</v>
      </c>
      <c r="AD111" s="8">
        <f t="shared" si="93"/>
        <v>240</v>
      </c>
      <c r="AE111" s="8">
        <f t="shared" si="93"/>
        <v>0</v>
      </c>
      <c r="AF111" s="8">
        <f t="shared" si="93"/>
        <v>0</v>
      </c>
      <c r="AG111" s="8">
        <f t="shared" si="93"/>
        <v>0</v>
      </c>
      <c r="AH111" s="8">
        <f t="shared" si="93"/>
        <v>16263</v>
      </c>
      <c r="AI111" s="9">
        <f t="shared" si="93"/>
        <v>0</v>
      </c>
      <c r="AJ111" s="9">
        <f t="shared" si="93"/>
        <v>0</v>
      </c>
      <c r="AK111" s="9">
        <f t="shared" si="93"/>
        <v>0</v>
      </c>
      <c r="AL111" s="9">
        <f t="shared" si="93"/>
        <v>0</v>
      </c>
      <c r="AM111" s="9">
        <f t="shared" si="93"/>
        <v>0.04</v>
      </c>
      <c r="AN111" s="9">
        <f t="shared" si="93"/>
        <v>0</v>
      </c>
      <c r="AO111" s="9">
        <f t="shared" si="93"/>
        <v>0</v>
      </c>
      <c r="AP111" s="9">
        <f t="shared" si="93"/>
        <v>0</v>
      </c>
      <c r="AQ111" s="9">
        <f t="shared" si="93"/>
        <v>0</v>
      </c>
      <c r="AR111" s="9">
        <f t="shared" si="93"/>
        <v>0.04</v>
      </c>
      <c r="AS111" s="78">
        <f t="shared" si="93"/>
        <v>0.04</v>
      </c>
      <c r="AT111" s="877">
        <f t="shared" si="93"/>
        <v>4436180</v>
      </c>
      <c r="AU111" s="8">
        <f t="shared" si="93"/>
        <v>3179394</v>
      </c>
      <c r="AV111" s="8">
        <f t="shared" si="93"/>
        <v>75000</v>
      </c>
      <c r="AW111" s="8">
        <f t="shared" si="93"/>
        <v>1099985</v>
      </c>
      <c r="AX111" s="8">
        <f t="shared" si="93"/>
        <v>63589</v>
      </c>
      <c r="AY111" s="8">
        <f t="shared" si="93"/>
        <v>18212</v>
      </c>
      <c r="AZ111" s="9">
        <f t="shared" si="93"/>
        <v>8.3697999999999997</v>
      </c>
      <c r="BA111" s="9">
        <f t="shared" si="93"/>
        <v>5.16</v>
      </c>
      <c r="BB111" s="78">
        <f t="shared" si="93"/>
        <v>3.2098</v>
      </c>
    </row>
    <row r="112" spans="1:54" s="394" customFormat="1" x14ac:dyDescent="0.2">
      <c r="A112" s="379">
        <v>21</v>
      </c>
      <c r="B112" s="380">
        <v>4435</v>
      </c>
      <c r="C112" s="380">
        <v>650034295</v>
      </c>
      <c r="D112" s="380">
        <v>72744669</v>
      </c>
      <c r="E112" s="378" t="s">
        <v>189</v>
      </c>
      <c r="F112" s="380">
        <v>3111</v>
      </c>
      <c r="G112" s="247" t="s">
        <v>315</v>
      </c>
      <c r="H112" s="381" t="s">
        <v>281</v>
      </c>
      <c r="I112" s="110">
        <v>3600935</v>
      </c>
      <c r="J112" s="111">
        <v>2615372</v>
      </c>
      <c r="K112" s="111">
        <v>20000</v>
      </c>
      <c r="L112" s="114">
        <v>890756</v>
      </c>
      <c r="M112" s="114">
        <v>52307</v>
      </c>
      <c r="N112" s="111">
        <v>22500</v>
      </c>
      <c r="O112" s="275">
        <v>6.3827999999999996</v>
      </c>
      <c r="P112" s="288">
        <v>5</v>
      </c>
      <c r="Q112" s="411">
        <v>1.3828</v>
      </c>
      <c r="R112" s="112">
        <f t="shared" si="58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59"/>
        <v>0</v>
      </c>
      <c r="X112" s="113">
        <v>0</v>
      </c>
      <c r="Y112" s="113">
        <v>0</v>
      </c>
      <c r="Z112" s="113">
        <v>0</v>
      </c>
      <c r="AA112" s="113">
        <f t="shared" si="60"/>
        <v>0</v>
      </c>
      <c r="AB112" s="113">
        <f t="shared" si="61"/>
        <v>0</v>
      </c>
      <c r="AC112" s="114">
        <f t="shared" si="62"/>
        <v>0</v>
      </c>
      <c r="AD112" s="114">
        <f t="shared" si="63"/>
        <v>0</v>
      </c>
      <c r="AE112" s="113">
        <v>0</v>
      </c>
      <c r="AF112" s="113">
        <v>0</v>
      </c>
      <c r="AG112" s="113">
        <f t="shared" si="64"/>
        <v>0</v>
      </c>
      <c r="AH112" s="113">
        <f t="shared" si="65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66"/>
        <v>0</v>
      </c>
      <c r="AR112" s="115">
        <f t="shared" si="67"/>
        <v>0</v>
      </c>
      <c r="AS112" s="116">
        <f t="shared" si="68"/>
        <v>0</v>
      </c>
      <c r="AT112" s="351">
        <f t="shared" ref="AT112:AT117" si="94">I112+AH112</f>
        <v>3600935</v>
      </c>
      <c r="AU112" s="113">
        <f t="shared" ref="AU112:AU117" si="95">J112+W112</f>
        <v>2615372</v>
      </c>
      <c r="AV112" s="113">
        <f t="shared" si="71"/>
        <v>20000</v>
      </c>
      <c r="AW112" s="113">
        <f t="shared" ref="AW112:AX117" si="96">L112+AC112</f>
        <v>890756</v>
      </c>
      <c r="AX112" s="113">
        <f t="shared" si="96"/>
        <v>52307</v>
      </c>
      <c r="AY112" s="113">
        <f t="shared" ref="AY112:AY117" si="97">N112+AG112</f>
        <v>22500</v>
      </c>
      <c r="AZ112" s="115">
        <f t="shared" ref="AZ112:AZ117" si="98">O112+AS112</f>
        <v>6.3827999999999996</v>
      </c>
      <c r="BA112" s="115">
        <f t="shared" ref="BA112:BB117" si="99">P112+AQ112</f>
        <v>5</v>
      </c>
      <c r="BB112" s="116">
        <f t="shared" si="99"/>
        <v>1.3828</v>
      </c>
    </row>
    <row r="113" spans="1:54" s="394" customFormat="1" x14ac:dyDescent="0.2">
      <c r="A113" s="379">
        <v>21</v>
      </c>
      <c r="B113" s="380">
        <v>4435</v>
      </c>
      <c r="C113" s="380">
        <v>650034295</v>
      </c>
      <c r="D113" s="380">
        <v>72744669</v>
      </c>
      <c r="E113" s="378" t="s">
        <v>189</v>
      </c>
      <c r="F113" s="380">
        <v>3117</v>
      </c>
      <c r="G113" s="247" t="s">
        <v>318</v>
      </c>
      <c r="H113" s="381" t="s">
        <v>281</v>
      </c>
      <c r="I113" s="110">
        <v>6049494</v>
      </c>
      <c r="J113" s="111">
        <v>4353265</v>
      </c>
      <c r="K113" s="111">
        <v>25000</v>
      </c>
      <c r="L113" s="114">
        <v>1479854</v>
      </c>
      <c r="M113" s="114">
        <v>87065</v>
      </c>
      <c r="N113" s="111">
        <v>104310</v>
      </c>
      <c r="O113" s="275">
        <v>8.5866000000000007</v>
      </c>
      <c r="P113" s="288">
        <v>5.4089999999999998</v>
      </c>
      <c r="Q113" s="411">
        <v>3.1776</v>
      </c>
      <c r="R113" s="112">
        <f t="shared" si="58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59"/>
        <v>0</v>
      </c>
      <c r="X113" s="113">
        <v>0</v>
      </c>
      <c r="Y113" s="113">
        <v>0</v>
      </c>
      <c r="Z113" s="113">
        <v>0</v>
      </c>
      <c r="AA113" s="113">
        <f t="shared" si="60"/>
        <v>0</v>
      </c>
      <c r="AB113" s="113">
        <f t="shared" si="61"/>
        <v>0</v>
      </c>
      <c r="AC113" s="114">
        <f t="shared" si="62"/>
        <v>0</v>
      </c>
      <c r="AD113" s="114">
        <f t="shared" si="63"/>
        <v>0</v>
      </c>
      <c r="AE113" s="113">
        <v>0</v>
      </c>
      <c r="AF113" s="113">
        <v>0</v>
      </c>
      <c r="AG113" s="113">
        <f t="shared" si="64"/>
        <v>0</v>
      </c>
      <c r="AH113" s="113">
        <f t="shared" si="65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66"/>
        <v>0</v>
      </c>
      <c r="AR113" s="115">
        <f t="shared" si="67"/>
        <v>0</v>
      </c>
      <c r="AS113" s="116">
        <f t="shared" si="68"/>
        <v>0</v>
      </c>
      <c r="AT113" s="351">
        <f t="shared" si="94"/>
        <v>6049494</v>
      </c>
      <c r="AU113" s="113">
        <f t="shared" si="95"/>
        <v>4353265</v>
      </c>
      <c r="AV113" s="113">
        <f t="shared" si="71"/>
        <v>25000</v>
      </c>
      <c r="AW113" s="113">
        <f t="shared" si="96"/>
        <v>1479854</v>
      </c>
      <c r="AX113" s="113">
        <f t="shared" si="96"/>
        <v>87065</v>
      </c>
      <c r="AY113" s="113">
        <f t="shared" si="97"/>
        <v>104310</v>
      </c>
      <c r="AZ113" s="115">
        <f t="shared" si="98"/>
        <v>8.5866000000000007</v>
      </c>
      <c r="BA113" s="115">
        <f t="shared" si="99"/>
        <v>5.4089999999999998</v>
      </c>
      <c r="BB113" s="116">
        <f t="shared" si="99"/>
        <v>3.1776</v>
      </c>
    </row>
    <row r="114" spans="1:54" s="394" customFormat="1" x14ac:dyDescent="0.2">
      <c r="A114" s="379">
        <v>21</v>
      </c>
      <c r="B114" s="380">
        <v>4435</v>
      </c>
      <c r="C114" s="380">
        <v>650034295</v>
      </c>
      <c r="D114" s="380">
        <v>72744669</v>
      </c>
      <c r="E114" s="378" t="s">
        <v>189</v>
      </c>
      <c r="F114" s="380">
        <v>3117</v>
      </c>
      <c r="G114" s="247" t="s">
        <v>316</v>
      </c>
      <c r="H114" s="381" t="s">
        <v>282</v>
      </c>
      <c r="I114" s="110">
        <v>300583</v>
      </c>
      <c r="J114" s="111">
        <v>221342</v>
      </c>
      <c r="K114" s="111">
        <v>0</v>
      </c>
      <c r="L114" s="114">
        <v>74814</v>
      </c>
      <c r="M114" s="114">
        <v>4427</v>
      </c>
      <c r="N114" s="111">
        <v>0</v>
      </c>
      <c r="O114" s="275">
        <v>0.64</v>
      </c>
      <c r="P114" s="288">
        <v>0.64</v>
      </c>
      <c r="Q114" s="411">
        <v>0</v>
      </c>
      <c r="R114" s="112">
        <f t="shared" si="58"/>
        <v>0</v>
      </c>
      <c r="S114" s="113">
        <v>64958</v>
      </c>
      <c r="T114" s="113">
        <v>0</v>
      </c>
      <c r="U114" s="113">
        <v>0</v>
      </c>
      <c r="V114" s="113">
        <v>0</v>
      </c>
      <c r="W114" s="113">
        <f t="shared" si="59"/>
        <v>64958</v>
      </c>
      <c r="X114" s="113">
        <v>0</v>
      </c>
      <c r="Y114" s="113">
        <v>0</v>
      </c>
      <c r="Z114" s="113">
        <v>0</v>
      </c>
      <c r="AA114" s="113">
        <f t="shared" si="60"/>
        <v>0</v>
      </c>
      <c r="AB114" s="113">
        <f t="shared" si="61"/>
        <v>64958</v>
      </c>
      <c r="AC114" s="114">
        <f t="shared" si="62"/>
        <v>21956</v>
      </c>
      <c r="AD114" s="114">
        <f t="shared" si="63"/>
        <v>1299</v>
      </c>
      <c r="AE114" s="113">
        <v>2500</v>
      </c>
      <c r="AF114" s="113">
        <v>0</v>
      </c>
      <c r="AG114" s="113">
        <f t="shared" si="64"/>
        <v>2500</v>
      </c>
      <c r="AH114" s="113">
        <f t="shared" si="65"/>
        <v>90713</v>
      </c>
      <c r="AI114" s="115">
        <v>0</v>
      </c>
      <c r="AJ114" s="115">
        <v>0</v>
      </c>
      <c r="AK114" s="115">
        <v>0.19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si="66"/>
        <v>0.19</v>
      </c>
      <c r="AR114" s="115">
        <f t="shared" si="67"/>
        <v>0</v>
      </c>
      <c r="AS114" s="116">
        <f t="shared" si="68"/>
        <v>0.19</v>
      </c>
      <c r="AT114" s="351">
        <f t="shared" si="94"/>
        <v>391296</v>
      </c>
      <c r="AU114" s="113">
        <f t="shared" si="95"/>
        <v>286300</v>
      </c>
      <c r="AV114" s="113">
        <f t="shared" si="71"/>
        <v>0</v>
      </c>
      <c r="AW114" s="113">
        <f t="shared" si="96"/>
        <v>96770</v>
      </c>
      <c r="AX114" s="113">
        <f t="shared" si="96"/>
        <v>5726</v>
      </c>
      <c r="AY114" s="113">
        <f t="shared" si="97"/>
        <v>2500</v>
      </c>
      <c r="AZ114" s="115">
        <f t="shared" si="98"/>
        <v>0.83000000000000007</v>
      </c>
      <c r="BA114" s="115">
        <f t="shared" si="99"/>
        <v>0.83000000000000007</v>
      </c>
      <c r="BB114" s="116">
        <f t="shared" si="99"/>
        <v>0</v>
      </c>
    </row>
    <row r="115" spans="1:54" s="394" customFormat="1" x14ac:dyDescent="0.2">
      <c r="A115" s="379">
        <v>21</v>
      </c>
      <c r="B115" s="380">
        <v>4435</v>
      </c>
      <c r="C115" s="380">
        <v>650034295</v>
      </c>
      <c r="D115" s="380">
        <v>72744669</v>
      </c>
      <c r="E115" s="372" t="s">
        <v>189</v>
      </c>
      <c r="F115" s="380">
        <v>3141</v>
      </c>
      <c r="G115" s="247" t="s">
        <v>319</v>
      </c>
      <c r="H115" s="381" t="s">
        <v>282</v>
      </c>
      <c r="I115" s="110">
        <v>1089390</v>
      </c>
      <c r="J115" s="111">
        <v>787695</v>
      </c>
      <c r="K115" s="111">
        <v>10000</v>
      </c>
      <c r="L115" s="114">
        <v>269621</v>
      </c>
      <c r="M115" s="114">
        <v>15754</v>
      </c>
      <c r="N115" s="111">
        <v>6320</v>
      </c>
      <c r="O115" s="275">
        <v>2.71</v>
      </c>
      <c r="P115" s="288">
        <v>0</v>
      </c>
      <c r="Q115" s="411">
        <v>2.71</v>
      </c>
      <c r="R115" s="112">
        <f t="shared" si="58"/>
        <v>0</v>
      </c>
      <c r="S115" s="113">
        <v>0</v>
      </c>
      <c r="T115" s="113">
        <v>4211</v>
      </c>
      <c r="U115" s="113">
        <v>0</v>
      </c>
      <c r="V115" s="113">
        <v>0</v>
      </c>
      <c r="W115" s="113">
        <f t="shared" si="59"/>
        <v>4211</v>
      </c>
      <c r="X115" s="113">
        <v>0</v>
      </c>
      <c r="Y115" s="113">
        <v>0</v>
      </c>
      <c r="Z115" s="113">
        <v>0</v>
      </c>
      <c r="AA115" s="113">
        <f t="shared" si="60"/>
        <v>0</v>
      </c>
      <c r="AB115" s="113">
        <f t="shared" si="61"/>
        <v>4211</v>
      </c>
      <c r="AC115" s="114">
        <f t="shared" si="62"/>
        <v>1423</v>
      </c>
      <c r="AD115" s="114">
        <f t="shared" si="63"/>
        <v>84</v>
      </c>
      <c r="AE115" s="113">
        <v>0</v>
      </c>
      <c r="AF115" s="113">
        <v>0</v>
      </c>
      <c r="AG115" s="113">
        <f t="shared" si="64"/>
        <v>0</v>
      </c>
      <c r="AH115" s="113">
        <f t="shared" si="65"/>
        <v>5718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0.02</v>
      </c>
      <c r="AN115" s="115">
        <v>0</v>
      </c>
      <c r="AO115" s="115">
        <v>0</v>
      </c>
      <c r="AP115" s="115">
        <v>0</v>
      </c>
      <c r="AQ115" s="115">
        <f t="shared" si="66"/>
        <v>0</v>
      </c>
      <c r="AR115" s="115">
        <f t="shared" si="67"/>
        <v>0.02</v>
      </c>
      <c r="AS115" s="116">
        <f t="shared" si="68"/>
        <v>0.02</v>
      </c>
      <c r="AT115" s="351">
        <f t="shared" si="94"/>
        <v>1095108</v>
      </c>
      <c r="AU115" s="113">
        <f t="shared" si="95"/>
        <v>791906</v>
      </c>
      <c r="AV115" s="113">
        <f t="shared" si="71"/>
        <v>10000</v>
      </c>
      <c r="AW115" s="113">
        <f t="shared" si="96"/>
        <v>271044</v>
      </c>
      <c r="AX115" s="113">
        <f t="shared" si="96"/>
        <v>15838</v>
      </c>
      <c r="AY115" s="113">
        <f t="shared" si="97"/>
        <v>6320</v>
      </c>
      <c r="AZ115" s="115">
        <f t="shared" si="98"/>
        <v>2.73</v>
      </c>
      <c r="BA115" s="115">
        <f t="shared" si="99"/>
        <v>0</v>
      </c>
      <c r="BB115" s="116">
        <f t="shared" si="99"/>
        <v>2.73</v>
      </c>
    </row>
    <row r="116" spans="1:54" s="394" customFormat="1" x14ac:dyDescent="0.2">
      <c r="A116" s="379">
        <v>21</v>
      </c>
      <c r="B116" s="380">
        <v>4435</v>
      </c>
      <c r="C116" s="380">
        <v>650034295</v>
      </c>
      <c r="D116" s="380">
        <v>72744669</v>
      </c>
      <c r="E116" s="378" t="s">
        <v>189</v>
      </c>
      <c r="F116" s="380">
        <v>3143</v>
      </c>
      <c r="G116" s="247" t="s">
        <v>633</v>
      </c>
      <c r="H116" s="399" t="s">
        <v>281</v>
      </c>
      <c r="I116" s="110">
        <v>599290</v>
      </c>
      <c r="J116" s="111">
        <v>436377</v>
      </c>
      <c r="K116" s="111">
        <v>5000</v>
      </c>
      <c r="L116" s="114">
        <v>149185</v>
      </c>
      <c r="M116" s="114">
        <v>8728</v>
      </c>
      <c r="N116" s="111">
        <v>0</v>
      </c>
      <c r="O116" s="275">
        <v>0.9375</v>
      </c>
      <c r="P116" s="288">
        <v>0.9375</v>
      </c>
      <c r="Q116" s="411">
        <v>0</v>
      </c>
      <c r="R116" s="112">
        <f t="shared" si="58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59"/>
        <v>0</v>
      </c>
      <c r="X116" s="113">
        <v>0</v>
      </c>
      <c r="Y116" s="113">
        <v>0</v>
      </c>
      <c r="Z116" s="113">
        <v>0</v>
      </c>
      <c r="AA116" s="113">
        <f t="shared" si="60"/>
        <v>0</v>
      </c>
      <c r="AB116" s="113">
        <f t="shared" si="61"/>
        <v>0</v>
      </c>
      <c r="AC116" s="114">
        <f t="shared" si="62"/>
        <v>0</v>
      </c>
      <c r="AD116" s="114">
        <f t="shared" si="63"/>
        <v>0</v>
      </c>
      <c r="AE116" s="113">
        <v>0</v>
      </c>
      <c r="AF116" s="113">
        <v>0</v>
      </c>
      <c r="AG116" s="113">
        <f t="shared" si="64"/>
        <v>0</v>
      </c>
      <c r="AH116" s="113">
        <f t="shared" si="65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66"/>
        <v>0</v>
      </c>
      <c r="AR116" s="115">
        <f t="shared" si="67"/>
        <v>0</v>
      </c>
      <c r="AS116" s="116">
        <f t="shared" si="68"/>
        <v>0</v>
      </c>
      <c r="AT116" s="351">
        <f t="shared" si="94"/>
        <v>599290</v>
      </c>
      <c r="AU116" s="113">
        <f t="shared" si="95"/>
        <v>436377</v>
      </c>
      <c r="AV116" s="113">
        <f t="shared" si="71"/>
        <v>5000</v>
      </c>
      <c r="AW116" s="113">
        <f t="shared" si="96"/>
        <v>149185</v>
      </c>
      <c r="AX116" s="113">
        <f t="shared" si="96"/>
        <v>8728</v>
      </c>
      <c r="AY116" s="113">
        <f t="shared" si="97"/>
        <v>0</v>
      </c>
      <c r="AZ116" s="115">
        <f t="shared" si="98"/>
        <v>0.9375</v>
      </c>
      <c r="BA116" s="115">
        <f t="shared" si="99"/>
        <v>0.9375</v>
      </c>
      <c r="BB116" s="116">
        <f t="shared" si="99"/>
        <v>0</v>
      </c>
    </row>
    <row r="117" spans="1:54" s="394" customFormat="1" x14ac:dyDescent="0.2">
      <c r="A117" s="379">
        <v>21</v>
      </c>
      <c r="B117" s="380">
        <v>4435</v>
      </c>
      <c r="C117" s="380">
        <v>650034295</v>
      </c>
      <c r="D117" s="380">
        <v>72744669</v>
      </c>
      <c r="E117" s="378" t="s">
        <v>189</v>
      </c>
      <c r="F117" s="380">
        <v>3143</v>
      </c>
      <c r="G117" s="247" t="s">
        <v>634</v>
      </c>
      <c r="H117" s="399" t="s">
        <v>282</v>
      </c>
      <c r="I117" s="110">
        <v>19662</v>
      </c>
      <c r="J117" s="111">
        <v>13860</v>
      </c>
      <c r="K117" s="111">
        <v>0</v>
      </c>
      <c r="L117" s="114">
        <v>4685</v>
      </c>
      <c r="M117" s="114">
        <v>277</v>
      </c>
      <c r="N117" s="111">
        <v>840</v>
      </c>
      <c r="O117" s="275">
        <v>0.06</v>
      </c>
      <c r="P117" s="288">
        <v>0</v>
      </c>
      <c r="Q117" s="411">
        <v>0.06</v>
      </c>
      <c r="R117" s="112">
        <f t="shared" si="58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59"/>
        <v>0</v>
      </c>
      <c r="X117" s="113">
        <v>0</v>
      </c>
      <c r="Y117" s="113">
        <v>0</v>
      </c>
      <c r="Z117" s="113">
        <v>0</v>
      </c>
      <c r="AA117" s="113">
        <f t="shared" si="60"/>
        <v>0</v>
      </c>
      <c r="AB117" s="113">
        <f t="shared" si="61"/>
        <v>0</v>
      </c>
      <c r="AC117" s="114">
        <f t="shared" si="62"/>
        <v>0</v>
      </c>
      <c r="AD117" s="114">
        <f t="shared" si="63"/>
        <v>0</v>
      </c>
      <c r="AE117" s="113">
        <v>0</v>
      </c>
      <c r="AF117" s="113">
        <v>0</v>
      </c>
      <c r="AG117" s="113">
        <f t="shared" si="64"/>
        <v>0</v>
      </c>
      <c r="AH117" s="113">
        <f t="shared" si="65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66"/>
        <v>0</v>
      </c>
      <c r="AR117" s="115">
        <f t="shared" si="67"/>
        <v>0</v>
      </c>
      <c r="AS117" s="116">
        <f t="shared" si="68"/>
        <v>0</v>
      </c>
      <c r="AT117" s="351">
        <f t="shared" si="94"/>
        <v>19662</v>
      </c>
      <c r="AU117" s="113">
        <f t="shared" si="95"/>
        <v>13860</v>
      </c>
      <c r="AV117" s="113">
        <f t="shared" si="71"/>
        <v>0</v>
      </c>
      <c r="AW117" s="113">
        <f t="shared" si="96"/>
        <v>4685</v>
      </c>
      <c r="AX117" s="113">
        <f t="shared" si="96"/>
        <v>277</v>
      </c>
      <c r="AY117" s="113">
        <f t="shared" si="97"/>
        <v>840</v>
      </c>
      <c r="AZ117" s="115">
        <f t="shared" si="98"/>
        <v>0.06</v>
      </c>
      <c r="BA117" s="115">
        <f t="shared" si="99"/>
        <v>0</v>
      </c>
      <c r="BB117" s="116">
        <f t="shared" si="99"/>
        <v>0.06</v>
      </c>
    </row>
    <row r="118" spans="1:54" s="394" customFormat="1" x14ac:dyDescent="0.2">
      <c r="A118" s="237">
        <v>21</v>
      </c>
      <c r="B118" s="31">
        <v>4435</v>
      </c>
      <c r="C118" s="31">
        <v>650034295</v>
      </c>
      <c r="D118" s="31">
        <v>72744669</v>
      </c>
      <c r="E118" s="246" t="s">
        <v>190</v>
      </c>
      <c r="F118" s="31"/>
      <c r="G118" s="236"/>
      <c r="H118" s="332"/>
      <c r="I118" s="5">
        <v>11659354</v>
      </c>
      <c r="J118" s="8">
        <v>8427911</v>
      </c>
      <c r="K118" s="8">
        <v>60000</v>
      </c>
      <c r="L118" s="8">
        <v>2868915</v>
      </c>
      <c r="M118" s="8">
        <v>168558</v>
      </c>
      <c r="N118" s="8">
        <v>133970</v>
      </c>
      <c r="O118" s="9">
        <v>19.3169</v>
      </c>
      <c r="P118" s="9">
        <v>11.986499999999999</v>
      </c>
      <c r="Q118" s="38">
        <v>7.3303999999999991</v>
      </c>
      <c r="R118" s="5">
        <f t="shared" ref="R118:BB118" si="100">SUM(R112:R117)</f>
        <v>0</v>
      </c>
      <c r="S118" s="8">
        <f t="shared" si="100"/>
        <v>64958</v>
      </c>
      <c r="T118" s="8">
        <f t="shared" si="100"/>
        <v>4211</v>
      </c>
      <c r="U118" s="8">
        <f t="shared" si="100"/>
        <v>0</v>
      </c>
      <c r="V118" s="8">
        <f t="shared" si="100"/>
        <v>0</v>
      </c>
      <c r="W118" s="8">
        <f t="shared" si="100"/>
        <v>69169</v>
      </c>
      <c r="X118" s="8">
        <f t="shared" si="100"/>
        <v>0</v>
      </c>
      <c r="Y118" s="8">
        <f t="shared" si="100"/>
        <v>0</v>
      </c>
      <c r="Z118" s="8">
        <f t="shared" si="100"/>
        <v>0</v>
      </c>
      <c r="AA118" s="8">
        <f t="shared" si="100"/>
        <v>0</v>
      </c>
      <c r="AB118" s="8">
        <f t="shared" si="100"/>
        <v>69169</v>
      </c>
      <c r="AC118" s="8">
        <f t="shared" si="100"/>
        <v>23379</v>
      </c>
      <c r="AD118" s="8">
        <f t="shared" si="100"/>
        <v>1383</v>
      </c>
      <c r="AE118" s="8">
        <f t="shared" si="100"/>
        <v>2500</v>
      </c>
      <c r="AF118" s="8">
        <f t="shared" si="100"/>
        <v>0</v>
      </c>
      <c r="AG118" s="8">
        <f t="shared" si="100"/>
        <v>2500</v>
      </c>
      <c r="AH118" s="8">
        <f t="shared" si="100"/>
        <v>96431</v>
      </c>
      <c r="AI118" s="9">
        <f t="shared" si="100"/>
        <v>0</v>
      </c>
      <c r="AJ118" s="9">
        <f t="shared" si="100"/>
        <v>0</v>
      </c>
      <c r="AK118" s="9">
        <f t="shared" si="100"/>
        <v>0.19</v>
      </c>
      <c r="AL118" s="9">
        <f t="shared" si="100"/>
        <v>0</v>
      </c>
      <c r="AM118" s="9">
        <f t="shared" si="100"/>
        <v>0.02</v>
      </c>
      <c r="AN118" s="9">
        <f t="shared" si="100"/>
        <v>0</v>
      </c>
      <c r="AO118" s="9">
        <f t="shared" si="100"/>
        <v>0</v>
      </c>
      <c r="AP118" s="9">
        <f t="shared" si="100"/>
        <v>0</v>
      </c>
      <c r="AQ118" s="9">
        <f t="shared" si="100"/>
        <v>0.19</v>
      </c>
      <c r="AR118" s="9">
        <f t="shared" si="100"/>
        <v>0.02</v>
      </c>
      <c r="AS118" s="78">
        <f t="shared" si="100"/>
        <v>0.21</v>
      </c>
      <c r="AT118" s="877">
        <f t="shared" si="100"/>
        <v>11755785</v>
      </c>
      <c r="AU118" s="8">
        <f t="shared" si="100"/>
        <v>8497080</v>
      </c>
      <c r="AV118" s="8">
        <f t="shared" si="100"/>
        <v>60000</v>
      </c>
      <c r="AW118" s="8">
        <f t="shared" si="100"/>
        <v>2892294</v>
      </c>
      <c r="AX118" s="8">
        <f t="shared" si="100"/>
        <v>169941</v>
      </c>
      <c r="AY118" s="8">
        <f t="shared" si="100"/>
        <v>136470</v>
      </c>
      <c r="AZ118" s="9">
        <f t="shared" si="100"/>
        <v>19.526899999999998</v>
      </c>
      <c r="BA118" s="9">
        <f t="shared" si="100"/>
        <v>12.176499999999999</v>
      </c>
      <c r="BB118" s="78">
        <f t="shared" si="100"/>
        <v>7.3503999999999996</v>
      </c>
    </row>
    <row r="119" spans="1:54" s="394" customFormat="1" x14ac:dyDescent="0.2">
      <c r="A119" s="379">
        <v>22</v>
      </c>
      <c r="B119" s="380">
        <v>4412</v>
      </c>
      <c r="C119" s="380">
        <v>600074447</v>
      </c>
      <c r="D119" s="380">
        <v>70698554</v>
      </c>
      <c r="E119" s="378" t="s">
        <v>191</v>
      </c>
      <c r="F119" s="380">
        <v>3111</v>
      </c>
      <c r="G119" s="247" t="s">
        <v>315</v>
      </c>
      <c r="H119" s="381" t="s">
        <v>281</v>
      </c>
      <c r="I119" s="110">
        <v>3399415</v>
      </c>
      <c r="J119" s="111">
        <v>2489333</v>
      </c>
      <c r="K119" s="111">
        <v>0</v>
      </c>
      <c r="L119" s="114">
        <v>841395</v>
      </c>
      <c r="M119" s="114">
        <v>49787</v>
      </c>
      <c r="N119" s="111">
        <v>18900</v>
      </c>
      <c r="O119" s="275">
        <v>5.6150000000000002</v>
      </c>
      <c r="P119" s="288">
        <v>4.1252000000000004</v>
      </c>
      <c r="Q119" s="411">
        <v>1.4898</v>
      </c>
      <c r="R119" s="112">
        <f t="shared" si="58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9"/>
        <v>0</v>
      </c>
      <c r="X119" s="113">
        <v>0</v>
      </c>
      <c r="Y119" s="113">
        <v>0</v>
      </c>
      <c r="Z119" s="113">
        <v>0</v>
      </c>
      <c r="AA119" s="113">
        <f t="shared" si="60"/>
        <v>0</v>
      </c>
      <c r="AB119" s="113">
        <f t="shared" si="61"/>
        <v>0</v>
      </c>
      <c r="AC119" s="114">
        <f t="shared" si="62"/>
        <v>0</v>
      </c>
      <c r="AD119" s="114">
        <f t="shared" si="63"/>
        <v>0</v>
      </c>
      <c r="AE119" s="113">
        <v>0</v>
      </c>
      <c r="AF119" s="113">
        <v>0</v>
      </c>
      <c r="AG119" s="113">
        <f t="shared" si="64"/>
        <v>0</v>
      </c>
      <c r="AH119" s="113">
        <f t="shared" si="65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66"/>
        <v>0</v>
      </c>
      <c r="AR119" s="115">
        <f t="shared" si="67"/>
        <v>0</v>
      </c>
      <c r="AS119" s="116">
        <f t="shared" si="68"/>
        <v>0</v>
      </c>
      <c r="AT119" s="351">
        <f>I119+AH119</f>
        <v>3399415</v>
      </c>
      <c r="AU119" s="113">
        <f>J119+W119</f>
        <v>2489333</v>
      </c>
      <c r="AV119" s="113">
        <f t="shared" si="71"/>
        <v>0</v>
      </c>
      <c r="AW119" s="113">
        <f t="shared" ref="AW119:AX121" si="101">L119+AC119</f>
        <v>841395</v>
      </c>
      <c r="AX119" s="113">
        <f t="shared" si="101"/>
        <v>49787</v>
      </c>
      <c r="AY119" s="113">
        <f>N119+AG119</f>
        <v>18900</v>
      </c>
      <c r="AZ119" s="115">
        <f>O119+AS119</f>
        <v>5.6150000000000002</v>
      </c>
      <c r="BA119" s="115">
        <f t="shared" ref="BA119:BB121" si="102">P119+AQ119</f>
        <v>4.1252000000000004</v>
      </c>
      <c r="BB119" s="116">
        <f t="shared" si="102"/>
        <v>1.4898</v>
      </c>
    </row>
    <row r="120" spans="1:54" s="394" customFormat="1" x14ac:dyDescent="0.2">
      <c r="A120" s="379">
        <v>22</v>
      </c>
      <c r="B120" s="380">
        <v>4412</v>
      </c>
      <c r="C120" s="380">
        <v>600074447</v>
      </c>
      <c r="D120" s="380">
        <v>70698554</v>
      </c>
      <c r="E120" s="378" t="s">
        <v>191</v>
      </c>
      <c r="F120" s="380">
        <v>3111</v>
      </c>
      <c r="G120" s="247" t="s">
        <v>316</v>
      </c>
      <c r="H120" s="381" t="s">
        <v>282</v>
      </c>
      <c r="I120" s="110">
        <v>0</v>
      </c>
      <c r="J120" s="111">
        <v>0</v>
      </c>
      <c r="K120" s="111">
        <v>0</v>
      </c>
      <c r="L120" s="114">
        <v>0</v>
      </c>
      <c r="M120" s="114">
        <v>0</v>
      </c>
      <c r="N120" s="111">
        <v>0</v>
      </c>
      <c r="O120" s="275">
        <v>0</v>
      </c>
      <c r="P120" s="288">
        <v>0</v>
      </c>
      <c r="Q120" s="411">
        <v>0</v>
      </c>
      <c r="R120" s="112">
        <f t="shared" si="58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59"/>
        <v>0</v>
      </c>
      <c r="X120" s="113">
        <v>0</v>
      </c>
      <c r="Y120" s="113">
        <v>0</v>
      </c>
      <c r="Z120" s="113">
        <v>0</v>
      </c>
      <c r="AA120" s="113">
        <f t="shared" si="60"/>
        <v>0</v>
      </c>
      <c r="AB120" s="113">
        <f t="shared" si="61"/>
        <v>0</v>
      </c>
      <c r="AC120" s="114">
        <f t="shared" si="62"/>
        <v>0</v>
      </c>
      <c r="AD120" s="114">
        <f t="shared" si="63"/>
        <v>0</v>
      </c>
      <c r="AE120" s="113">
        <v>0</v>
      </c>
      <c r="AF120" s="113">
        <v>0</v>
      </c>
      <c r="AG120" s="113">
        <f t="shared" si="64"/>
        <v>0</v>
      </c>
      <c r="AH120" s="113">
        <f t="shared" si="65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66"/>
        <v>0</v>
      </c>
      <c r="AR120" s="115">
        <f t="shared" si="67"/>
        <v>0</v>
      </c>
      <c r="AS120" s="116">
        <f t="shared" si="68"/>
        <v>0</v>
      </c>
      <c r="AT120" s="351">
        <f>I120+AH120</f>
        <v>0</v>
      </c>
      <c r="AU120" s="113">
        <f>J120+W120</f>
        <v>0</v>
      </c>
      <c r="AV120" s="113">
        <f t="shared" si="71"/>
        <v>0</v>
      </c>
      <c r="AW120" s="113">
        <f t="shared" si="101"/>
        <v>0</v>
      </c>
      <c r="AX120" s="113">
        <f t="shared" si="101"/>
        <v>0</v>
      </c>
      <c r="AY120" s="113">
        <f>N120+AG120</f>
        <v>0</v>
      </c>
      <c r="AZ120" s="115">
        <f>O120+AS120</f>
        <v>0</v>
      </c>
      <c r="BA120" s="115">
        <f t="shared" si="102"/>
        <v>0</v>
      </c>
      <c r="BB120" s="116">
        <f t="shared" si="102"/>
        <v>0</v>
      </c>
    </row>
    <row r="121" spans="1:54" s="394" customFormat="1" x14ac:dyDescent="0.2">
      <c r="A121" s="379">
        <v>22</v>
      </c>
      <c r="B121" s="380">
        <v>4412</v>
      </c>
      <c r="C121" s="380">
        <v>600074447</v>
      </c>
      <c r="D121" s="380">
        <v>70698554</v>
      </c>
      <c r="E121" s="372" t="s">
        <v>191</v>
      </c>
      <c r="F121" s="380">
        <v>3141</v>
      </c>
      <c r="G121" s="247" t="s">
        <v>319</v>
      </c>
      <c r="H121" s="381" t="s">
        <v>282</v>
      </c>
      <c r="I121" s="110">
        <v>574074</v>
      </c>
      <c r="J121" s="111">
        <v>420898</v>
      </c>
      <c r="K121" s="111">
        <v>0</v>
      </c>
      <c r="L121" s="114">
        <v>142264</v>
      </c>
      <c r="M121" s="114">
        <v>8418</v>
      </c>
      <c r="N121" s="111">
        <v>2494</v>
      </c>
      <c r="O121" s="275">
        <v>1.43</v>
      </c>
      <c r="P121" s="288">
        <v>0</v>
      </c>
      <c r="Q121" s="411">
        <v>1.43</v>
      </c>
      <c r="R121" s="112">
        <f t="shared" si="58"/>
        <v>0</v>
      </c>
      <c r="S121" s="113">
        <v>0</v>
      </c>
      <c r="T121" s="113">
        <v>8891</v>
      </c>
      <c r="U121" s="113">
        <v>0</v>
      </c>
      <c r="V121" s="113">
        <v>0</v>
      </c>
      <c r="W121" s="113">
        <f t="shared" si="59"/>
        <v>8891</v>
      </c>
      <c r="X121" s="113">
        <v>0</v>
      </c>
      <c r="Y121" s="113">
        <v>0</v>
      </c>
      <c r="Z121" s="113">
        <v>0</v>
      </c>
      <c r="AA121" s="113">
        <f t="shared" si="60"/>
        <v>0</v>
      </c>
      <c r="AB121" s="113">
        <f t="shared" si="61"/>
        <v>8891</v>
      </c>
      <c r="AC121" s="114">
        <f t="shared" si="62"/>
        <v>3005</v>
      </c>
      <c r="AD121" s="114">
        <f t="shared" si="63"/>
        <v>178</v>
      </c>
      <c r="AE121" s="113">
        <v>0</v>
      </c>
      <c r="AF121" s="113">
        <v>0</v>
      </c>
      <c r="AG121" s="113">
        <f t="shared" si="64"/>
        <v>0</v>
      </c>
      <c r="AH121" s="113">
        <f t="shared" si="65"/>
        <v>12074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0.03</v>
      </c>
      <c r="AN121" s="115">
        <v>0</v>
      </c>
      <c r="AO121" s="115">
        <v>0</v>
      </c>
      <c r="AP121" s="115">
        <v>0</v>
      </c>
      <c r="AQ121" s="115">
        <f t="shared" si="66"/>
        <v>0</v>
      </c>
      <c r="AR121" s="115">
        <f t="shared" si="67"/>
        <v>0.03</v>
      </c>
      <c r="AS121" s="116">
        <f t="shared" si="68"/>
        <v>0.03</v>
      </c>
      <c r="AT121" s="351">
        <f>I121+AH121</f>
        <v>586148</v>
      </c>
      <c r="AU121" s="113">
        <f>J121+W121</f>
        <v>429789</v>
      </c>
      <c r="AV121" s="113">
        <f t="shared" si="71"/>
        <v>0</v>
      </c>
      <c r="AW121" s="113">
        <f t="shared" si="101"/>
        <v>145269</v>
      </c>
      <c r="AX121" s="113">
        <f t="shared" si="101"/>
        <v>8596</v>
      </c>
      <c r="AY121" s="113">
        <f>N121+AG121</f>
        <v>2494</v>
      </c>
      <c r="AZ121" s="115">
        <f>O121+AS121</f>
        <v>1.46</v>
      </c>
      <c r="BA121" s="115">
        <f t="shared" si="102"/>
        <v>0</v>
      </c>
      <c r="BB121" s="116">
        <f t="shared" si="102"/>
        <v>1.46</v>
      </c>
    </row>
    <row r="122" spans="1:54" s="394" customFormat="1" x14ac:dyDescent="0.2">
      <c r="A122" s="237">
        <v>22</v>
      </c>
      <c r="B122" s="31">
        <v>4412</v>
      </c>
      <c r="C122" s="31">
        <v>600074447</v>
      </c>
      <c r="D122" s="31">
        <v>70698554</v>
      </c>
      <c r="E122" s="246" t="s">
        <v>192</v>
      </c>
      <c r="F122" s="31"/>
      <c r="G122" s="236"/>
      <c r="H122" s="332"/>
      <c r="I122" s="5">
        <v>3973489</v>
      </c>
      <c r="J122" s="8">
        <v>2910231</v>
      </c>
      <c r="K122" s="8">
        <v>0</v>
      </c>
      <c r="L122" s="8">
        <v>983659</v>
      </c>
      <c r="M122" s="8">
        <v>58205</v>
      </c>
      <c r="N122" s="8">
        <v>21394</v>
      </c>
      <c r="O122" s="9">
        <v>7.0449999999999999</v>
      </c>
      <c r="P122" s="9">
        <v>4.1252000000000004</v>
      </c>
      <c r="Q122" s="38">
        <v>2.9198</v>
      </c>
      <c r="R122" s="5">
        <f t="shared" ref="R122:BB122" si="103">SUM(R119:R121)</f>
        <v>0</v>
      </c>
      <c r="S122" s="8">
        <f t="shared" si="103"/>
        <v>0</v>
      </c>
      <c r="T122" s="8">
        <f t="shared" si="103"/>
        <v>8891</v>
      </c>
      <c r="U122" s="8">
        <f t="shared" si="103"/>
        <v>0</v>
      </c>
      <c r="V122" s="8">
        <f t="shared" si="103"/>
        <v>0</v>
      </c>
      <c r="W122" s="8">
        <f t="shared" si="103"/>
        <v>8891</v>
      </c>
      <c r="X122" s="8">
        <f t="shared" si="103"/>
        <v>0</v>
      </c>
      <c r="Y122" s="8">
        <f t="shared" si="103"/>
        <v>0</v>
      </c>
      <c r="Z122" s="8">
        <f t="shared" si="103"/>
        <v>0</v>
      </c>
      <c r="AA122" s="8">
        <f t="shared" si="103"/>
        <v>0</v>
      </c>
      <c r="AB122" s="8">
        <f t="shared" si="103"/>
        <v>8891</v>
      </c>
      <c r="AC122" s="8">
        <f t="shared" si="103"/>
        <v>3005</v>
      </c>
      <c r="AD122" s="8">
        <f t="shared" si="103"/>
        <v>178</v>
      </c>
      <c r="AE122" s="8">
        <f t="shared" si="103"/>
        <v>0</v>
      </c>
      <c r="AF122" s="8">
        <f t="shared" si="103"/>
        <v>0</v>
      </c>
      <c r="AG122" s="8">
        <f t="shared" si="103"/>
        <v>0</v>
      </c>
      <c r="AH122" s="8">
        <f t="shared" si="103"/>
        <v>12074</v>
      </c>
      <c r="AI122" s="9">
        <f t="shared" si="103"/>
        <v>0</v>
      </c>
      <c r="AJ122" s="9">
        <f t="shared" si="103"/>
        <v>0</v>
      </c>
      <c r="AK122" s="9">
        <f t="shared" si="103"/>
        <v>0</v>
      </c>
      <c r="AL122" s="9">
        <f t="shared" si="103"/>
        <v>0</v>
      </c>
      <c r="AM122" s="9">
        <f t="shared" si="103"/>
        <v>0.03</v>
      </c>
      <c r="AN122" s="9">
        <f t="shared" si="103"/>
        <v>0</v>
      </c>
      <c r="AO122" s="9">
        <f t="shared" si="103"/>
        <v>0</v>
      </c>
      <c r="AP122" s="9">
        <f t="shared" si="103"/>
        <v>0</v>
      </c>
      <c r="AQ122" s="9">
        <f t="shared" si="103"/>
        <v>0</v>
      </c>
      <c r="AR122" s="9">
        <f t="shared" si="103"/>
        <v>0.03</v>
      </c>
      <c r="AS122" s="78">
        <f t="shared" si="103"/>
        <v>0.03</v>
      </c>
      <c r="AT122" s="877">
        <f t="shared" si="103"/>
        <v>3985563</v>
      </c>
      <c r="AU122" s="8">
        <f t="shared" si="103"/>
        <v>2919122</v>
      </c>
      <c r="AV122" s="8">
        <f t="shared" si="103"/>
        <v>0</v>
      </c>
      <c r="AW122" s="8">
        <f t="shared" si="103"/>
        <v>986664</v>
      </c>
      <c r="AX122" s="8">
        <f t="shared" si="103"/>
        <v>58383</v>
      </c>
      <c r="AY122" s="8">
        <f t="shared" si="103"/>
        <v>21394</v>
      </c>
      <c r="AZ122" s="9">
        <f t="shared" si="103"/>
        <v>7.0750000000000002</v>
      </c>
      <c r="BA122" s="9">
        <f t="shared" si="103"/>
        <v>4.1252000000000004</v>
      </c>
      <c r="BB122" s="78">
        <f t="shared" si="103"/>
        <v>2.9497999999999998</v>
      </c>
    </row>
    <row r="123" spans="1:54" s="394" customFormat="1" x14ac:dyDescent="0.2">
      <c r="A123" s="379">
        <v>23</v>
      </c>
      <c r="B123" s="380">
        <v>4413</v>
      </c>
      <c r="C123" s="380">
        <v>600074455</v>
      </c>
      <c r="D123" s="380">
        <v>70695369</v>
      </c>
      <c r="E123" s="378" t="s">
        <v>193</v>
      </c>
      <c r="F123" s="380">
        <v>3111</v>
      </c>
      <c r="G123" s="247" t="s">
        <v>315</v>
      </c>
      <c r="H123" s="381" t="s">
        <v>281</v>
      </c>
      <c r="I123" s="110">
        <v>8534592</v>
      </c>
      <c r="J123" s="111">
        <v>6246570</v>
      </c>
      <c r="K123" s="111">
        <v>0</v>
      </c>
      <c r="L123" s="114">
        <v>2111341</v>
      </c>
      <c r="M123" s="114">
        <v>124931</v>
      </c>
      <c r="N123" s="111">
        <v>51750</v>
      </c>
      <c r="O123" s="275">
        <v>14.552199999999999</v>
      </c>
      <c r="P123" s="288">
        <v>11</v>
      </c>
      <c r="Q123" s="411">
        <v>3.5522</v>
      </c>
      <c r="R123" s="112">
        <f t="shared" si="58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59"/>
        <v>0</v>
      </c>
      <c r="X123" s="113">
        <v>0</v>
      </c>
      <c r="Y123" s="113">
        <v>0</v>
      </c>
      <c r="Z123" s="113">
        <v>0</v>
      </c>
      <c r="AA123" s="113">
        <f t="shared" si="60"/>
        <v>0</v>
      </c>
      <c r="AB123" s="113">
        <f t="shared" si="61"/>
        <v>0</v>
      </c>
      <c r="AC123" s="114">
        <f t="shared" si="62"/>
        <v>0</v>
      </c>
      <c r="AD123" s="114">
        <f t="shared" si="63"/>
        <v>0</v>
      </c>
      <c r="AE123" s="113">
        <v>0</v>
      </c>
      <c r="AF123" s="113">
        <v>0</v>
      </c>
      <c r="AG123" s="113">
        <f t="shared" si="64"/>
        <v>0</v>
      </c>
      <c r="AH123" s="113">
        <f t="shared" si="65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66"/>
        <v>0</v>
      </c>
      <c r="AR123" s="115">
        <f t="shared" si="67"/>
        <v>0</v>
      </c>
      <c r="AS123" s="116">
        <f t="shared" si="68"/>
        <v>0</v>
      </c>
      <c r="AT123" s="351">
        <f>I123+AH123</f>
        <v>8534592</v>
      </c>
      <c r="AU123" s="113">
        <f>J123+W123</f>
        <v>6246570</v>
      </c>
      <c r="AV123" s="113">
        <f t="shared" si="71"/>
        <v>0</v>
      </c>
      <c r="AW123" s="113">
        <f t="shared" ref="AW123:AX127" si="104">L123+AC123</f>
        <v>2111341</v>
      </c>
      <c r="AX123" s="113">
        <f t="shared" si="104"/>
        <v>124931</v>
      </c>
      <c r="AY123" s="113">
        <f>N123+AG123</f>
        <v>51750</v>
      </c>
      <c r="AZ123" s="115">
        <f>O123+AS123</f>
        <v>14.552199999999999</v>
      </c>
      <c r="BA123" s="115">
        <f t="shared" ref="BA123:BB127" si="105">P123+AQ123</f>
        <v>11</v>
      </c>
      <c r="BB123" s="116">
        <f t="shared" si="105"/>
        <v>3.5522</v>
      </c>
    </row>
    <row r="124" spans="1:54" s="394" customFormat="1" x14ac:dyDescent="0.2">
      <c r="A124" s="379">
        <v>23</v>
      </c>
      <c r="B124" s="380">
        <v>4413</v>
      </c>
      <c r="C124" s="380">
        <v>600074455</v>
      </c>
      <c r="D124" s="380">
        <v>70695369</v>
      </c>
      <c r="E124" s="378" t="s">
        <v>193</v>
      </c>
      <c r="F124" s="380">
        <v>3111</v>
      </c>
      <c r="G124" s="247" t="s">
        <v>316</v>
      </c>
      <c r="H124" s="381" t="s">
        <v>282</v>
      </c>
      <c r="I124" s="110">
        <v>1834887</v>
      </c>
      <c r="J124" s="111">
        <v>1351168</v>
      </c>
      <c r="K124" s="111">
        <v>0</v>
      </c>
      <c r="L124" s="114">
        <v>456695</v>
      </c>
      <c r="M124" s="114">
        <v>27024</v>
      </c>
      <c r="N124" s="111">
        <v>0</v>
      </c>
      <c r="O124" s="275">
        <v>3.8800000000000008</v>
      </c>
      <c r="P124" s="288">
        <v>3.8800000000000008</v>
      </c>
      <c r="Q124" s="411">
        <v>0</v>
      </c>
      <c r="R124" s="112">
        <f t="shared" si="58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59"/>
        <v>0</v>
      </c>
      <c r="X124" s="113">
        <v>0</v>
      </c>
      <c r="Y124" s="113">
        <v>0</v>
      </c>
      <c r="Z124" s="113">
        <v>0</v>
      </c>
      <c r="AA124" s="113">
        <f t="shared" si="60"/>
        <v>0</v>
      </c>
      <c r="AB124" s="113">
        <f t="shared" si="61"/>
        <v>0</v>
      </c>
      <c r="AC124" s="114">
        <f t="shared" si="62"/>
        <v>0</v>
      </c>
      <c r="AD124" s="114">
        <f t="shared" si="63"/>
        <v>0</v>
      </c>
      <c r="AE124" s="113">
        <v>0</v>
      </c>
      <c r="AF124" s="113">
        <v>0</v>
      </c>
      <c r="AG124" s="113">
        <f t="shared" si="64"/>
        <v>0</v>
      </c>
      <c r="AH124" s="113">
        <f t="shared" si="65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66"/>
        <v>0</v>
      </c>
      <c r="AR124" s="115">
        <f t="shared" si="67"/>
        <v>0</v>
      </c>
      <c r="AS124" s="116">
        <f t="shared" si="68"/>
        <v>0</v>
      </c>
      <c r="AT124" s="351">
        <f>I124+AH124</f>
        <v>1834887</v>
      </c>
      <c r="AU124" s="113">
        <f>J124+W124</f>
        <v>1351168</v>
      </c>
      <c r="AV124" s="113">
        <f t="shared" si="71"/>
        <v>0</v>
      </c>
      <c r="AW124" s="113">
        <f t="shared" si="104"/>
        <v>456695</v>
      </c>
      <c r="AX124" s="113">
        <f t="shared" si="104"/>
        <v>27024</v>
      </c>
      <c r="AY124" s="113">
        <f>N124+AG124</f>
        <v>0</v>
      </c>
      <c r="AZ124" s="115">
        <f>O124+AS124</f>
        <v>3.8800000000000008</v>
      </c>
      <c r="BA124" s="115">
        <f t="shared" si="105"/>
        <v>3.8800000000000008</v>
      </c>
      <c r="BB124" s="116">
        <f t="shared" si="105"/>
        <v>0</v>
      </c>
    </row>
    <row r="125" spans="1:54" s="394" customFormat="1" x14ac:dyDescent="0.2">
      <c r="A125" s="379">
        <v>23</v>
      </c>
      <c r="B125" s="380">
        <v>4413</v>
      </c>
      <c r="C125" s="380">
        <v>600074455</v>
      </c>
      <c r="D125" s="380">
        <v>70695369</v>
      </c>
      <c r="E125" s="378" t="s">
        <v>193</v>
      </c>
      <c r="F125" s="380">
        <v>3141</v>
      </c>
      <c r="G125" s="247" t="s">
        <v>319</v>
      </c>
      <c r="H125" s="381" t="s">
        <v>282</v>
      </c>
      <c r="I125" s="110">
        <v>1545908</v>
      </c>
      <c r="J125" s="111">
        <v>1131794</v>
      </c>
      <c r="K125" s="111">
        <v>0</v>
      </c>
      <c r="L125" s="114">
        <v>382546</v>
      </c>
      <c r="M125" s="114">
        <v>22636</v>
      </c>
      <c r="N125" s="111">
        <v>8932</v>
      </c>
      <c r="O125" s="275">
        <v>3.85</v>
      </c>
      <c r="P125" s="288">
        <v>0</v>
      </c>
      <c r="Q125" s="411">
        <v>3.85</v>
      </c>
      <c r="R125" s="112">
        <f t="shared" si="58"/>
        <v>0</v>
      </c>
      <c r="S125" s="113">
        <v>0</v>
      </c>
      <c r="T125" s="113">
        <v>15271</v>
      </c>
      <c r="U125" s="113">
        <v>0</v>
      </c>
      <c r="V125" s="113">
        <v>0</v>
      </c>
      <c r="W125" s="113">
        <f t="shared" si="59"/>
        <v>15271</v>
      </c>
      <c r="X125" s="113">
        <v>0</v>
      </c>
      <c r="Y125" s="113">
        <v>0</v>
      </c>
      <c r="Z125" s="113">
        <v>0</v>
      </c>
      <c r="AA125" s="113">
        <f t="shared" si="60"/>
        <v>0</v>
      </c>
      <c r="AB125" s="113">
        <f t="shared" si="61"/>
        <v>15271</v>
      </c>
      <c r="AC125" s="114">
        <f t="shared" si="62"/>
        <v>5162</v>
      </c>
      <c r="AD125" s="114">
        <f t="shared" si="63"/>
        <v>305</v>
      </c>
      <c r="AE125" s="113">
        <v>0</v>
      </c>
      <c r="AF125" s="113">
        <v>0</v>
      </c>
      <c r="AG125" s="113">
        <f t="shared" si="64"/>
        <v>0</v>
      </c>
      <c r="AH125" s="113">
        <f t="shared" si="65"/>
        <v>20738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0.06</v>
      </c>
      <c r="AN125" s="115">
        <v>0</v>
      </c>
      <c r="AO125" s="115">
        <v>0</v>
      </c>
      <c r="AP125" s="115">
        <v>0</v>
      </c>
      <c r="AQ125" s="115">
        <f t="shared" si="66"/>
        <v>0</v>
      </c>
      <c r="AR125" s="115">
        <f t="shared" si="67"/>
        <v>0.06</v>
      </c>
      <c r="AS125" s="116">
        <f t="shared" si="68"/>
        <v>0.06</v>
      </c>
      <c r="AT125" s="351">
        <f>I125+AH125</f>
        <v>1566646</v>
      </c>
      <c r="AU125" s="113">
        <f>J125+W125</f>
        <v>1147065</v>
      </c>
      <c r="AV125" s="113">
        <f t="shared" si="71"/>
        <v>0</v>
      </c>
      <c r="AW125" s="113">
        <f t="shared" si="104"/>
        <v>387708</v>
      </c>
      <c r="AX125" s="113">
        <f t="shared" si="104"/>
        <v>22941</v>
      </c>
      <c r="AY125" s="113">
        <f>N125+AG125</f>
        <v>8932</v>
      </c>
      <c r="AZ125" s="115">
        <f>O125+AS125</f>
        <v>3.91</v>
      </c>
      <c r="BA125" s="115">
        <f t="shared" si="105"/>
        <v>0</v>
      </c>
      <c r="BB125" s="116">
        <f t="shared" si="105"/>
        <v>3.91</v>
      </c>
    </row>
    <row r="126" spans="1:54" s="394" customFormat="1" x14ac:dyDescent="0.2">
      <c r="A126" s="379">
        <v>23</v>
      </c>
      <c r="B126" s="380">
        <v>4413</v>
      </c>
      <c r="C126" s="380">
        <v>600074455</v>
      </c>
      <c r="D126" s="380">
        <v>70695369</v>
      </c>
      <c r="E126" s="378" t="s">
        <v>193</v>
      </c>
      <c r="F126" s="380">
        <v>3143</v>
      </c>
      <c r="G126" s="247" t="s">
        <v>633</v>
      </c>
      <c r="H126" s="399" t="s">
        <v>281</v>
      </c>
      <c r="I126" s="110">
        <v>1152483</v>
      </c>
      <c r="J126" s="111">
        <v>848662</v>
      </c>
      <c r="K126" s="111">
        <v>0</v>
      </c>
      <c r="L126" s="114">
        <v>286847</v>
      </c>
      <c r="M126" s="114">
        <v>16974</v>
      </c>
      <c r="N126" s="111">
        <v>0</v>
      </c>
      <c r="O126" s="275">
        <v>2</v>
      </c>
      <c r="P126" s="288">
        <v>2</v>
      </c>
      <c r="Q126" s="411">
        <v>0</v>
      </c>
      <c r="R126" s="112">
        <f t="shared" si="58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f t="shared" si="59"/>
        <v>0</v>
      </c>
      <c r="X126" s="113">
        <v>0</v>
      </c>
      <c r="Y126" s="113">
        <v>0</v>
      </c>
      <c r="Z126" s="113">
        <v>0</v>
      </c>
      <c r="AA126" s="113">
        <f t="shared" si="60"/>
        <v>0</v>
      </c>
      <c r="AB126" s="113">
        <f t="shared" si="61"/>
        <v>0</v>
      </c>
      <c r="AC126" s="114">
        <f t="shared" si="62"/>
        <v>0</v>
      </c>
      <c r="AD126" s="114">
        <f t="shared" si="63"/>
        <v>0</v>
      </c>
      <c r="AE126" s="113">
        <v>0</v>
      </c>
      <c r="AF126" s="113">
        <v>0</v>
      </c>
      <c r="AG126" s="113">
        <f t="shared" si="64"/>
        <v>0</v>
      </c>
      <c r="AH126" s="113">
        <f t="shared" si="65"/>
        <v>0</v>
      </c>
      <c r="AI126" s="115">
        <v>0</v>
      </c>
      <c r="AJ126" s="115"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66"/>
        <v>0</v>
      </c>
      <c r="AR126" s="115">
        <f t="shared" si="67"/>
        <v>0</v>
      </c>
      <c r="AS126" s="116">
        <f t="shared" si="68"/>
        <v>0</v>
      </c>
      <c r="AT126" s="351">
        <f>I126+AH126</f>
        <v>1152483</v>
      </c>
      <c r="AU126" s="113">
        <f>J126+W126</f>
        <v>848662</v>
      </c>
      <c r="AV126" s="113">
        <f t="shared" si="71"/>
        <v>0</v>
      </c>
      <c r="AW126" s="113">
        <f t="shared" si="104"/>
        <v>286847</v>
      </c>
      <c r="AX126" s="113">
        <f t="shared" si="104"/>
        <v>16974</v>
      </c>
      <c r="AY126" s="113">
        <f>N126+AG126</f>
        <v>0</v>
      </c>
      <c r="AZ126" s="115">
        <f>O126+AS126</f>
        <v>2</v>
      </c>
      <c r="BA126" s="115">
        <f t="shared" si="105"/>
        <v>2</v>
      </c>
      <c r="BB126" s="116">
        <f t="shared" si="105"/>
        <v>0</v>
      </c>
    </row>
    <row r="127" spans="1:54" s="394" customFormat="1" x14ac:dyDescent="0.2">
      <c r="A127" s="379">
        <v>23</v>
      </c>
      <c r="B127" s="380">
        <v>4413</v>
      </c>
      <c r="C127" s="380">
        <v>600074455</v>
      </c>
      <c r="D127" s="380">
        <v>70695369</v>
      </c>
      <c r="E127" s="378" t="s">
        <v>193</v>
      </c>
      <c r="F127" s="380">
        <v>3143</v>
      </c>
      <c r="G127" s="247" t="s">
        <v>634</v>
      </c>
      <c r="H127" s="399" t="s">
        <v>282</v>
      </c>
      <c r="I127" s="110">
        <v>24578</v>
      </c>
      <c r="J127" s="111">
        <v>17325</v>
      </c>
      <c r="K127" s="111">
        <v>0</v>
      </c>
      <c r="L127" s="114">
        <v>5856</v>
      </c>
      <c r="M127" s="114">
        <v>347</v>
      </c>
      <c r="N127" s="111">
        <v>1050</v>
      </c>
      <c r="O127" s="275">
        <v>7.0000000000000007E-2</v>
      </c>
      <c r="P127" s="288">
        <v>0</v>
      </c>
      <c r="Q127" s="411">
        <v>7.0000000000000007E-2</v>
      </c>
      <c r="R127" s="112">
        <f t="shared" si="58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59"/>
        <v>0</v>
      </c>
      <c r="X127" s="113">
        <v>0</v>
      </c>
      <c r="Y127" s="113">
        <v>0</v>
      </c>
      <c r="Z127" s="113">
        <v>0</v>
      </c>
      <c r="AA127" s="113">
        <f t="shared" si="60"/>
        <v>0</v>
      </c>
      <c r="AB127" s="113">
        <f t="shared" si="61"/>
        <v>0</v>
      </c>
      <c r="AC127" s="114">
        <f t="shared" si="62"/>
        <v>0</v>
      </c>
      <c r="AD127" s="114">
        <f t="shared" si="63"/>
        <v>0</v>
      </c>
      <c r="AE127" s="113">
        <v>0</v>
      </c>
      <c r="AF127" s="113">
        <v>0</v>
      </c>
      <c r="AG127" s="113">
        <f t="shared" si="64"/>
        <v>0</v>
      </c>
      <c r="AH127" s="113">
        <f t="shared" si="65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66"/>
        <v>0</v>
      </c>
      <c r="AR127" s="115">
        <f t="shared" si="67"/>
        <v>0</v>
      </c>
      <c r="AS127" s="116">
        <f t="shared" si="68"/>
        <v>0</v>
      </c>
      <c r="AT127" s="351">
        <f>I127+AH127</f>
        <v>24578</v>
      </c>
      <c r="AU127" s="113">
        <f>J127+W127</f>
        <v>17325</v>
      </c>
      <c r="AV127" s="113">
        <f t="shared" si="71"/>
        <v>0</v>
      </c>
      <c r="AW127" s="113">
        <f t="shared" si="104"/>
        <v>5856</v>
      </c>
      <c r="AX127" s="113">
        <f t="shared" si="104"/>
        <v>347</v>
      </c>
      <c r="AY127" s="113">
        <f>N127+AG127</f>
        <v>1050</v>
      </c>
      <c r="AZ127" s="115">
        <f>O127+AS127</f>
        <v>7.0000000000000007E-2</v>
      </c>
      <c r="BA127" s="115">
        <f t="shared" si="105"/>
        <v>0</v>
      </c>
      <c r="BB127" s="116">
        <f t="shared" si="105"/>
        <v>7.0000000000000007E-2</v>
      </c>
    </row>
    <row r="128" spans="1:54" s="394" customFormat="1" x14ac:dyDescent="0.2">
      <c r="A128" s="237">
        <v>23</v>
      </c>
      <c r="B128" s="31">
        <v>4413</v>
      </c>
      <c r="C128" s="31">
        <v>600074455</v>
      </c>
      <c r="D128" s="31">
        <v>70695369</v>
      </c>
      <c r="E128" s="246" t="s">
        <v>194</v>
      </c>
      <c r="F128" s="31"/>
      <c r="G128" s="236"/>
      <c r="H128" s="332"/>
      <c r="I128" s="5">
        <v>13092448</v>
      </c>
      <c r="J128" s="8">
        <v>9595519</v>
      </c>
      <c r="K128" s="8">
        <v>0</v>
      </c>
      <c r="L128" s="8">
        <v>3243285</v>
      </c>
      <c r="M128" s="8">
        <v>191912</v>
      </c>
      <c r="N128" s="8">
        <v>61732</v>
      </c>
      <c r="O128" s="9">
        <v>24.352200000000003</v>
      </c>
      <c r="P128" s="9">
        <v>16.880000000000003</v>
      </c>
      <c r="Q128" s="38">
        <v>7.4722000000000008</v>
      </c>
      <c r="R128" s="5">
        <f t="shared" ref="R128:BB128" si="106">SUM(R123:R127)</f>
        <v>0</v>
      </c>
      <c r="S128" s="8">
        <f t="shared" si="106"/>
        <v>0</v>
      </c>
      <c r="T128" s="8">
        <f t="shared" si="106"/>
        <v>15271</v>
      </c>
      <c r="U128" s="8">
        <f t="shared" si="106"/>
        <v>0</v>
      </c>
      <c r="V128" s="8">
        <f t="shared" si="106"/>
        <v>0</v>
      </c>
      <c r="W128" s="8">
        <f t="shared" si="106"/>
        <v>15271</v>
      </c>
      <c r="X128" s="8">
        <f t="shared" si="106"/>
        <v>0</v>
      </c>
      <c r="Y128" s="8">
        <f t="shared" si="106"/>
        <v>0</v>
      </c>
      <c r="Z128" s="8">
        <f t="shared" si="106"/>
        <v>0</v>
      </c>
      <c r="AA128" s="8">
        <f t="shared" si="106"/>
        <v>0</v>
      </c>
      <c r="AB128" s="8">
        <f t="shared" si="106"/>
        <v>15271</v>
      </c>
      <c r="AC128" s="8">
        <f t="shared" si="106"/>
        <v>5162</v>
      </c>
      <c r="AD128" s="8">
        <f t="shared" si="106"/>
        <v>305</v>
      </c>
      <c r="AE128" s="8">
        <f t="shared" si="106"/>
        <v>0</v>
      </c>
      <c r="AF128" s="8">
        <f t="shared" si="106"/>
        <v>0</v>
      </c>
      <c r="AG128" s="8">
        <f t="shared" si="106"/>
        <v>0</v>
      </c>
      <c r="AH128" s="8">
        <f t="shared" si="106"/>
        <v>20738</v>
      </c>
      <c r="AI128" s="9">
        <f t="shared" si="106"/>
        <v>0</v>
      </c>
      <c r="AJ128" s="9">
        <f t="shared" si="106"/>
        <v>0</v>
      </c>
      <c r="AK128" s="9">
        <f t="shared" si="106"/>
        <v>0</v>
      </c>
      <c r="AL128" s="9">
        <f t="shared" si="106"/>
        <v>0</v>
      </c>
      <c r="AM128" s="9">
        <f t="shared" si="106"/>
        <v>0.06</v>
      </c>
      <c r="AN128" s="9">
        <f t="shared" si="106"/>
        <v>0</v>
      </c>
      <c r="AO128" s="9">
        <f t="shared" si="106"/>
        <v>0</v>
      </c>
      <c r="AP128" s="9">
        <f t="shared" si="106"/>
        <v>0</v>
      </c>
      <c r="AQ128" s="9">
        <f t="shared" si="106"/>
        <v>0</v>
      </c>
      <c r="AR128" s="9">
        <f t="shared" si="106"/>
        <v>0.06</v>
      </c>
      <c r="AS128" s="78">
        <f t="shared" si="106"/>
        <v>0.06</v>
      </c>
      <c r="AT128" s="877">
        <f t="shared" si="106"/>
        <v>13113186</v>
      </c>
      <c r="AU128" s="8">
        <f t="shared" si="106"/>
        <v>9610790</v>
      </c>
      <c r="AV128" s="8">
        <f t="shared" si="106"/>
        <v>0</v>
      </c>
      <c r="AW128" s="8">
        <f t="shared" si="106"/>
        <v>3248447</v>
      </c>
      <c r="AX128" s="8">
        <f t="shared" si="106"/>
        <v>192217</v>
      </c>
      <c r="AY128" s="8">
        <f t="shared" si="106"/>
        <v>61732</v>
      </c>
      <c r="AZ128" s="9">
        <f t="shared" si="106"/>
        <v>24.412200000000002</v>
      </c>
      <c r="BA128" s="9">
        <f t="shared" si="106"/>
        <v>16.880000000000003</v>
      </c>
      <c r="BB128" s="78">
        <f t="shared" si="106"/>
        <v>7.5322000000000005</v>
      </c>
    </row>
    <row r="129" spans="1:54" s="394" customFormat="1" x14ac:dyDescent="0.2">
      <c r="A129" s="379">
        <v>24</v>
      </c>
      <c r="B129" s="380">
        <v>4429</v>
      </c>
      <c r="C129" s="380">
        <v>600074595</v>
      </c>
      <c r="D129" s="380">
        <v>70698520</v>
      </c>
      <c r="E129" s="378" t="s">
        <v>195</v>
      </c>
      <c r="F129" s="380">
        <v>3111</v>
      </c>
      <c r="G129" s="247" t="s">
        <v>315</v>
      </c>
      <c r="H129" s="381" t="s">
        <v>281</v>
      </c>
      <c r="I129" s="110">
        <v>1365774</v>
      </c>
      <c r="J129" s="111">
        <v>1000754</v>
      </c>
      <c r="K129" s="111">
        <v>0</v>
      </c>
      <c r="L129" s="114">
        <v>338255</v>
      </c>
      <c r="M129" s="114">
        <v>20015</v>
      </c>
      <c r="N129" s="111">
        <v>6750</v>
      </c>
      <c r="O129" s="275">
        <v>2.4609000000000001</v>
      </c>
      <c r="P129" s="288">
        <v>2</v>
      </c>
      <c r="Q129" s="411">
        <v>0.46089999999999998</v>
      </c>
      <c r="R129" s="112">
        <f t="shared" si="58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59"/>
        <v>0</v>
      </c>
      <c r="X129" s="113">
        <v>0</v>
      </c>
      <c r="Y129" s="113">
        <v>0</v>
      </c>
      <c r="Z129" s="113">
        <v>0</v>
      </c>
      <c r="AA129" s="113">
        <f t="shared" si="60"/>
        <v>0</v>
      </c>
      <c r="AB129" s="113">
        <f t="shared" si="61"/>
        <v>0</v>
      </c>
      <c r="AC129" s="114">
        <f t="shared" si="62"/>
        <v>0</v>
      </c>
      <c r="AD129" s="114">
        <f t="shared" si="63"/>
        <v>0</v>
      </c>
      <c r="AE129" s="113">
        <v>0</v>
      </c>
      <c r="AF129" s="113">
        <v>0</v>
      </c>
      <c r="AG129" s="113">
        <f t="shared" si="64"/>
        <v>0</v>
      </c>
      <c r="AH129" s="113">
        <f t="shared" si="65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si="66"/>
        <v>0</v>
      </c>
      <c r="AR129" s="115">
        <f t="shared" si="67"/>
        <v>0</v>
      </c>
      <c r="AS129" s="116">
        <f t="shared" si="68"/>
        <v>0</v>
      </c>
      <c r="AT129" s="351">
        <f t="shared" ref="AT129:AT134" si="107">I129+AH129</f>
        <v>1365774</v>
      </c>
      <c r="AU129" s="113">
        <f t="shared" ref="AU129:AU134" si="108">J129+W129</f>
        <v>1000754</v>
      </c>
      <c r="AV129" s="113">
        <f t="shared" si="71"/>
        <v>0</v>
      </c>
      <c r="AW129" s="113">
        <f t="shared" ref="AW129:AX134" si="109">L129+AC129</f>
        <v>338255</v>
      </c>
      <c r="AX129" s="113">
        <f t="shared" si="109"/>
        <v>20015</v>
      </c>
      <c r="AY129" s="113">
        <f t="shared" ref="AY129:AY134" si="110">N129+AG129</f>
        <v>6750</v>
      </c>
      <c r="AZ129" s="115">
        <f t="shared" ref="AZ129:AZ134" si="111">O129+AS129</f>
        <v>2.4609000000000001</v>
      </c>
      <c r="BA129" s="115">
        <f t="shared" ref="BA129:BB134" si="112">P129+AQ129</f>
        <v>2</v>
      </c>
      <c r="BB129" s="116">
        <f t="shared" si="112"/>
        <v>0.46089999999999998</v>
      </c>
    </row>
    <row r="130" spans="1:54" s="394" customFormat="1" x14ac:dyDescent="0.2">
      <c r="A130" s="379">
        <v>24</v>
      </c>
      <c r="B130" s="380">
        <v>4429</v>
      </c>
      <c r="C130" s="380">
        <v>600074595</v>
      </c>
      <c r="D130" s="380">
        <v>70698520</v>
      </c>
      <c r="E130" s="378" t="s">
        <v>195</v>
      </c>
      <c r="F130" s="380">
        <v>3117</v>
      </c>
      <c r="G130" s="247" t="s">
        <v>318</v>
      </c>
      <c r="H130" s="381" t="s">
        <v>281</v>
      </c>
      <c r="I130" s="110">
        <v>3233228</v>
      </c>
      <c r="J130" s="111">
        <v>2299829</v>
      </c>
      <c r="K130" s="111">
        <v>20000</v>
      </c>
      <c r="L130" s="114">
        <v>784102</v>
      </c>
      <c r="M130" s="114">
        <v>45997</v>
      </c>
      <c r="N130" s="111">
        <v>83300</v>
      </c>
      <c r="O130" s="275">
        <v>4.7041000000000004</v>
      </c>
      <c r="P130" s="288">
        <v>3.3435999999999999</v>
      </c>
      <c r="Q130" s="411">
        <v>1.3605</v>
      </c>
      <c r="R130" s="112">
        <f t="shared" si="58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59"/>
        <v>0</v>
      </c>
      <c r="X130" s="113">
        <v>0</v>
      </c>
      <c r="Y130" s="113">
        <v>0</v>
      </c>
      <c r="Z130" s="113">
        <v>0</v>
      </c>
      <c r="AA130" s="113">
        <f t="shared" si="60"/>
        <v>0</v>
      </c>
      <c r="AB130" s="113">
        <f t="shared" si="61"/>
        <v>0</v>
      </c>
      <c r="AC130" s="114">
        <f t="shared" si="62"/>
        <v>0</v>
      </c>
      <c r="AD130" s="114">
        <f t="shared" si="63"/>
        <v>0</v>
      </c>
      <c r="AE130" s="113">
        <v>0</v>
      </c>
      <c r="AF130" s="113">
        <v>0</v>
      </c>
      <c r="AG130" s="113">
        <f t="shared" si="64"/>
        <v>0</v>
      </c>
      <c r="AH130" s="113">
        <f t="shared" si="65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66"/>
        <v>0</v>
      </c>
      <c r="AR130" s="115">
        <f t="shared" si="67"/>
        <v>0</v>
      </c>
      <c r="AS130" s="116">
        <f t="shared" si="68"/>
        <v>0</v>
      </c>
      <c r="AT130" s="351">
        <f t="shared" si="107"/>
        <v>3233228</v>
      </c>
      <c r="AU130" s="113">
        <f t="shared" si="108"/>
        <v>2299829</v>
      </c>
      <c r="AV130" s="113">
        <f t="shared" si="71"/>
        <v>20000</v>
      </c>
      <c r="AW130" s="113">
        <f t="shared" si="109"/>
        <v>784102</v>
      </c>
      <c r="AX130" s="113">
        <f t="shared" si="109"/>
        <v>45997</v>
      </c>
      <c r="AY130" s="113">
        <f t="shared" si="110"/>
        <v>83300</v>
      </c>
      <c r="AZ130" s="115">
        <f t="shared" si="111"/>
        <v>4.7041000000000004</v>
      </c>
      <c r="BA130" s="115">
        <f t="shared" si="112"/>
        <v>3.3435999999999999</v>
      </c>
      <c r="BB130" s="116">
        <f t="shared" si="112"/>
        <v>1.3605</v>
      </c>
    </row>
    <row r="131" spans="1:54" s="394" customFormat="1" x14ac:dyDescent="0.2">
      <c r="A131" s="379">
        <v>24</v>
      </c>
      <c r="B131" s="380">
        <v>4429</v>
      </c>
      <c r="C131" s="380">
        <v>600074595</v>
      </c>
      <c r="D131" s="380">
        <v>70698520</v>
      </c>
      <c r="E131" s="378" t="s">
        <v>195</v>
      </c>
      <c r="F131" s="380">
        <v>3117</v>
      </c>
      <c r="G131" s="247" t="s">
        <v>316</v>
      </c>
      <c r="H131" s="381" t="s">
        <v>282</v>
      </c>
      <c r="I131" s="110">
        <v>972360</v>
      </c>
      <c r="J131" s="111">
        <v>716024</v>
      </c>
      <c r="K131" s="111">
        <v>0</v>
      </c>
      <c r="L131" s="114">
        <v>242016</v>
      </c>
      <c r="M131" s="114">
        <v>14320</v>
      </c>
      <c r="N131" s="111">
        <v>0</v>
      </c>
      <c r="O131" s="275">
        <v>2.0499999999999998</v>
      </c>
      <c r="P131" s="288">
        <v>2.0499999999999998</v>
      </c>
      <c r="Q131" s="411">
        <v>0</v>
      </c>
      <c r="R131" s="112">
        <f t="shared" si="58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59"/>
        <v>0</v>
      </c>
      <c r="X131" s="113">
        <v>0</v>
      </c>
      <c r="Y131" s="113">
        <v>0</v>
      </c>
      <c r="Z131" s="113">
        <v>0</v>
      </c>
      <c r="AA131" s="113">
        <f t="shared" si="60"/>
        <v>0</v>
      </c>
      <c r="AB131" s="113">
        <f t="shared" si="61"/>
        <v>0</v>
      </c>
      <c r="AC131" s="114">
        <f t="shared" si="62"/>
        <v>0</v>
      </c>
      <c r="AD131" s="114">
        <f t="shared" si="63"/>
        <v>0</v>
      </c>
      <c r="AE131" s="113">
        <v>0</v>
      </c>
      <c r="AF131" s="113">
        <v>0</v>
      </c>
      <c r="AG131" s="113">
        <f t="shared" si="64"/>
        <v>0</v>
      </c>
      <c r="AH131" s="113">
        <f t="shared" si="65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66"/>
        <v>0</v>
      </c>
      <c r="AR131" s="115">
        <f t="shared" si="67"/>
        <v>0</v>
      </c>
      <c r="AS131" s="116">
        <f t="shared" si="68"/>
        <v>0</v>
      </c>
      <c r="AT131" s="351">
        <f t="shared" si="107"/>
        <v>972360</v>
      </c>
      <c r="AU131" s="113">
        <f t="shared" si="108"/>
        <v>716024</v>
      </c>
      <c r="AV131" s="113">
        <f t="shared" si="71"/>
        <v>0</v>
      </c>
      <c r="AW131" s="113">
        <f t="shared" si="109"/>
        <v>242016</v>
      </c>
      <c r="AX131" s="113">
        <f t="shared" si="109"/>
        <v>14320</v>
      </c>
      <c r="AY131" s="113">
        <f t="shared" si="110"/>
        <v>0</v>
      </c>
      <c r="AZ131" s="115">
        <f t="shared" si="111"/>
        <v>2.0499999999999998</v>
      </c>
      <c r="BA131" s="115">
        <f t="shared" si="112"/>
        <v>2.0499999999999998</v>
      </c>
      <c r="BB131" s="116">
        <f t="shared" si="112"/>
        <v>0</v>
      </c>
    </row>
    <row r="132" spans="1:54" s="394" customFormat="1" x14ac:dyDescent="0.2">
      <c r="A132" s="379">
        <v>24</v>
      </c>
      <c r="B132" s="380">
        <v>4429</v>
      </c>
      <c r="C132" s="380">
        <v>600074595</v>
      </c>
      <c r="D132" s="380">
        <v>70698520</v>
      </c>
      <c r="E132" s="378" t="s">
        <v>195</v>
      </c>
      <c r="F132" s="380">
        <v>3141</v>
      </c>
      <c r="G132" s="247" t="s">
        <v>319</v>
      </c>
      <c r="H132" s="381" t="s">
        <v>282</v>
      </c>
      <c r="I132" s="110">
        <v>621728</v>
      </c>
      <c r="J132" s="111">
        <v>455819</v>
      </c>
      <c r="K132" s="111">
        <v>0</v>
      </c>
      <c r="L132" s="114">
        <v>154067</v>
      </c>
      <c r="M132" s="114">
        <v>9116</v>
      </c>
      <c r="N132" s="111">
        <v>2726</v>
      </c>
      <c r="O132" s="275">
        <v>1.55</v>
      </c>
      <c r="P132" s="288">
        <v>0</v>
      </c>
      <c r="Q132" s="411">
        <v>1.55</v>
      </c>
      <c r="R132" s="112">
        <f t="shared" si="58"/>
        <v>0</v>
      </c>
      <c r="S132" s="113">
        <v>0</v>
      </c>
      <c r="T132" s="113">
        <v>4970</v>
      </c>
      <c r="U132" s="113">
        <v>0</v>
      </c>
      <c r="V132" s="113">
        <v>0</v>
      </c>
      <c r="W132" s="113">
        <f t="shared" si="59"/>
        <v>4970</v>
      </c>
      <c r="X132" s="113">
        <v>0</v>
      </c>
      <c r="Y132" s="113">
        <v>0</v>
      </c>
      <c r="Z132" s="113">
        <v>0</v>
      </c>
      <c r="AA132" s="113">
        <f t="shared" si="60"/>
        <v>0</v>
      </c>
      <c r="AB132" s="113">
        <f t="shared" si="61"/>
        <v>4970</v>
      </c>
      <c r="AC132" s="114">
        <f t="shared" si="62"/>
        <v>1680</v>
      </c>
      <c r="AD132" s="114">
        <f t="shared" si="63"/>
        <v>99</v>
      </c>
      <c r="AE132" s="113">
        <v>0</v>
      </c>
      <c r="AF132" s="113">
        <v>0</v>
      </c>
      <c r="AG132" s="113">
        <f t="shared" si="64"/>
        <v>0</v>
      </c>
      <c r="AH132" s="113">
        <f t="shared" si="65"/>
        <v>6749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0.01</v>
      </c>
      <c r="AN132" s="115">
        <v>0</v>
      </c>
      <c r="AO132" s="115">
        <v>0</v>
      </c>
      <c r="AP132" s="115">
        <v>0</v>
      </c>
      <c r="AQ132" s="115">
        <f t="shared" si="66"/>
        <v>0</v>
      </c>
      <c r="AR132" s="115">
        <f t="shared" si="67"/>
        <v>0.01</v>
      </c>
      <c r="AS132" s="116">
        <f t="shared" si="68"/>
        <v>0.01</v>
      </c>
      <c r="AT132" s="351">
        <f t="shared" si="107"/>
        <v>628477</v>
      </c>
      <c r="AU132" s="113">
        <f t="shared" si="108"/>
        <v>460789</v>
      </c>
      <c r="AV132" s="113">
        <f t="shared" si="71"/>
        <v>0</v>
      </c>
      <c r="AW132" s="113">
        <f t="shared" si="109"/>
        <v>155747</v>
      </c>
      <c r="AX132" s="113">
        <f t="shared" si="109"/>
        <v>9215</v>
      </c>
      <c r="AY132" s="113">
        <f t="shared" si="110"/>
        <v>2726</v>
      </c>
      <c r="AZ132" s="115">
        <f t="shared" si="111"/>
        <v>1.56</v>
      </c>
      <c r="BA132" s="115">
        <f t="shared" si="112"/>
        <v>0</v>
      </c>
      <c r="BB132" s="116">
        <f t="shared" si="112"/>
        <v>1.56</v>
      </c>
    </row>
    <row r="133" spans="1:54" s="394" customFormat="1" x14ac:dyDescent="0.2">
      <c r="A133" s="379">
        <v>24</v>
      </c>
      <c r="B133" s="380">
        <v>4429</v>
      </c>
      <c r="C133" s="380">
        <v>600074595</v>
      </c>
      <c r="D133" s="380">
        <v>70698520</v>
      </c>
      <c r="E133" s="378" t="s">
        <v>195</v>
      </c>
      <c r="F133" s="380">
        <v>3143</v>
      </c>
      <c r="G133" s="247" t="s">
        <v>633</v>
      </c>
      <c r="H133" s="399" t="s">
        <v>281</v>
      </c>
      <c r="I133" s="110">
        <v>885842</v>
      </c>
      <c r="J133" s="111">
        <v>652314</v>
      </c>
      <c r="K133" s="111">
        <v>0</v>
      </c>
      <c r="L133" s="114">
        <v>220482</v>
      </c>
      <c r="M133" s="114">
        <v>13046</v>
      </c>
      <c r="N133" s="111">
        <v>0</v>
      </c>
      <c r="O133" s="275">
        <v>1.4910000000000001</v>
      </c>
      <c r="P133" s="288">
        <v>1.4910000000000001</v>
      </c>
      <c r="Q133" s="411">
        <v>0</v>
      </c>
      <c r="R133" s="112">
        <f t="shared" si="58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59"/>
        <v>0</v>
      </c>
      <c r="X133" s="113">
        <v>0</v>
      </c>
      <c r="Y133" s="113">
        <v>0</v>
      </c>
      <c r="Z133" s="113">
        <v>0</v>
      </c>
      <c r="AA133" s="113">
        <f t="shared" si="60"/>
        <v>0</v>
      </c>
      <c r="AB133" s="113">
        <f t="shared" si="61"/>
        <v>0</v>
      </c>
      <c r="AC133" s="114">
        <f t="shared" si="62"/>
        <v>0</v>
      </c>
      <c r="AD133" s="114">
        <f t="shared" si="63"/>
        <v>0</v>
      </c>
      <c r="AE133" s="113">
        <v>0</v>
      </c>
      <c r="AF133" s="113">
        <v>0</v>
      </c>
      <c r="AG133" s="113">
        <f t="shared" si="64"/>
        <v>0</v>
      </c>
      <c r="AH133" s="113">
        <f t="shared" si="65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66"/>
        <v>0</v>
      </c>
      <c r="AR133" s="115">
        <f t="shared" si="67"/>
        <v>0</v>
      </c>
      <c r="AS133" s="116">
        <f t="shared" si="68"/>
        <v>0</v>
      </c>
      <c r="AT133" s="351">
        <f t="shared" si="107"/>
        <v>885842</v>
      </c>
      <c r="AU133" s="113">
        <f t="shared" si="108"/>
        <v>652314</v>
      </c>
      <c r="AV133" s="113">
        <f t="shared" si="71"/>
        <v>0</v>
      </c>
      <c r="AW133" s="113">
        <f t="shared" si="109"/>
        <v>220482</v>
      </c>
      <c r="AX133" s="113">
        <f t="shared" si="109"/>
        <v>13046</v>
      </c>
      <c r="AY133" s="113">
        <f t="shared" si="110"/>
        <v>0</v>
      </c>
      <c r="AZ133" s="115">
        <f t="shared" si="111"/>
        <v>1.4910000000000001</v>
      </c>
      <c r="BA133" s="115">
        <f t="shared" si="112"/>
        <v>1.4910000000000001</v>
      </c>
      <c r="BB133" s="116">
        <f t="shared" si="112"/>
        <v>0</v>
      </c>
    </row>
    <row r="134" spans="1:54" s="394" customFormat="1" x14ac:dyDescent="0.2">
      <c r="A134" s="379">
        <v>24</v>
      </c>
      <c r="B134" s="380">
        <v>4429</v>
      </c>
      <c r="C134" s="380">
        <v>600074595</v>
      </c>
      <c r="D134" s="380">
        <v>70698520</v>
      </c>
      <c r="E134" s="378" t="s">
        <v>195</v>
      </c>
      <c r="F134" s="380">
        <v>3143</v>
      </c>
      <c r="G134" s="247" t="s">
        <v>634</v>
      </c>
      <c r="H134" s="399" t="s">
        <v>282</v>
      </c>
      <c r="I134" s="110">
        <v>21066</v>
      </c>
      <c r="J134" s="111">
        <v>14850</v>
      </c>
      <c r="K134" s="111">
        <v>0</v>
      </c>
      <c r="L134" s="114">
        <v>5019</v>
      </c>
      <c r="M134" s="114">
        <v>297</v>
      </c>
      <c r="N134" s="111">
        <v>900</v>
      </c>
      <c r="O134" s="275">
        <v>0.06</v>
      </c>
      <c r="P134" s="288">
        <v>0</v>
      </c>
      <c r="Q134" s="411">
        <v>0.06</v>
      </c>
      <c r="R134" s="112">
        <f t="shared" si="58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59"/>
        <v>0</v>
      </c>
      <c r="X134" s="113">
        <v>0</v>
      </c>
      <c r="Y134" s="113">
        <v>0</v>
      </c>
      <c r="Z134" s="113">
        <v>0</v>
      </c>
      <c r="AA134" s="113">
        <f t="shared" si="60"/>
        <v>0</v>
      </c>
      <c r="AB134" s="113">
        <f t="shared" si="61"/>
        <v>0</v>
      </c>
      <c r="AC134" s="114">
        <f t="shared" si="62"/>
        <v>0</v>
      </c>
      <c r="AD134" s="114">
        <f t="shared" si="63"/>
        <v>0</v>
      </c>
      <c r="AE134" s="113">
        <v>0</v>
      </c>
      <c r="AF134" s="113">
        <v>0</v>
      </c>
      <c r="AG134" s="113">
        <f t="shared" si="64"/>
        <v>0</v>
      </c>
      <c r="AH134" s="113">
        <f t="shared" si="65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66"/>
        <v>0</v>
      </c>
      <c r="AR134" s="115">
        <f t="shared" si="67"/>
        <v>0</v>
      </c>
      <c r="AS134" s="116">
        <f t="shared" si="68"/>
        <v>0</v>
      </c>
      <c r="AT134" s="351">
        <f t="shared" si="107"/>
        <v>21066</v>
      </c>
      <c r="AU134" s="113">
        <f t="shared" si="108"/>
        <v>14850</v>
      </c>
      <c r="AV134" s="113">
        <f t="shared" si="71"/>
        <v>0</v>
      </c>
      <c r="AW134" s="113">
        <f t="shared" si="109"/>
        <v>5019</v>
      </c>
      <c r="AX134" s="113">
        <f t="shared" si="109"/>
        <v>297</v>
      </c>
      <c r="AY134" s="113">
        <f t="shared" si="110"/>
        <v>900</v>
      </c>
      <c r="AZ134" s="115">
        <f t="shared" si="111"/>
        <v>0.06</v>
      </c>
      <c r="BA134" s="115">
        <f t="shared" si="112"/>
        <v>0</v>
      </c>
      <c r="BB134" s="116">
        <f t="shared" si="112"/>
        <v>0.06</v>
      </c>
    </row>
    <row r="135" spans="1:54" s="394" customFormat="1" x14ac:dyDescent="0.2">
      <c r="A135" s="237">
        <v>24</v>
      </c>
      <c r="B135" s="31">
        <v>4429</v>
      </c>
      <c r="C135" s="31">
        <v>600074595</v>
      </c>
      <c r="D135" s="31">
        <v>70698520</v>
      </c>
      <c r="E135" s="246" t="s">
        <v>196</v>
      </c>
      <c r="F135" s="31"/>
      <c r="G135" s="236"/>
      <c r="H135" s="332"/>
      <c r="I135" s="5">
        <v>7099998</v>
      </c>
      <c r="J135" s="8">
        <v>5139590</v>
      </c>
      <c r="K135" s="8">
        <v>20000</v>
      </c>
      <c r="L135" s="8">
        <v>1743941</v>
      </c>
      <c r="M135" s="8">
        <v>102791</v>
      </c>
      <c r="N135" s="8">
        <v>93676</v>
      </c>
      <c r="O135" s="9">
        <v>12.316000000000001</v>
      </c>
      <c r="P135" s="9">
        <v>8.8846000000000007</v>
      </c>
      <c r="Q135" s="38">
        <v>3.4314000000000004</v>
      </c>
      <c r="R135" s="5">
        <f t="shared" ref="R135:BB135" si="113">SUM(R129:R134)</f>
        <v>0</v>
      </c>
      <c r="S135" s="8">
        <f t="shared" si="113"/>
        <v>0</v>
      </c>
      <c r="T135" s="8">
        <f t="shared" si="113"/>
        <v>4970</v>
      </c>
      <c r="U135" s="8">
        <f t="shared" si="113"/>
        <v>0</v>
      </c>
      <c r="V135" s="8">
        <f t="shared" si="113"/>
        <v>0</v>
      </c>
      <c r="W135" s="8">
        <f t="shared" si="113"/>
        <v>4970</v>
      </c>
      <c r="X135" s="8">
        <f t="shared" si="113"/>
        <v>0</v>
      </c>
      <c r="Y135" s="8">
        <f t="shared" si="113"/>
        <v>0</v>
      </c>
      <c r="Z135" s="8">
        <f t="shared" si="113"/>
        <v>0</v>
      </c>
      <c r="AA135" s="8">
        <f t="shared" si="113"/>
        <v>0</v>
      </c>
      <c r="AB135" s="8">
        <f t="shared" si="113"/>
        <v>4970</v>
      </c>
      <c r="AC135" s="8">
        <f t="shared" si="113"/>
        <v>1680</v>
      </c>
      <c r="AD135" s="8">
        <f t="shared" si="113"/>
        <v>99</v>
      </c>
      <c r="AE135" s="8">
        <f t="shared" si="113"/>
        <v>0</v>
      </c>
      <c r="AF135" s="8">
        <f t="shared" si="113"/>
        <v>0</v>
      </c>
      <c r="AG135" s="8">
        <f t="shared" si="113"/>
        <v>0</v>
      </c>
      <c r="AH135" s="8">
        <f t="shared" si="113"/>
        <v>6749</v>
      </c>
      <c r="AI135" s="9">
        <f t="shared" si="113"/>
        <v>0</v>
      </c>
      <c r="AJ135" s="9">
        <f t="shared" si="113"/>
        <v>0</v>
      </c>
      <c r="AK135" s="9">
        <f t="shared" si="113"/>
        <v>0</v>
      </c>
      <c r="AL135" s="9">
        <f t="shared" si="113"/>
        <v>0</v>
      </c>
      <c r="AM135" s="9">
        <f t="shared" si="113"/>
        <v>0.01</v>
      </c>
      <c r="AN135" s="9">
        <f t="shared" si="113"/>
        <v>0</v>
      </c>
      <c r="AO135" s="9">
        <f t="shared" si="113"/>
        <v>0</v>
      </c>
      <c r="AP135" s="9">
        <f t="shared" si="113"/>
        <v>0</v>
      </c>
      <c r="AQ135" s="9">
        <f t="shared" si="113"/>
        <v>0</v>
      </c>
      <c r="AR135" s="9">
        <f t="shared" si="113"/>
        <v>0.01</v>
      </c>
      <c r="AS135" s="78">
        <f t="shared" si="113"/>
        <v>0.01</v>
      </c>
      <c r="AT135" s="877">
        <f t="shared" si="113"/>
        <v>7106747</v>
      </c>
      <c r="AU135" s="8">
        <f t="shared" si="113"/>
        <v>5144560</v>
      </c>
      <c r="AV135" s="8">
        <f t="shared" si="113"/>
        <v>20000</v>
      </c>
      <c r="AW135" s="8">
        <f t="shared" si="113"/>
        <v>1745621</v>
      </c>
      <c r="AX135" s="8">
        <f t="shared" si="113"/>
        <v>102890</v>
      </c>
      <c r="AY135" s="8">
        <f t="shared" si="113"/>
        <v>93676</v>
      </c>
      <c r="AZ135" s="9">
        <f t="shared" si="113"/>
        <v>12.326000000000001</v>
      </c>
      <c r="BA135" s="9">
        <f t="shared" si="113"/>
        <v>8.8846000000000007</v>
      </c>
      <c r="BB135" s="78">
        <f t="shared" si="113"/>
        <v>3.4414000000000002</v>
      </c>
    </row>
    <row r="136" spans="1:54" s="394" customFormat="1" x14ac:dyDescent="0.2">
      <c r="A136" s="379">
        <v>25</v>
      </c>
      <c r="B136" s="380">
        <v>4452</v>
      </c>
      <c r="C136" s="380">
        <v>600074919</v>
      </c>
      <c r="D136" s="380">
        <v>70698511</v>
      </c>
      <c r="E136" s="378" t="s">
        <v>197</v>
      </c>
      <c r="F136" s="380">
        <v>3113</v>
      </c>
      <c r="G136" s="247" t="s">
        <v>318</v>
      </c>
      <c r="H136" s="381" t="s">
        <v>281</v>
      </c>
      <c r="I136" s="110">
        <v>30431150</v>
      </c>
      <c r="J136" s="111">
        <v>21861811</v>
      </c>
      <c r="K136" s="111">
        <v>30000</v>
      </c>
      <c r="L136" s="114">
        <v>7399432</v>
      </c>
      <c r="M136" s="114">
        <v>437237</v>
      </c>
      <c r="N136" s="111">
        <v>702670</v>
      </c>
      <c r="O136" s="275">
        <v>40.178000000000011</v>
      </c>
      <c r="P136" s="288">
        <v>30.615399999999998</v>
      </c>
      <c r="Q136" s="411">
        <v>9.5625999999999998</v>
      </c>
      <c r="R136" s="112">
        <f t="shared" si="58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59"/>
        <v>0</v>
      </c>
      <c r="X136" s="113">
        <v>0</v>
      </c>
      <c r="Y136" s="113">
        <v>0</v>
      </c>
      <c r="Z136" s="113">
        <v>0</v>
      </c>
      <c r="AA136" s="113">
        <f t="shared" si="60"/>
        <v>0</v>
      </c>
      <c r="AB136" s="113">
        <f t="shared" si="61"/>
        <v>0</v>
      </c>
      <c r="AC136" s="114">
        <f t="shared" si="62"/>
        <v>0</v>
      </c>
      <c r="AD136" s="114">
        <f t="shared" si="63"/>
        <v>0</v>
      </c>
      <c r="AE136" s="113">
        <v>0</v>
      </c>
      <c r="AF136" s="113">
        <v>0</v>
      </c>
      <c r="AG136" s="113">
        <f t="shared" si="64"/>
        <v>0</v>
      </c>
      <c r="AH136" s="113">
        <f t="shared" si="65"/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 t="shared" si="66"/>
        <v>0</v>
      </c>
      <c r="AR136" s="115">
        <f t="shared" si="67"/>
        <v>0</v>
      </c>
      <c r="AS136" s="116">
        <f t="shared" si="68"/>
        <v>0</v>
      </c>
      <c r="AT136" s="351">
        <f t="shared" ref="AT136:AT141" si="114">I136+AH136</f>
        <v>30431150</v>
      </c>
      <c r="AU136" s="113">
        <f t="shared" ref="AU136:AU141" si="115">J136+W136</f>
        <v>21861811</v>
      </c>
      <c r="AV136" s="113">
        <f t="shared" si="71"/>
        <v>30000</v>
      </c>
      <c r="AW136" s="113">
        <f t="shared" ref="AW136:AX141" si="116">L136+AC136</f>
        <v>7399432</v>
      </c>
      <c r="AX136" s="113">
        <f t="shared" si="116"/>
        <v>437237</v>
      </c>
      <c r="AY136" s="113">
        <f t="shared" ref="AY136:AY141" si="117">N136+AG136</f>
        <v>702670</v>
      </c>
      <c r="AZ136" s="115">
        <f t="shared" ref="AZ136:AZ141" si="118">O136+AS136</f>
        <v>40.178000000000011</v>
      </c>
      <c r="BA136" s="115">
        <f t="shared" ref="BA136:BB141" si="119">P136+AQ136</f>
        <v>30.615399999999998</v>
      </c>
      <c r="BB136" s="116">
        <f t="shared" si="119"/>
        <v>9.5625999999999998</v>
      </c>
    </row>
    <row r="137" spans="1:54" s="394" customFormat="1" x14ac:dyDescent="0.2">
      <c r="A137" s="379">
        <v>25</v>
      </c>
      <c r="B137" s="380">
        <v>4452</v>
      </c>
      <c r="C137" s="380">
        <v>600074919</v>
      </c>
      <c r="D137" s="380">
        <v>70698511</v>
      </c>
      <c r="E137" s="378" t="s">
        <v>197</v>
      </c>
      <c r="F137" s="380">
        <v>3113</v>
      </c>
      <c r="G137" s="247" t="s">
        <v>317</v>
      </c>
      <c r="H137" s="381" t="s">
        <v>281</v>
      </c>
      <c r="I137" s="110">
        <v>248595</v>
      </c>
      <c r="J137" s="111">
        <v>183060</v>
      </c>
      <c r="K137" s="111">
        <v>0</v>
      </c>
      <c r="L137" s="114">
        <v>61874</v>
      </c>
      <c r="M137" s="114">
        <v>3661</v>
      </c>
      <c r="N137" s="111">
        <v>0</v>
      </c>
      <c r="O137" s="275">
        <v>0.5</v>
      </c>
      <c r="P137" s="288">
        <v>0.5</v>
      </c>
      <c r="Q137" s="411">
        <v>0</v>
      </c>
      <c r="R137" s="112">
        <f t="shared" si="58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59"/>
        <v>0</v>
      </c>
      <c r="X137" s="113">
        <v>0</v>
      </c>
      <c r="Y137" s="113">
        <v>0</v>
      </c>
      <c r="Z137" s="113">
        <v>0</v>
      </c>
      <c r="AA137" s="113">
        <f t="shared" si="60"/>
        <v>0</v>
      </c>
      <c r="AB137" s="113">
        <f t="shared" si="61"/>
        <v>0</v>
      </c>
      <c r="AC137" s="114">
        <f t="shared" si="62"/>
        <v>0</v>
      </c>
      <c r="AD137" s="114">
        <f t="shared" si="63"/>
        <v>0</v>
      </c>
      <c r="AE137" s="113">
        <v>0</v>
      </c>
      <c r="AF137" s="113">
        <v>0</v>
      </c>
      <c r="AG137" s="113">
        <f t="shared" si="64"/>
        <v>0</v>
      </c>
      <c r="AH137" s="113">
        <f t="shared" si="65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66"/>
        <v>0</v>
      </c>
      <c r="AR137" s="115">
        <f t="shared" si="67"/>
        <v>0</v>
      </c>
      <c r="AS137" s="116">
        <f t="shared" si="68"/>
        <v>0</v>
      </c>
      <c r="AT137" s="351">
        <f t="shared" si="114"/>
        <v>248595</v>
      </c>
      <c r="AU137" s="113">
        <f t="shared" si="115"/>
        <v>183060</v>
      </c>
      <c r="AV137" s="113">
        <f t="shared" si="71"/>
        <v>0</v>
      </c>
      <c r="AW137" s="113">
        <f t="shared" si="116"/>
        <v>61874</v>
      </c>
      <c r="AX137" s="113">
        <f t="shared" si="116"/>
        <v>3661</v>
      </c>
      <c r="AY137" s="113">
        <f t="shared" si="117"/>
        <v>0</v>
      </c>
      <c r="AZ137" s="115">
        <f t="shared" si="118"/>
        <v>0.5</v>
      </c>
      <c r="BA137" s="115">
        <f t="shared" si="119"/>
        <v>0.5</v>
      </c>
      <c r="BB137" s="116">
        <f t="shared" si="119"/>
        <v>0</v>
      </c>
    </row>
    <row r="138" spans="1:54" s="394" customFormat="1" x14ac:dyDescent="0.2">
      <c r="A138" s="379">
        <v>25</v>
      </c>
      <c r="B138" s="380">
        <v>4452</v>
      </c>
      <c r="C138" s="380">
        <v>600074919</v>
      </c>
      <c r="D138" s="380">
        <v>70698511</v>
      </c>
      <c r="E138" s="378" t="s">
        <v>197</v>
      </c>
      <c r="F138" s="380">
        <v>3113</v>
      </c>
      <c r="G138" s="247" t="s">
        <v>316</v>
      </c>
      <c r="H138" s="381" t="s">
        <v>282</v>
      </c>
      <c r="I138" s="110">
        <v>1676577</v>
      </c>
      <c r="J138" s="111">
        <v>1225093</v>
      </c>
      <c r="K138" s="111">
        <v>0</v>
      </c>
      <c r="L138" s="114">
        <v>414082</v>
      </c>
      <c r="M138" s="114">
        <v>24502</v>
      </c>
      <c r="N138" s="111">
        <v>12900</v>
      </c>
      <c r="O138" s="275">
        <v>3.25</v>
      </c>
      <c r="P138" s="288">
        <v>3.25</v>
      </c>
      <c r="Q138" s="411">
        <v>0</v>
      </c>
      <c r="R138" s="112">
        <f t="shared" si="58"/>
        <v>0</v>
      </c>
      <c r="S138" s="113">
        <v>-154242</v>
      </c>
      <c r="T138" s="113">
        <v>0</v>
      </c>
      <c r="U138" s="113">
        <v>0</v>
      </c>
      <c r="V138" s="113">
        <v>0</v>
      </c>
      <c r="W138" s="113">
        <f t="shared" si="59"/>
        <v>-154242</v>
      </c>
      <c r="X138" s="113">
        <v>0</v>
      </c>
      <c r="Y138" s="113">
        <v>0</v>
      </c>
      <c r="Z138" s="113">
        <v>0</v>
      </c>
      <c r="AA138" s="113">
        <f t="shared" si="60"/>
        <v>0</v>
      </c>
      <c r="AB138" s="113">
        <f t="shared" si="61"/>
        <v>-154242</v>
      </c>
      <c r="AC138" s="114">
        <f t="shared" si="62"/>
        <v>-52134</v>
      </c>
      <c r="AD138" s="114">
        <f t="shared" si="63"/>
        <v>-3085</v>
      </c>
      <c r="AE138" s="113">
        <v>3500</v>
      </c>
      <c r="AF138" s="113">
        <v>0</v>
      </c>
      <c r="AG138" s="113">
        <f t="shared" si="64"/>
        <v>3500</v>
      </c>
      <c r="AH138" s="113">
        <f t="shared" si="65"/>
        <v>-205961</v>
      </c>
      <c r="AI138" s="115">
        <v>0</v>
      </c>
      <c r="AJ138" s="115">
        <v>0</v>
      </c>
      <c r="AK138" s="115">
        <v>-0.33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66"/>
        <v>-0.33</v>
      </c>
      <c r="AR138" s="115">
        <f t="shared" si="67"/>
        <v>0</v>
      </c>
      <c r="AS138" s="116">
        <f t="shared" si="68"/>
        <v>-0.33</v>
      </c>
      <c r="AT138" s="351">
        <f t="shared" si="114"/>
        <v>1470616</v>
      </c>
      <c r="AU138" s="113">
        <f t="shared" si="115"/>
        <v>1070851</v>
      </c>
      <c r="AV138" s="113">
        <f t="shared" si="71"/>
        <v>0</v>
      </c>
      <c r="AW138" s="113">
        <f t="shared" si="116"/>
        <v>361948</v>
      </c>
      <c r="AX138" s="113">
        <f t="shared" si="116"/>
        <v>21417</v>
      </c>
      <c r="AY138" s="113">
        <f t="shared" si="117"/>
        <v>16400</v>
      </c>
      <c r="AZ138" s="115">
        <f t="shared" si="118"/>
        <v>2.92</v>
      </c>
      <c r="BA138" s="115">
        <f t="shared" si="119"/>
        <v>2.92</v>
      </c>
      <c r="BB138" s="116">
        <f t="shared" si="119"/>
        <v>0</v>
      </c>
    </row>
    <row r="139" spans="1:54" s="394" customFormat="1" x14ac:dyDescent="0.2">
      <c r="A139" s="379">
        <v>25</v>
      </c>
      <c r="B139" s="380">
        <v>4452</v>
      </c>
      <c r="C139" s="380">
        <v>600074919</v>
      </c>
      <c r="D139" s="380">
        <v>70698511</v>
      </c>
      <c r="E139" s="378" t="s">
        <v>197</v>
      </c>
      <c r="F139" s="380">
        <v>3141</v>
      </c>
      <c r="G139" s="247" t="s">
        <v>319</v>
      </c>
      <c r="H139" s="381" t="s">
        <v>282</v>
      </c>
      <c r="I139" s="110">
        <v>1828160</v>
      </c>
      <c r="J139" s="111">
        <v>1334299</v>
      </c>
      <c r="K139" s="111">
        <v>0</v>
      </c>
      <c r="L139" s="114">
        <v>450993</v>
      </c>
      <c r="M139" s="114">
        <v>26686</v>
      </c>
      <c r="N139" s="111">
        <v>16182</v>
      </c>
      <c r="O139" s="275">
        <v>4.54</v>
      </c>
      <c r="P139" s="288">
        <v>0</v>
      </c>
      <c r="Q139" s="411">
        <v>4.54</v>
      </c>
      <c r="R139" s="112">
        <f t="shared" si="58"/>
        <v>0</v>
      </c>
      <c r="S139" s="113">
        <v>0</v>
      </c>
      <c r="T139" s="113">
        <v>31476</v>
      </c>
      <c r="U139" s="113">
        <v>0</v>
      </c>
      <c r="V139" s="113">
        <v>0</v>
      </c>
      <c r="W139" s="113">
        <f t="shared" si="59"/>
        <v>31476</v>
      </c>
      <c r="X139" s="113">
        <v>0</v>
      </c>
      <c r="Y139" s="113">
        <v>0</v>
      </c>
      <c r="Z139" s="113">
        <v>0</v>
      </c>
      <c r="AA139" s="113">
        <f t="shared" si="60"/>
        <v>0</v>
      </c>
      <c r="AB139" s="113">
        <f t="shared" si="61"/>
        <v>31476</v>
      </c>
      <c r="AC139" s="114">
        <f t="shared" si="62"/>
        <v>10639</v>
      </c>
      <c r="AD139" s="114">
        <f t="shared" si="63"/>
        <v>630</v>
      </c>
      <c r="AE139" s="113">
        <v>0</v>
      </c>
      <c r="AF139" s="113">
        <v>0</v>
      </c>
      <c r="AG139" s="113">
        <f t="shared" si="64"/>
        <v>0</v>
      </c>
      <c r="AH139" s="113">
        <f t="shared" si="65"/>
        <v>42745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0.11</v>
      </c>
      <c r="AN139" s="115">
        <v>0</v>
      </c>
      <c r="AO139" s="115">
        <v>0</v>
      </c>
      <c r="AP139" s="115">
        <v>0</v>
      </c>
      <c r="AQ139" s="115">
        <f t="shared" si="66"/>
        <v>0</v>
      </c>
      <c r="AR139" s="115">
        <f t="shared" si="67"/>
        <v>0.11</v>
      </c>
      <c r="AS139" s="116">
        <f t="shared" si="68"/>
        <v>0.11</v>
      </c>
      <c r="AT139" s="351">
        <f t="shared" si="114"/>
        <v>1870905</v>
      </c>
      <c r="AU139" s="113">
        <f t="shared" si="115"/>
        <v>1365775</v>
      </c>
      <c r="AV139" s="113">
        <f t="shared" si="71"/>
        <v>0</v>
      </c>
      <c r="AW139" s="113">
        <f t="shared" si="116"/>
        <v>461632</v>
      </c>
      <c r="AX139" s="113">
        <f t="shared" si="116"/>
        <v>27316</v>
      </c>
      <c r="AY139" s="113">
        <f t="shared" si="117"/>
        <v>16182</v>
      </c>
      <c r="AZ139" s="115">
        <f t="shared" si="118"/>
        <v>4.6500000000000004</v>
      </c>
      <c r="BA139" s="115">
        <f t="shared" si="119"/>
        <v>0</v>
      </c>
      <c r="BB139" s="116">
        <f t="shared" si="119"/>
        <v>4.6500000000000004</v>
      </c>
    </row>
    <row r="140" spans="1:54" s="394" customFormat="1" x14ac:dyDescent="0.2">
      <c r="A140" s="379">
        <v>25</v>
      </c>
      <c r="B140" s="380">
        <v>4452</v>
      </c>
      <c r="C140" s="380">
        <v>600074919</v>
      </c>
      <c r="D140" s="380">
        <v>70698511</v>
      </c>
      <c r="E140" s="372" t="s">
        <v>197</v>
      </c>
      <c r="F140" s="380">
        <v>3143</v>
      </c>
      <c r="G140" s="247" t="s">
        <v>633</v>
      </c>
      <c r="H140" s="399" t="s">
        <v>281</v>
      </c>
      <c r="I140" s="110">
        <v>1565471</v>
      </c>
      <c r="J140" s="111">
        <v>1152777</v>
      </c>
      <c r="K140" s="111">
        <v>0</v>
      </c>
      <c r="L140" s="114">
        <v>389639</v>
      </c>
      <c r="M140" s="114">
        <v>23055</v>
      </c>
      <c r="N140" s="111">
        <v>0</v>
      </c>
      <c r="O140" s="275">
        <v>2.4464000000000001</v>
      </c>
      <c r="P140" s="288">
        <v>2.4464000000000001</v>
      </c>
      <c r="Q140" s="411">
        <v>0</v>
      </c>
      <c r="R140" s="112">
        <f t="shared" si="58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59"/>
        <v>0</v>
      </c>
      <c r="X140" s="113">
        <v>0</v>
      </c>
      <c r="Y140" s="113">
        <v>0</v>
      </c>
      <c r="Z140" s="113">
        <v>0</v>
      </c>
      <c r="AA140" s="113">
        <f t="shared" si="60"/>
        <v>0</v>
      </c>
      <c r="AB140" s="113">
        <f t="shared" si="61"/>
        <v>0</v>
      </c>
      <c r="AC140" s="114">
        <f t="shared" si="62"/>
        <v>0</v>
      </c>
      <c r="AD140" s="114">
        <f t="shared" si="63"/>
        <v>0</v>
      </c>
      <c r="AE140" s="113">
        <v>0</v>
      </c>
      <c r="AF140" s="113">
        <v>0</v>
      </c>
      <c r="AG140" s="113">
        <f t="shared" si="64"/>
        <v>0</v>
      </c>
      <c r="AH140" s="113">
        <f t="shared" si="65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66"/>
        <v>0</v>
      </c>
      <c r="AR140" s="115">
        <f t="shared" si="67"/>
        <v>0</v>
      </c>
      <c r="AS140" s="116">
        <f t="shared" si="68"/>
        <v>0</v>
      </c>
      <c r="AT140" s="351">
        <f t="shared" si="114"/>
        <v>1565471</v>
      </c>
      <c r="AU140" s="113">
        <f t="shared" si="115"/>
        <v>1152777</v>
      </c>
      <c r="AV140" s="113">
        <f t="shared" si="71"/>
        <v>0</v>
      </c>
      <c r="AW140" s="113">
        <f t="shared" si="116"/>
        <v>389639</v>
      </c>
      <c r="AX140" s="113">
        <f t="shared" si="116"/>
        <v>23055</v>
      </c>
      <c r="AY140" s="113">
        <f t="shared" si="117"/>
        <v>0</v>
      </c>
      <c r="AZ140" s="115">
        <f t="shared" si="118"/>
        <v>2.4464000000000001</v>
      </c>
      <c r="BA140" s="115">
        <f t="shared" si="119"/>
        <v>2.4464000000000001</v>
      </c>
      <c r="BB140" s="116">
        <f t="shared" si="119"/>
        <v>0</v>
      </c>
    </row>
    <row r="141" spans="1:54" s="394" customFormat="1" x14ac:dyDescent="0.2">
      <c r="A141" s="379">
        <v>25</v>
      </c>
      <c r="B141" s="380">
        <v>4452</v>
      </c>
      <c r="C141" s="380">
        <v>600074919</v>
      </c>
      <c r="D141" s="380">
        <v>70698511</v>
      </c>
      <c r="E141" s="372" t="s">
        <v>197</v>
      </c>
      <c r="F141" s="380">
        <v>3143</v>
      </c>
      <c r="G141" s="247" t="s">
        <v>634</v>
      </c>
      <c r="H141" s="399" t="s">
        <v>282</v>
      </c>
      <c r="I141" s="110">
        <v>61794</v>
      </c>
      <c r="J141" s="111">
        <v>43560</v>
      </c>
      <c r="K141" s="111">
        <v>0</v>
      </c>
      <c r="L141" s="114">
        <v>14723</v>
      </c>
      <c r="M141" s="114">
        <v>871</v>
      </c>
      <c r="N141" s="111">
        <v>2640</v>
      </c>
      <c r="O141" s="275">
        <v>0.18</v>
      </c>
      <c r="P141" s="288">
        <v>0</v>
      </c>
      <c r="Q141" s="411">
        <v>0.18</v>
      </c>
      <c r="R141" s="112">
        <f t="shared" ref="R141:R204" si="120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:W204" si="121">SUM(R141:V141)</f>
        <v>0</v>
      </c>
      <c r="X141" s="113">
        <v>0</v>
      </c>
      <c r="Y141" s="113">
        <v>0</v>
      </c>
      <c r="Z141" s="113">
        <v>0</v>
      </c>
      <c r="AA141" s="113">
        <f t="shared" ref="AA141:AA204" si="122">SUM(X141:Z141)</f>
        <v>0</v>
      </c>
      <c r="AB141" s="113">
        <f t="shared" ref="AB141:AB204" si="123">W141+AA141</f>
        <v>0</v>
      </c>
      <c r="AC141" s="114">
        <f t="shared" ref="AC141:AC204" si="124">ROUND((W141+X141+Y141)*33.8%,0)</f>
        <v>0</v>
      </c>
      <c r="AD141" s="114">
        <f t="shared" ref="AD141:AD204" si="125">ROUND(W141*2%,0)</f>
        <v>0</v>
      </c>
      <c r="AE141" s="113">
        <v>0</v>
      </c>
      <c r="AF141" s="113">
        <v>0</v>
      </c>
      <c r="AG141" s="113">
        <f t="shared" ref="AG141:AG204" si="126">SUM(AE141:AF141)</f>
        <v>0</v>
      </c>
      <c r="AH141" s="113">
        <f t="shared" ref="AH141:AH204" si="127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ref="AQ141:AQ204" si="128">AI141+AK141+AL141+AO141+AN141</f>
        <v>0</v>
      </c>
      <c r="AR141" s="115">
        <f t="shared" ref="AR141:AR204" si="129">AJ141+AM141+AP141</f>
        <v>0</v>
      </c>
      <c r="AS141" s="116">
        <f t="shared" ref="AS141:AS204" si="130">SUM(AQ141:AR141)</f>
        <v>0</v>
      </c>
      <c r="AT141" s="351">
        <f t="shared" si="114"/>
        <v>61794</v>
      </c>
      <c r="AU141" s="113">
        <f t="shared" si="115"/>
        <v>43560</v>
      </c>
      <c r="AV141" s="113">
        <f t="shared" ref="AV141:AV204" si="131">K141+AA141</f>
        <v>0</v>
      </c>
      <c r="AW141" s="113">
        <f t="shared" si="116"/>
        <v>14723</v>
      </c>
      <c r="AX141" s="113">
        <f t="shared" si="116"/>
        <v>871</v>
      </c>
      <c r="AY141" s="113">
        <f t="shared" si="117"/>
        <v>2640</v>
      </c>
      <c r="AZ141" s="115">
        <f t="shared" si="118"/>
        <v>0.18</v>
      </c>
      <c r="BA141" s="115">
        <f t="shared" si="119"/>
        <v>0</v>
      </c>
      <c r="BB141" s="116">
        <f t="shared" si="119"/>
        <v>0.18</v>
      </c>
    </row>
    <row r="142" spans="1:54" s="394" customFormat="1" x14ac:dyDescent="0.2">
      <c r="A142" s="237">
        <v>25</v>
      </c>
      <c r="B142" s="31">
        <v>4452</v>
      </c>
      <c r="C142" s="31">
        <v>600074919</v>
      </c>
      <c r="D142" s="31">
        <v>70698511</v>
      </c>
      <c r="E142" s="246" t="s">
        <v>198</v>
      </c>
      <c r="F142" s="31"/>
      <c r="G142" s="236"/>
      <c r="H142" s="332"/>
      <c r="I142" s="5">
        <v>35811747</v>
      </c>
      <c r="J142" s="8">
        <v>25800600</v>
      </c>
      <c r="K142" s="8">
        <v>30000</v>
      </c>
      <c r="L142" s="8">
        <v>8730743</v>
      </c>
      <c r="M142" s="8">
        <v>516012</v>
      </c>
      <c r="N142" s="8">
        <v>734392</v>
      </c>
      <c r="O142" s="9">
        <v>51.094400000000007</v>
      </c>
      <c r="P142" s="9">
        <v>36.811799999999991</v>
      </c>
      <c r="Q142" s="38">
        <v>14.282599999999999</v>
      </c>
      <c r="R142" s="5">
        <f t="shared" ref="R142:BB142" si="132">SUM(R136:R141)</f>
        <v>0</v>
      </c>
      <c r="S142" s="8">
        <f t="shared" si="132"/>
        <v>-154242</v>
      </c>
      <c r="T142" s="8">
        <f t="shared" si="132"/>
        <v>31476</v>
      </c>
      <c r="U142" s="8">
        <f t="shared" si="132"/>
        <v>0</v>
      </c>
      <c r="V142" s="8">
        <f t="shared" si="132"/>
        <v>0</v>
      </c>
      <c r="W142" s="8">
        <f t="shared" si="132"/>
        <v>-122766</v>
      </c>
      <c r="X142" s="8">
        <f t="shared" si="132"/>
        <v>0</v>
      </c>
      <c r="Y142" s="8">
        <f t="shared" si="132"/>
        <v>0</v>
      </c>
      <c r="Z142" s="8">
        <f t="shared" si="132"/>
        <v>0</v>
      </c>
      <c r="AA142" s="8">
        <f t="shared" si="132"/>
        <v>0</v>
      </c>
      <c r="AB142" s="8">
        <f t="shared" si="132"/>
        <v>-122766</v>
      </c>
      <c r="AC142" s="8">
        <f t="shared" si="132"/>
        <v>-41495</v>
      </c>
      <c r="AD142" s="8">
        <f t="shared" si="132"/>
        <v>-2455</v>
      </c>
      <c r="AE142" s="8">
        <f t="shared" si="132"/>
        <v>3500</v>
      </c>
      <c r="AF142" s="8">
        <f t="shared" si="132"/>
        <v>0</v>
      </c>
      <c r="AG142" s="8">
        <f t="shared" si="132"/>
        <v>3500</v>
      </c>
      <c r="AH142" s="8">
        <f t="shared" si="132"/>
        <v>-163216</v>
      </c>
      <c r="AI142" s="9">
        <f t="shared" si="132"/>
        <v>0</v>
      </c>
      <c r="AJ142" s="9">
        <f t="shared" si="132"/>
        <v>0</v>
      </c>
      <c r="AK142" s="9">
        <f t="shared" si="132"/>
        <v>-0.33</v>
      </c>
      <c r="AL142" s="9">
        <f t="shared" si="132"/>
        <v>0</v>
      </c>
      <c r="AM142" s="9">
        <f t="shared" si="132"/>
        <v>0.11</v>
      </c>
      <c r="AN142" s="9">
        <f t="shared" si="132"/>
        <v>0</v>
      </c>
      <c r="AO142" s="9">
        <f t="shared" si="132"/>
        <v>0</v>
      </c>
      <c r="AP142" s="9">
        <f t="shared" si="132"/>
        <v>0</v>
      </c>
      <c r="AQ142" s="9">
        <f t="shared" si="132"/>
        <v>-0.33</v>
      </c>
      <c r="AR142" s="9">
        <f t="shared" si="132"/>
        <v>0.11</v>
      </c>
      <c r="AS142" s="78">
        <f t="shared" si="132"/>
        <v>-0.22000000000000003</v>
      </c>
      <c r="AT142" s="877">
        <f t="shared" si="132"/>
        <v>35648531</v>
      </c>
      <c r="AU142" s="8">
        <f t="shared" si="132"/>
        <v>25677834</v>
      </c>
      <c r="AV142" s="8">
        <f t="shared" si="132"/>
        <v>30000</v>
      </c>
      <c r="AW142" s="8">
        <f t="shared" si="132"/>
        <v>8689248</v>
      </c>
      <c r="AX142" s="8">
        <f t="shared" si="132"/>
        <v>513557</v>
      </c>
      <c r="AY142" s="8">
        <f t="shared" si="132"/>
        <v>737892</v>
      </c>
      <c r="AZ142" s="9">
        <f t="shared" si="132"/>
        <v>50.874400000000009</v>
      </c>
      <c r="BA142" s="9">
        <f t="shared" si="132"/>
        <v>36.481799999999993</v>
      </c>
      <c r="BB142" s="78">
        <f t="shared" si="132"/>
        <v>14.3926</v>
      </c>
    </row>
    <row r="143" spans="1:54" s="394" customFormat="1" x14ac:dyDescent="0.2">
      <c r="A143" s="379">
        <v>26</v>
      </c>
      <c r="B143" s="380">
        <v>4468</v>
      </c>
      <c r="C143" s="380">
        <v>600075052</v>
      </c>
      <c r="D143" s="380">
        <v>70698546</v>
      </c>
      <c r="E143" s="378" t="s">
        <v>199</v>
      </c>
      <c r="F143" s="380">
        <v>3231</v>
      </c>
      <c r="G143" s="247" t="s">
        <v>320</v>
      </c>
      <c r="H143" s="381" t="s">
        <v>281</v>
      </c>
      <c r="I143" s="110">
        <v>6232554</v>
      </c>
      <c r="J143" s="111">
        <v>4478345</v>
      </c>
      <c r="K143" s="111">
        <v>97000</v>
      </c>
      <c r="L143" s="114">
        <v>1546467</v>
      </c>
      <c r="M143" s="114">
        <v>89567</v>
      </c>
      <c r="N143" s="111">
        <v>21175</v>
      </c>
      <c r="O143" s="275">
        <v>8.6475999999999988</v>
      </c>
      <c r="P143" s="288">
        <v>7.7739000000000003</v>
      </c>
      <c r="Q143" s="411">
        <v>0.87370000000000003</v>
      </c>
      <c r="R143" s="112">
        <f t="shared" si="120"/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f t="shared" si="121"/>
        <v>0</v>
      </c>
      <c r="X143" s="113">
        <v>0</v>
      </c>
      <c r="Y143" s="113">
        <v>0</v>
      </c>
      <c r="Z143" s="113">
        <v>0</v>
      </c>
      <c r="AA143" s="113">
        <f t="shared" si="122"/>
        <v>0</v>
      </c>
      <c r="AB143" s="113">
        <f t="shared" si="123"/>
        <v>0</v>
      </c>
      <c r="AC143" s="114">
        <f t="shared" si="124"/>
        <v>0</v>
      </c>
      <c r="AD143" s="114">
        <f t="shared" si="125"/>
        <v>0</v>
      </c>
      <c r="AE143" s="113">
        <v>0</v>
      </c>
      <c r="AF143" s="113">
        <v>0</v>
      </c>
      <c r="AG143" s="113">
        <f t="shared" si="126"/>
        <v>0</v>
      </c>
      <c r="AH143" s="113">
        <f t="shared" si="127"/>
        <v>0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f t="shared" si="128"/>
        <v>0</v>
      </c>
      <c r="AR143" s="115">
        <f t="shared" si="129"/>
        <v>0</v>
      </c>
      <c r="AS143" s="116">
        <f t="shared" si="130"/>
        <v>0</v>
      </c>
      <c r="AT143" s="351">
        <f>I143+AH143</f>
        <v>6232554</v>
      </c>
      <c r="AU143" s="113">
        <f>J143+W143</f>
        <v>4478345</v>
      </c>
      <c r="AV143" s="113">
        <f t="shared" si="131"/>
        <v>97000</v>
      </c>
      <c r="AW143" s="113">
        <f>L143+AC143</f>
        <v>1546467</v>
      </c>
      <c r="AX143" s="113">
        <f>M143+AD143</f>
        <v>89567</v>
      </c>
      <c r="AY143" s="113">
        <f>N143+AG143</f>
        <v>21175</v>
      </c>
      <c r="AZ143" s="115">
        <f>O143+AS143</f>
        <v>8.6475999999999988</v>
      </c>
      <c r="BA143" s="115">
        <f>P143+AQ143</f>
        <v>7.7739000000000003</v>
      </c>
      <c r="BB143" s="116">
        <f>Q143+AR143</f>
        <v>0.87370000000000003</v>
      </c>
    </row>
    <row r="144" spans="1:54" s="394" customFormat="1" x14ac:dyDescent="0.2">
      <c r="A144" s="237">
        <v>26</v>
      </c>
      <c r="B144" s="31">
        <v>4468</v>
      </c>
      <c r="C144" s="31">
        <v>600075052</v>
      </c>
      <c r="D144" s="31">
        <v>70698546</v>
      </c>
      <c r="E144" s="246" t="s">
        <v>200</v>
      </c>
      <c r="F144" s="31"/>
      <c r="G144" s="236"/>
      <c r="H144" s="332"/>
      <c r="I144" s="5">
        <v>6232554</v>
      </c>
      <c r="J144" s="8">
        <v>4478345</v>
      </c>
      <c r="K144" s="8">
        <v>97000</v>
      </c>
      <c r="L144" s="8">
        <v>1546467</v>
      </c>
      <c r="M144" s="8">
        <v>89567</v>
      </c>
      <c r="N144" s="8">
        <v>21175</v>
      </c>
      <c r="O144" s="9">
        <v>8.6475999999999988</v>
      </c>
      <c r="P144" s="9">
        <v>7.7739000000000003</v>
      </c>
      <c r="Q144" s="38">
        <v>0.87370000000000003</v>
      </c>
      <c r="R144" s="5">
        <f t="shared" ref="R144:BB144" si="133">SUM(R143)</f>
        <v>0</v>
      </c>
      <c r="S144" s="8">
        <f t="shared" si="133"/>
        <v>0</v>
      </c>
      <c r="T144" s="8">
        <f t="shared" si="133"/>
        <v>0</v>
      </c>
      <c r="U144" s="8">
        <f t="shared" si="133"/>
        <v>0</v>
      </c>
      <c r="V144" s="8">
        <f t="shared" si="133"/>
        <v>0</v>
      </c>
      <c r="W144" s="8">
        <f t="shared" si="133"/>
        <v>0</v>
      </c>
      <c r="X144" s="8">
        <f t="shared" si="133"/>
        <v>0</v>
      </c>
      <c r="Y144" s="8">
        <f t="shared" si="133"/>
        <v>0</v>
      </c>
      <c r="Z144" s="8">
        <f t="shared" si="133"/>
        <v>0</v>
      </c>
      <c r="AA144" s="8">
        <f t="shared" si="133"/>
        <v>0</v>
      </c>
      <c r="AB144" s="8">
        <f t="shared" si="133"/>
        <v>0</v>
      </c>
      <c r="AC144" s="8">
        <f t="shared" si="133"/>
        <v>0</v>
      </c>
      <c r="AD144" s="8">
        <f t="shared" si="133"/>
        <v>0</v>
      </c>
      <c r="AE144" s="8">
        <f t="shared" si="133"/>
        <v>0</v>
      </c>
      <c r="AF144" s="8">
        <f t="shared" si="133"/>
        <v>0</v>
      </c>
      <c r="AG144" s="8">
        <f t="shared" si="133"/>
        <v>0</v>
      </c>
      <c r="AH144" s="8">
        <f t="shared" si="133"/>
        <v>0</v>
      </c>
      <c r="AI144" s="9">
        <f t="shared" si="133"/>
        <v>0</v>
      </c>
      <c r="AJ144" s="9">
        <f t="shared" si="133"/>
        <v>0</v>
      </c>
      <c r="AK144" s="9">
        <f t="shared" si="133"/>
        <v>0</v>
      </c>
      <c r="AL144" s="9">
        <f t="shared" si="133"/>
        <v>0</v>
      </c>
      <c r="AM144" s="9">
        <f t="shared" si="133"/>
        <v>0</v>
      </c>
      <c r="AN144" s="9">
        <f t="shared" si="133"/>
        <v>0</v>
      </c>
      <c r="AO144" s="9">
        <f t="shared" si="133"/>
        <v>0</v>
      </c>
      <c r="AP144" s="9">
        <f t="shared" si="133"/>
        <v>0</v>
      </c>
      <c r="AQ144" s="9">
        <f t="shared" si="133"/>
        <v>0</v>
      </c>
      <c r="AR144" s="9">
        <f t="shared" si="133"/>
        <v>0</v>
      </c>
      <c r="AS144" s="78">
        <f t="shared" si="133"/>
        <v>0</v>
      </c>
      <c r="AT144" s="877">
        <f t="shared" si="133"/>
        <v>6232554</v>
      </c>
      <c r="AU144" s="8">
        <f t="shared" si="133"/>
        <v>4478345</v>
      </c>
      <c r="AV144" s="8">
        <f t="shared" si="133"/>
        <v>97000</v>
      </c>
      <c r="AW144" s="8">
        <f t="shared" si="133"/>
        <v>1546467</v>
      </c>
      <c r="AX144" s="8">
        <f t="shared" si="133"/>
        <v>89567</v>
      </c>
      <c r="AY144" s="8">
        <f t="shared" si="133"/>
        <v>21175</v>
      </c>
      <c r="AZ144" s="9">
        <f t="shared" si="133"/>
        <v>8.6475999999999988</v>
      </c>
      <c r="BA144" s="9">
        <f t="shared" si="133"/>
        <v>7.7739000000000003</v>
      </c>
      <c r="BB144" s="78">
        <f t="shared" si="133"/>
        <v>0.87370000000000003</v>
      </c>
    </row>
    <row r="145" spans="1:54" s="394" customFormat="1" x14ac:dyDescent="0.2">
      <c r="A145" s="379">
        <v>27</v>
      </c>
      <c r="B145" s="380">
        <v>4414</v>
      </c>
      <c r="C145" s="380">
        <v>600074307</v>
      </c>
      <c r="D145" s="380">
        <v>70695831</v>
      </c>
      <c r="E145" s="378" t="s">
        <v>201</v>
      </c>
      <c r="F145" s="380">
        <v>3111</v>
      </c>
      <c r="G145" s="247" t="s">
        <v>315</v>
      </c>
      <c r="H145" s="381" t="s">
        <v>281</v>
      </c>
      <c r="I145" s="110">
        <v>5032269</v>
      </c>
      <c r="J145" s="111">
        <v>3626177</v>
      </c>
      <c r="K145" s="111">
        <v>15000</v>
      </c>
      <c r="L145" s="114">
        <v>1230718</v>
      </c>
      <c r="M145" s="114">
        <v>72524</v>
      </c>
      <c r="N145" s="111">
        <v>87850</v>
      </c>
      <c r="O145" s="275">
        <v>8.2860000000000014</v>
      </c>
      <c r="P145" s="288">
        <v>6.1518000000000006</v>
      </c>
      <c r="Q145" s="411">
        <v>2.1341999999999999</v>
      </c>
      <c r="R145" s="112">
        <f t="shared" si="120"/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f t="shared" si="121"/>
        <v>0</v>
      </c>
      <c r="X145" s="113">
        <v>0</v>
      </c>
      <c r="Y145" s="113">
        <v>0</v>
      </c>
      <c r="Z145" s="113">
        <v>0</v>
      </c>
      <c r="AA145" s="113">
        <f t="shared" si="122"/>
        <v>0</v>
      </c>
      <c r="AB145" s="113">
        <f t="shared" si="123"/>
        <v>0</v>
      </c>
      <c r="AC145" s="114">
        <f t="shared" si="124"/>
        <v>0</v>
      </c>
      <c r="AD145" s="114">
        <f t="shared" si="125"/>
        <v>0</v>
      </c>
      <c r="AE145" s="113">
        <v>0</v>
      </c>
      <c r="AF145" s="113">
        <v>0</v>
      </c>
      <c r="AG145" s="113">
        <f t="shared" si="126"/>
        <v>0</v>
      </c>
      <c r="AH145" s="113">
        <f t="shared" si="127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28"/>
        <v>0</v>
      </c>
      <c r="AR145" s="115">
        <f t="shared" si="129"/>
        <v>0</v>
      </c>
      <c r="AS145" s="116">
        <f t="shared" si="130"/>
        <v>0</v>
      </c>
      <c r="AT145" s="351">
        <f>I145+AH145</f>
        <v>5032269</v>
      </c>
      <c r="AU145" s="113">
        <f>J145+W145</f>
        <v>3626177</v>
      </c>
      <c r="AV145" s="113">
        <f t="shared" si="131"/>
        <v>15000</v>
      </c>
      <c r="AW145" s="113">
        <f t="shared" ref="AW145:AX147" si="134">L145+AC145</f>
        <v>1230718</v>
      </c>
      <c r="AX145" s="113">
        <f t="shared" si="134"/>
        <v>72524</v>
      </c>
      <c r="AY145" s="113">
        <f>N145+AG145</f>
        <v>87850</v>
      </c>
      <c r="AZ145" s="115">
        <f>O145+AS145</f>
        <v>8.2860000000000014</v>
      </c>
      <c r="BA145" s="115">
        <f t="shared" ref="BA145:BB147" si="135">P145+AQ145</f>
        <v>6.1518000000000006</v>
      </c>
      <c r="BB145" s="116">
        <f t="shared" si="135"/>
        <v>2.1341999999999999</v>
      </c>
    </row>
    <row r="146" spans="1:54" s="394" customFormat="1" x14ac:dyDescent="0.2">
      <c r="A146" s="379">
        <v>27</v>
      </c>
      <c r="B146" s="380">
        <v>4414</v>
      </c>
      <c r="C146" s="380">
        <v>600074307</v>
      </c>
      <c r="D146" s="380">
        <v>70695831</v>
      </c>
      <c r="E146" s="378" t="s">
        <v>201</v>
      </c>
      <c r="F146" s="380">
        <v>3111</v>
      </c>
      <c r="G146" s="247" t="s">
        <v>316</v>
      </c>
      <c r="H146" s="381" t="s">
        <v>282</v>
      </c>
      <c r="I146" s="110">
        <v>710068</v>
      </c>
      <c r="J146" s="111">
        <v>522877</v>
      </c>
      <c r="K146" s="111">
        <v>0</v>
      </c>
      <c r="L146" s="114">
        <v>176733</v>
      </c>
      <c r="M146" s="114">
        <v>10458</v>
      </c>
      <c r="N146" s="111">
        <v>0</v>
      </c>
      <c r="O146" s="275">
        <v>1.5099999999999998</v>
      </c>
      <c r="P146" s="288">
        <v>1.5099999999999998</v>
      </c>
      <c r="Q146" s="411">
        <v>0</v>
      </c>
      <c r="R146" s="112">
        <f t="shared" si="120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f t="shared" si="121"/>
        <v>0</v>
      </c>
      <c r="X146" s="113">
        <v>0</v>
      </c>
      <c r="Y146" s="113">
        <v>0</v>
      </c>
      <c r="Z146" s="113">
        <v>0</v>
      </c>
      <c r="AA146" s="113">
        <f t="shared" si="122"/>
        <v>0</v>
      </c>
      <c r="AB146" s="113">
        <f t="shared" si="123"/>
        <v>0</v>
      </c>
      <c r="AC146" s="114">
        <f t="shared" si="124"/>
        <v>0</v>
      </c>
      <c r="AD146" s="114">
        <f t="shared" si="125"/>
        <v>0</v>
      </c>
      <c r="AE146" s="113">
        <v>0</v>
      </c>
      <c r="AF146" s="113">
        <v>0</v>
      </c>
      <c r="AG146" s="113">
        <f t="shared" si="126"/>
        <v>0</v>
      </c>
      <c r="AH146" s="113">
        <f t="shared" si="127"/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 t="shared" si="128"/>
        <v>0</v>
      </c>
      <c r="AR146" s="115">
        <f t="shared" si="129"/>
        <v>0</v>
      </c>
      <c r="AS146" s="116">
        <f t="shared" si="130"/>
        <v>0</v>
      </c>
      <c r="AT146" s="351">
        <f>I146+AH146</f>
        <v>710068</v>
      </c>
      <c r="AU146" s="113">
        <f>J146+W146</f>
        <v>522877</v>
      </c>
      <c r="AV146" s="113">
        <f t="shared" si="131"/>
        <v>0</v>
      </c>
      <c r="AW146" s="113">
        <f t="shared" si="134"/>
        <v>176733</v>
      </c>
      <c r="AX146" s="113">
        <f t="shared" si="134"/>
        <v>10458</v>
      </c>
      <c r="AY146" s="113">
        <f>N146+AG146</f>
        <v>0</v>
      </c>
      <c r="AZ146" s="115">
        <f>O146+AS146</f>
        <v>1.5099999999999998</v>
      </c>
      <c r="BA146" s="115">
        <f t="shared" si="135"/>
        <v>1.5099999999999998</v>
      </c>
      <c r="BB146" s="116">
        <f t="shared" si="135"/>
        <v>0</v>
      </c>
    </row>
    <row r="147" spans="1:54" s="394" customFormat="1" x14ac:dyDescent="0.2">
      <c r="A147" s="379">
        <v>27</v>
      </c>
      <c r="B147" s="380">
        <v>4414</v>
      </c>
      <c r="C147" s="380">
        <v>600074307</v>
      </c>
      <c r="D147" s="380">
        <v>70695831</v>
      </c>
      <c r="E147" s="372" t="s">
        <v>201</v>
      </c>
      <c r="F147" s="380">
        <v>3141</v>
      </c>
      <c r="G147" s="247" t="s">
        <v>319</v>
      </c>
      <c r="H147" s="381" t="s">
        <v>282</v>
      </c>
      <c r="I147" s="110">
        <v>326657</v>
      </c>
      <c r="J147" s="111">
        <v>213896</v>
      </c>
      <c r="K147" s="111">
        <v>25000</v>
      </c>
      <c r="L147" s="114">
        <v>80747</v>
      </c>
      <c r="M147" s="114">
        <v>4278</v>
      </c>
      <c r="N147" s="111">
        <v>2736</v>
      </c>
      <c r="O147" s="275">
        <v>0.71000000000000008</v>
      </c>
      <c r="P147" s="288">
        <v>0</v>
      </c>
      <c r="Q147" s="411">
        <v>0.71000000000000008</v>
      </c>
      <c r="R147" s="112">
        <f t="shared" si="120"/>
        <v>0</v>
      </c>
      <c r="S147" s="113">
        <v>0</v>
      </c>
      <c r="T147" s="113">
        <v>746</v>
      </c>
      <c r="U147" s="113">
        <v>0</v>
      </c>
      <c r="V147" s="113">
        <v>0</v>
      </c>
      <c r="W147" s="113">
        <f t="shared" si="121"/>
        <v>746</v>
      </c>
      <c r="X147" s="113">
        <v>0</v>
      </c>
      <c r="Y147" s="113">
        <v>0</v>
      </c>
      <c r="Z147" s="113">
        <v>0</v>
      </c>
      <c r="AA147" s="113">
        <f t="shared" si="122"/>
        <v>0</v>
      </c>
      <c r="AB147" s="113">
        <f t="shared" si="123"/>
        <v>746</v>
      </c>
      <c r="AC147" s="114">
        <f t="shared" si="124"/>
        <v>252</v>
      </c>
      <c r="AD147" s="114">
        <f t="shared" si="125"/>
        <v>15</v>
      </c>
      <c r="AE147" s="113">
        <v>0</v>
      </c>
      <c r="AF147" s="113">
        <v>0</v>
      </c>
      <c r="AG147" s="113">
        <f t="shared" si="126"/>
        <v>0</v>
      </c>
      <c r="AH147" s="113">
        <f t="shared" si="127"/>
        <v>1013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28"/>
        <v>0</v>
      </c>
      <c r="AR147" s="115">
        <f t="shared" si="129"/>
        <v>0</v>
      </c>
      <c r="AS147" s="116">
        <f t="shared" si="130"/>
        <v>0</v>
      </c>
      <c r="AT147" s="351">
        <f>I147+AH147</f>
        <v>327670</v>
      </c>
      <c r="AU147" s="113">
        <f>J147+W147</f>
        <v>214642</v>
      </c>
      <c r="AV147" s="113">
        <f t="shared" si="131"/>
        <v>25000</v>
      </c>
      <c r="AW147" s="113">
        <f t="shared" si="134"/>
        <v>80999</v>
      </c>
      <c r="AX147" s="113">
        <f t="shared" si="134"/>
        <v>4293</v>
      </c>
      <c r="AY147" s="113">
        <f>N147+AG147</f>
        <v>2736</v>
      </c>
      <c r="AZ147" s="115">
        <f>O147+AS147</f>
        <v>0.71000000000000008</v>
      </c>
      <c r="BA147" s="115">
        <f t="shared" si="135"/>
        <v>0</v>
      </c>
      <c r="BB147" s="116">
        <f t="shared" si="135"/>
        <v>0.71000000000000008</v>
      </c>
    </row>
    <row r="148" spans="1:54" s="394" customFormat="1" x14ac:dyDescent="0.2">
      <c r="A148" s="237">
        <v>27</v>
      </c>
      <c r="B148" s="31">
        <v>4414</v>
      </c>
      <c r="C148" s="31">
        <v>600074307</v>
      </c>
      <c r="D148" s="31">
        <v>70695831</v>
      </c>
      <c r="E148" s="246" t="s">
        <v>202</v>
      </c>
      <c r="F148" s="31"/>
      <c r="G148" s="236"/>
      <c r="H148" s="332"/>
      <c r="I148" s="5">
        <v>6068994</v>
      </c>
      <c r="J148" s="8">
        <v>4362950</v>
      </c>
      <c r="K148" s="8">
        <v>40000</v>
      </c>
      <c r="L148" s="8">
        <v>1488198</v>
      </c>
      <c r="M148" s="8">
        <v>87260</v>
      </c>
      <c r="N148" s="8">
        <v>90586</v>
      </c>
      <c r="O148" s="9">
        <v>10.506000000000002</v>
      </c>
      <c r="P148" s="9">
        <v>7.6618000000000004</v>
      </c>
      <c r="Q148" s="38">
        <v>2.8441999999999998</v>
      </c>
      <c r="R148" s="5">
        <f t="shared" ref="R148:BB148" si="136">SUM(R145:R147)</f>
        <v>0</v>
      </c>
      <c r="S148" s="8">
        <f t="shared" si="136"/>
        <v>0</v>
      </c>
      <c r="T148" s="8">
        <f t="shared" si="136"/>
        <v>746</v>
      </c>
      <c r="U148" s="8">
        <f t="shared" si="136"/>
        <v>0</v>
      </c>
      <c r="V148" s="8">
        <f t="shared" si="136"/>
        <v>0</v>
      </c>
      <c r="W148" s="8">
        <f t="shared" si="136"/>
        <v>746</v>
      </c>
      <c r="X148" s="8">
        <f t="shared" si="136"/>
        <v>0</v>
      </c>
      <c r="Y148" s="8">
        <f t="shared" si="136"/>
        <v>0</v>
      </c>
      <c r="Z148" s="8">
        <f t="shared" si="136"/>
        <v>0</v>
      </c>
      <c r="AA148" s="8">
        <f t="shared" si="136"/>
        <v>0</v>
      </c>
      <c r="AB148" s="8">
        <f t="shared" si="136"/>
        <v>746</v>
      </c>
      <c r="AC148" s="8">
        <f t="shared" si="136"/>
        <v>252</v>
      </c>
      <c r="AD148" s="8">
        <f t="shared" si="136"/>
        <v>15</v>
      </c>
      <c r="AE148" s="8">
        <f t="shared" si="136"/>
        <v>0</v>
      </c>
      <c r="AF148" s="8">
        <f t="shared" si="136"/>
        <v>0</v>
      </c>
      <c r="AG148" s="8">
        <f t="shared" si="136"/>
        <v>0</v>
      </c>
      <c r="AH148" s="8">
        <f t="shared" si="136"/>
        <v>1013</v>
      </c>
      <c r="AI148" s="9">
        <f t="shared" si="136"/>
        <v>0</v>
      </c>
      <c r="AJ148" s="9">
        <f t="shared" si="136"/>
        <v>0</v>
      </c>
      <c r="AK148" s="9">
        <f t="shared" si="136"/>
        <v>0</v>
      </c>
      <c r="AL148" s="9">
        <f t="shared" si="136"/>
        <v>0</v>
      </c>
      <c r="AM148" s="9">
        <f t="shared" si="136"/>
        <v>0</v>
      </c>
      <c r="AN148" s="9">
        <f t="shared" si="136"/>
        <v>0</v>
      </c>
      <c r="AO148" s="9">
        <f t="shared" si="136"/>
        <v>0</v>
      </c>
      <c r="AP148" s="9">
        <f t="shared" si="136"/>
        <v>0</v>
      </c>
      <c r="AQ148" s="9">
        <f t="shared" si="136"/>
        <v>0</v>
      </c>
      <c r="AR148" s="9">
        <f t="shared" si="136"/>
        <v>0</v>
      </c>
      <c r="AS148" s="78">
        <f t="shared" si="136"/>
        <v>0</v>
      </c>
      <c r="AT148" s="877">
        <f t="shared" si="136"/>
        <v>6070007</v>
      </c>
      <c r="AU148" s="8">
        <f t="shared" si="136"/>
        <v>4363696</v>
      </c>
      <c r="AV148" s="8">
        <f t="shared" si="136"/>
        <v>40000</v>
      </c>
      <c r="AW148" s="8">
        <f t="shared" si="136"/>
        <v>1488450</v>
      </c>
      <c r="AX148" s="8">
        <f t="shared" si="136"/>
        <v>87275</v>
      </c>
      <c r="AY148" s="8">
        <f t="shared" si="136"/>
        <v>90586</v>
      </c>
      <c r="AZ148" s="9">
        <f t="shared" si="136"/>
        <v>10.506000000000002</v>
      </c>
      <c r="BA148" s="9">
        <f t="shared" si="136"/>
        <v>7.6618000000000004</v>
      </c>
      <c r="BB148" s="78">
        <f t="shared" si="136"/>
        <v>2.8441999999999998</v>
      </c>
    </row>
    <row r="149" spans="1:54" s="394" customFormat="1" x14ac:dyDescent="0.2">
      <c r="A149" s="379">
        <v>28</v>
      </c>
      <c r="B149" s="380">
        <v>4444</v>
      </c>
      <c r="C149" s="380">
        <v>600074731</v>
      </c>
      <c r="D149" s="380">
        <v>48282979</v>
      </c>
      <c r="E149" s="378" t="s">
        <v>203</v>
      </c>
      <c r="F149" s="380">
        <v>3113</v>
      </c>
      <c r="G149" s="247" t="s">
        <v>318</v>
      </c>
      <c r="H149" s="381" t="s">
        <v>281</v>
      </c>
      <c r="I149" s="110">
        <v>13732635</v>
      </c>
      <c r="J149" s="111">
        <v>9846476</v>
      </c>
      <c r="K149" s="111">
        <v>50000</v>
      </c>
      <c r="L149" s="114">
        <v>3345009</v>
      </c>
      <c r="M149" s="114">
        <v>196930</v>
      </c>
      <c r="N149" s="111">
        <v>294220</v>
      </c>
      <c r="O149" s="275">
        <v>18.450299999999999</v>
      </c>
      <c r="P149" s="288">
        <v>13.7727</v>
      </c>
      <c r="Q149" s="411">
        <v>4.6776</v>
      </c>
      <c r="R149" s="112">
        <f t="shared" si="120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f t="shared" si="121"/>
        <v>0</v>
      </c>
      <c r="X149" s="113">
        <v>0</v>
      </c>
      <c r="Y149" s="113">
        <v>0</v>
      </c>
      <c r="Z149" s="113">
        <v>0</v>
      </c>
      <c r="AA149" s="113">
        <f t="shared" si="122"/>
        <v>0</v>
      </c>
      <c r="AB149" s="113">
        <f t="shared" si="123"/>
        <v>0</v>
      </c>
      <c r="AC149" s="114">
        <f t="shared" si="124"/>
        <v>0</v>
      </c>
      <c r="AD149" s="114">
        <f t="shared" si="125"/>
        <v>0</v>
      </c>
      <c r="AE149" s="113">
        <v>0</v>
      </c>
      <c r="AF149" s="113">
        <v>0</v>
      </c>
      <c r="AG149" s="113">
        <f t="shared" si="126"/>
        <v>0</v>
      </c>
      <c r="AH149" s="113">
        <f t="shared" si="127"/>
        <v>0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f t="shared" si="128"/>
        <v>0</v>
      </c>
      <c r="AR149" s="115">
        <f t="shared" si="129"/>
        <v>0</v>
      </c>
      <c r="AS149" s="116">
        <f t="shared" si="130"/>
        <v>0</v>
      </c>
      <c r="AT149" s="351">
        <f t="shared" ref="AT149:AT154" si="137">I149+AH149</f>
        <v>13732635</v>
      </c>
      <c r="AU149" s="113">
        <f t="shared" ref="AU149:AU154" si="138">J149+W149</f>
        <v>9846476</v>
      </c>
      <c r="AV149" s="113">
        <f t="shared" si="131"/>
        <v>50000</v>
      </c>
      <c r="AW149" s="113">
        <f t="shared" ref="AW149:AX154" si="139">L149+AC149</f>
        <v>3345009</v>
      </c>
      <c r="AX149" s="113">
        <f t="shared" si="139"/>
        <v>196930</v>
      </c>
      <c r="AY149" s="113">
        <f t="shared" ref="AY149:AY154" si="140">N149+AG149</f>
        <v>294220</v>
      </c>
      <c r="AZ149" s="115">
        <f t="shared" ref="AZ149:AZ154" si="141">O149+AS149</f>
        <v>18.450299999999999</v>
      </c>
      <c r="BA149" s="115">
        <f t="shared" ref="BA149:BB154" si="142">P149+AQ149</f>
        <v>13.7727</v>
      </c>
      <c r="BB149" s="116">
        <f t="shared" si="142"/>
        <v>4.6776</v>
      </c>
    </row>
    <row r="150" spans="1:54" s="394" customFormat="1" x14ac:dyDescent="0.2">
      <c r="A150" s="379">
        <v>28</v>
      </c>
      <c r="B150" s="380">
        <v>4444</v>
      </c>
      <c r="C150" s="380">
        <v>600074731</v>
      </c>
      <c r="D150" s="380">
        <v>48282979</v>
      </c>
      <c r="E150" s="378" t="s">
        <v>203</v>
      </c>
      <c r="F150" s="380">
        <v>3113</v>
      </c>
      <c r="G150" s="247" t="s">
        <v>323</v>
      </c>
      <c r="H150" s="381" t="s">
        <v>282</v>
      </c>
      <c r="I150" s="110">
        <v>2821372</v>
      </c>
      <c r="J150" s="111">
        <v>2072255</v>
      </c>
      <c r="K150" s="111">
        <v>0</v>
      </c>
      <c r="L150" s="114">
        <v>700422</v>
      </c>
      <c r="M150" s="114">
        <v>41445</v>
      </c>
      <c r="N150" s="111">
        <v>7250</v>
      </c>
      <c r="O150" s="275">
        <v>5.98</v>
      </c>
      <c r="P150" s="288">
        <v>5.98</v>
      </c>
      <c r="Q150" s="411">
        <v>0</v>
      </c>
      <c r="R150" s="112">
        <f t="shared" si="120"/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f t="shared" si="121"/>
        <v>0</v>
      </c>
      <c r="X150" s="113">
        <v>0</v>
      </c>
      <c r="Y150" s="113">
        <v>0</v>
      </c>
      <c r="Z150" s="113">
        <v>0</v>
      </c>
      <c r="AA150" s="113">
        <f t="shared" si="122"/>
        <v>0</v>
      </c>
      <c r="AB150" s="113">
        <f t="shared" si="123"/>
        <v>0</v>
      </c>
      <c r="AC150" s="114">
        <f t="shared" si="124"/>
        <v>0</v>
      </c>
      <c r="AD150" s="114">
        <f t="shared" si="125"/>
        <v>0</v>
      </c>
      <c r="AE150" s="113">
        <v>0</v>
      </c>
      <c r="AF150" s="113">
        <v>0</v>
      </c>
      <c r="AG150" s="113">
        <f t="shared" si="126"/>
        <v>0</v>
      </c>
      <c r="AH150" s="113">
        <f t="shared" si="127"/>
        <v>0</v>
      </c>
      <c r="AI150" s="115">
        <v>0</v>
      </c>
      <c r="AJ150" s="115"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si="128"/>
        <v>0</v>
      </c>
      <c r="AR150" s="115">
        <f t="shared" si="129"/>
        <v>0</v>
      </c>
      <c r="AS150" s="116">
        <f t="shared" si="130"/>
        <v>0</v>
      </c>
      <c r="AT150" s="351">
        <f t="shared" si="137"/>
        <v>2821372</v>
      </c>
      <c r="AU150" s="113">
        <f t="shared" si="138"/>
        <v>2072255</v>
      </c>
      <c r="AV150" s="113">
        <f t="shared" si="131"/>
        <v>0</v>
      </c>
      <c r="AW150" s="113">
        <f t="shared" si="139"/>
        <v>700422</v>
      </c>
      <c r="AX150" s="113">
        <f t="shared" si="139"/>
        <v>41445</v>
      </c>
      <c r="AY150" s="113">
        <f t="shared" si="140"/>
        <v>7250</v>
      </c>
      <c r="AZ150" s="115">
        <f t="shared" si="141"/>
        <v>5.98</v>
      </c>
      <c r="BA150" s="115">
        <f t="shared" si="142"/>
        <v>5.98</v>
      </c>
      <c r="BB150" s="116">
        <f t="shared" si="142"/>
        <v>0</v>
      </c>
    </row>
    <row r="151" spans="1:54" s="394" customFormat="1" x14ac:dyDescent="0.2">
      <c r="A151" s="379">
        <v>28</v>
      </c>
      <c r="B151" s="380">
        <v>4444</v>
      </c>
      <c r="C151" s="380">
        <v>600074731</v>
      </c>
      <c r="D151" s="380">
        <v>48282979</v>
      </c>
      <c r="E151" s="378" t="s">
        <v>203</v>
      </c>
      <c r="F151" s="380">
        <v>3141</v>
      </c>
      <c r="G151" s="247" t="s">
        <v>319</v>
      </c>
      <c r="H151" s="381" t="s">
        <v>282</v>
      </c>
      <c r="I151" s="110">
        <v>1819481</v>
      </c>
      <c r="J151" s="111">
        <v>1290412</v>
      </c>
      <c r="K151" s="111">
        <v>40000</v>
      </c>
      <c r="L151" s="114">
        <v>449679</v>
      </c>
      <c r="M151" s="114">
        <v>25808</v>
      </c>
      <c r="N151" s="111">
        <v>13582</v>
      </c>
      <c r="O151" s="275">
        <v>4.37</v>
      </c>
      <c r="P151" s="288">
        <v>0</v>
      </c>
      <c r="Q151" s="411">
        <v>4.37</v>
      </c>
      <c r="R151" s="112">
        <f t="shared" si="120"/>
        <v>0</v>
      </c>
      <c r="S151" s="113">
        <v>0</v>
      </c>
      <c r="T151" s="113">
        <v>76569</v>
      </c>
      <c r="U151" s="113">
        <v>0</v>
      </c>
      <c r="V151" s="113">
        <v>0</v>
      </c>
      <c r="W151" s="113">
        <f t="shared" si="121"/>
        <v>76569</v>
      </c>
      <c r="X151" s="113">
        <v>0</v>
      </c>
      <c r="Y151" s="113">
        <v>0</v>
      </c>
      <c r="Z151" s="113">
        <v>0</v>
      </c>
      <c r="AA151" s="113">
        <f t="shared" si="122"/>
        <v>0</v>
      </c>
      <c r="AB151" s="113">
        <f t="shared" si="123"/>
        <v>76569</v>
      </c>
      <c r="AC151" s="114">
        <f t="shared" si="124"/>
        <v>25880</v>
      </c>
      <c r="AD151" s="114">
        <f t="shared" si="125"/>
        <v>1531</v>
      </c>
      <c r="AE151" s="113">
        <v>0</v>
      </c>
      <c r="AF151" s="113">
        <v>0</v>
      </c>
      <c r="AG151" s="113">
        <f t="shared" si="126"/>
        <v>0</v>
      </c>
      <c r="AH151" s="113">
        <f t="shared" si="127"/>
        <v>103980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0.26</v>
      </c>
      <c r="AN151" s="115">
        <v>0</v>
      </c>
      <c r="AO151" s="115">
        <v>0</v>
      </c>
      <c r="AP151" s="115">
        <v>0</v>
      </c>
      <c r="AQ151" s="115">
        <f t="shared" si="128"/>
        <v>0</v>
      </c>
      <c r="AR151" s="115">
        <f t="shared" si="129"/>
        <v>0.26</v>
      </c>
      <c r="AS151" s="116">
        <f t="shared" si="130"/>
        <v>0.26</v>
      </c>
      <c r="AT151" s="351">
        <f t="shared" si="137"/>
        <v>1923461</v>
      </c>
      <c r="AU151" s="113">
        <f t="shared" si="138"/>
        <v>1366981</v>
      </c>
      <c r="AV151" s="113">
        <f t="shared" si="131"/>
        <v>40000</v>
      </c>
      <c r="AW151" s="113">
        <f t="shared" si="139"/>
        <v>475559</v>
      </c>
      <c r="AX151" s="113">
        <f t="shared" si="139"/>
        <v>27339</v>
      </c>
      <c r="AY151" s="113">
        <f t="shared" si="140"/>
        <v>13582</v>
      </c>
      <c r="AZ151" s="115">
        <f t="shared" si="141"/>
        <v>4.63</v>
      </c>
      <c r="BA151" s="115">
        <f t="shared" si="142"/>
        <v>0</v>
      </c>
      <c r="BB151" s="116">
        <f t="shared" si="142"/>
        <v>4.63</v>
      </c>
    </row>
    <row r="152" spans="1:54" s="394" customFormat="1" x14ac:dyDescent="0.2">
      <c r="A152" s="379">
        <v>28</v>
      </c>
      <c r="B152" s="380">
        <v>4444</v>
      </c>
      <c r="C152" s="380">
        <v>600074731</v>
      </c>
      <c r="D152" s="380">
        <v>48282979</v>
      </c>
      <c r="E152" s="378" t="s">
        <v>203</v>
      </c>
      <c r="F152" s="380">
        <v>3143</v>
      </c>
      <c r="G152" s="247" t="s">
        <v>633</v>
      </c>
      <c r="H152" s="399" t="s">
        <v>281</v>
      </c>
      <c r="I152" s="110">
        <v>1383250</v>
      </c>
      <c r="J152" s="111">
        <v>998889</v>
      </c>
      <c r="K152" s="111">
        <v>20000</v>
      </c>
      <c r="L152" s="114">
        <v>344384</v>
      </c>
      <c r="M152" s="114">
        <v>19977</v>
      </c>
      <c r="N152" s="111">
        <v>0</v>
      </c>
      <c r="O152" s="275">
        <v>2.2833000000000001</v>
      </c>
      <c r="P152" s="288">
        <v>2.2833000000000001</v>
      </c>
      <c r="Q152" s="411">
        <v>0</v>
      </c>
      <c r="R152" s="112">
        <f t="shared" si="120"/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f t="shared" si="121"/>
        <v>0</v>
      </c>
      <c r="X152" s="113">
        <v>0</v>
      </c>
      <c r="Y152" s="113">
        <v>0</v>
      </c>
      <c r="Z152" s="113">
        <v>0</v>
      </c>
      <c r="AA152" s="113">
        <f t="shared" si="122"/>
        <v>0</v>
      </c>
      <c r="AB152" s="113">
        <f t="shared" si="123"/>
        <v>0</v>
      </c>
      <c r="AC152" s="114">
        <f t="shared" si="124"/>
        <v>0</v>
      </c>
      <c r="AD152" s="114">
        <f t="shared" si="125"/>
        <v>0</v>
      </c>
      <c r="AE152" s="113">
        <v>0</v>
      </c>
      <c r="AF152" s="113">
        <v>0</v>
      </c>
      <c r="AG152" s="113">
        <f t="shared" si="126"/>
        <v>0</v>
      </c>
      <c r="AH152" s="113">
        <f t="shared" si="127"/>
        <v>0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f t="shared" si="128"/>
        <v>0</v>
      </c>
      <c r="AR152" s="115">
        <f t="shared" si="129"/>
        <v>0</v>
      </c>
      <c r="AS152" s="116">
        <f t="shared" si="130"/>
        <v>0</v>
      </c>
      <c r="AT152" s="351">
        <f t="shared" si="137"/>
        <v>1383250</v>
      </c>
      <c r="AU152" s="113">
        <f t="shared" si="138"/>
        <v>998889</v>
      </c>
      <c r="AV152" s="113">
        <f t="shared" si="131"/>
        <v>20000</v>
      </c>
      <c r="AW152" s="113">
        <f t="shared" si="139"/>
        <v>344384</v>
      </c>
      <c r="AX152" s="113">
        <f t="shared" si="139"/>
        <v>19977</v>
      </c>
      <c r="AY152" s="113">
        <f t="shared" si="140"/>
        <v>0</v>
      </c>
      <c r="AZ152" s="115">
        <f t="shared" si="141"/>
        <v>2.2833000000000001</v>
      </c>
      <c r="BA152" s="115">
        <f t="shared" si="142"/>
        <v>2.2833000000000001</v>
      </c>
      <c r="BB152" s="116">
        <f t="shared" si="142"/>
        <v>0</v>
      </c>
    </row>
    <row r="153" spans="1:54" s="394" customFormat="1" x14ac:dyDescent="0.2">
      <c r="A153" s="379">
        <v>28</v>
      </c>
      <c r="B153" s="380">
        <v>4444</v>
      </c>
      <c r="C153" s="380">
        <v>600074731</v>
      </c>
      <c r="D153" s="380">
        <v>48282979</v>
      </c>
      <c r="E153" s="378" t="s">
        <v>203</v>
      </c>
      <c r="F153" s="380">
        <v>3143</v>
      </c>
      <c r="G153" s="247" t="s">
        <v>634</v>
      </c>
      <c r="H153" s="399" t="s">
        <v>282</v>
      </c>
      <c r="I153" s="110">
        <v>46345</v>
      </c>
      <c r="J153" s="111">
        <v>32670</v>
      </c>
      <c r="K153" s="111">
        <v>0</v>
      </c>
      <c r="L153" s="114">
        <v>11042</v>
      </c>
      <c r="M153" s="114">
        <v>653</v>
      </c>
      <c r="N153" s="111">
        <v>1980</v>
      </c>
      <c r="O153" s="275">
        <v>0.14000000000000001</v>
      </c>
      <c r="P153" s="288">
        <v>0</v>
      </c>
      <c r="Q153" s="411">
        <v>0.14000000000000001</v>
      </c>
      <c r="R153" s="112">
        <f t="shared" si="120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f t="shared" si="121"/>
        <v>0</v>
      </c>
      <c r="X153" s="113">
        <v>0</v>
      </c>
      <c r="Y153" s="113">
        <v>0</v>
      </c>
      <c r="Z153" s="113">
        <v>0</v>
      </c>
      <c r="AA153" s="113">
        <f t="shared" si="122"/>
        <v>0</v>
      </c>
      <c r="AB153" s="113">
        <f t="shared" si="123"/>
        <v>0</v>
      </c>
      <c r="AC153" s="114">
        <f t="shared" si="124"/>
        <v>0</v>
      </c>
      <c r="AD153" s="114">
        <f t="shared" si="125"/>
        <v>0</v>
      </c>
      <c r="AE153" s="113">
        <v>0</v>
      </c>
      <c r="AF153" s="113">
        <v>0</v>
      </c>
      <c r="AG153" s="113">
        <f t="shared" si="126"/>
        <v>0</v>
      </c>
      <c r="AH153" s="113">
        <f t="shared" si="127"/>
        <v>0</v>
      </c>
      <c r="AI153" s="115">
        <v>0</v>
      </c>
      <c r="AJ153" s="115"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f t="shared" si="128"/>
        <v>0</v>
      </c>
      <c r="AR153" s="115">
        <f t="shared" si="129"/>
        <v>0</v>
      </c>
      <c r="AS153" s="116">
        <f t="shared" si="130"/>
        <v>0</v>
      </c>
      <c r="AT153" s="351">
        <f t="shared" si="137"/>
        <v>46345</v>
      </c>
      <c r="AU153" s="113">
        <f t="shared" si="138"/>
        <v>32670</v>
      </c>
      <c r="AV153" s="113">
        <f t="shared" si="131"/>
        <v>0</v>
      </c>
      <c r="AW153" s="113">
        <f t="shared" si="139"/>
        <v>11042</v>
      </c>
      <c r="AX153" s="113">
        <f t="shared" si="139"/>
        <v>653</v>
      </c>
      <c r="AY153" s="113">
        <f t="shared" si="140"/>
        <v>1980</v>
      </c>
      <c r="AZ153" s="115">
        <f t="shared" si="141"/>
        <v>0.14000000000000001</v>
      </c>
      <c r="BA153" s="115">
        <f t="shared" si="142"/>
        <v>0</v>
      </c>
      <c r="BB153" s="116">
        <f t="shared" si="142"/>
        <v>0.14000000000000001</v>
      </c>
    </row>
    <row r="154" spans="1:54" s="394" customFormat="1" x14ac:dyDescent="0.2">
      <c r="A154" s="379">
        <v>28</v>
      </c>
      <c r="B154" s="380">
        <v>4444</v>
      </c>
      <c r="C154" s="380">
        <v>600074731</v>
      </c>
      <c r="D154" s="380">
        <v>48282979</v>
      </c>
      <c r="E154" s="378" t="s">
        <v>203</v>
      </c>
      <c r="F154" s="380">
        <v>3143</v>
      </c>
      <c r="G154" s="247" t="s">
        <v>321</v>
      </c>
      <c r="H154" s="399" t="s">
        <v>282</v>
      </c>
      <c r="I154" s="110">
        <v>327828</v>
      </c>
      <c r="J154" s="111">
        <v>241140</v>
      </c>
      <c r="K154" s="111">
        <v>0</v>
      </c>
      <c r="L154" s="114">
        <v>81505</v>
      </c>
      <c r="M154" s="114">
        <v>4823</v>
      </c>
      <c r="N154" s="111">
        <v>360</v>
      </c>
      <c r="O154" s="275">
        <v>0.53</v>
      </c>
      <c r="P154" s="288">
        <v>0.5</v>
      </c>
      <c r="Q154" s="411">
        <v>0.03</v>
      </c>
      <c r="R154" s="112">
        <f t="shared" si="120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121"/>
        <v>0</v>
      </c>
      <c r="X154" s="113">
        <v>0</v>
      </c>
      <c r="Y154" s="113">
        <v>0</v>
      </c>
      <c r="Z154" s="113">
        <v>0</v>
      </c>
      <c r="AA154" s="113">
        <f t="shared" si="122"/>
        <v>0</v>
      </c>
      <c r="AB154" s="113">
        <f t="shared" si="123"/>
        <v>0</v>
      </c>
      <c r="AC154" s="114">
        <f t="shared" si="124"/>
        <v>0</v>
      </c>
      <c r="AD154" s="114">
        <f t="shared" si="125"/>
        <v>0</v>
      </c>
      <c r="AE154" s="113">
        <v>0</v>
      </c>
      <c r="AF154" s="113">
        <v>0</v>
      </c>
      <c r="AG154" s="113">
        <f t="shared" si="126"/>
        <v>0</v>
      </c>
      <c r="AH154" s="113">
        <f t="shared" si="127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 t="shared" si="128"/>
        <v>0</v>
      </c>
      <c r="AR154" s="115">
        <f t="shared" si="129"/>
        <v>0</v>
      </c>
      <c r="AS154" s="116">
        <f t="shared" si="130"/>
        <v>0</v>
      </c>
      <c r="AT154" s="351">
        <f t="shared" si="137"/>
        <v>327828</v>
      </c>
      <c r="AU154" s="113">
        <f t="shared" si="138"/>
        <v>241140</v>
      </c>
      <c r="AV154" s="113">
        <f t="shared" si="131"/>
        <v>0</v>
      </c>
      <c r="AW154" s="113">
        <f t="shared" si="139"/>
        <v>81505</v>
      </c>
      <c r="AX154" s="113">
        <f t="shared" si="139"/>
        <v>4823</v>
      </c>
      <c r="AY154" s="113">
        <f t="shared" si="140"/>
        <v>360</v>
      </c>
      <c r="AZ154" s="115">
        <f t="shared" si="141"/>
        <v>0.53</v>
      </c>
      <c r="BA154" s="115">
        <f t="shared" si="142"/>
        <v>0.5</v>
      </c>
      <c r="BB154" s="116">
        <f t="shared" si="142"/>
        <v>0.03</v>
      </c>
    </row>
    <row r="155" spans="1:54" s="394" customFormat="1" x14ac:dyDescent="0.2">
      <c r="A155" s="237">
        <v>28</v>
      </c>
      <c r="B155" s="31">
        <v>4444</v>
      </c>
      <c r="C155" s="31">
        <v>600074731</v>
      </c>
      <c r="D155" s="31">
        <v>48282979</v>
      </c>
      <c r="E155" s="246" t="s">
        <v>204</v>
      </c>
      <c r="F155" s="31"/>
      <c r="G155" s="236"/>
      <c r="H155" s="332"/>
      <c r="I155" s="5">
        <v>20130911</v>
      </c>
      <c r="J155" s="8">
        <v>14481842</v>
      </c>
      <c r="K155" s="8">
        <v>110000</v>
      </c>
      <c r="L155" s="8">
        <v>4932041</v>
      </c>
      <c r="M155" s="8">
        <v>289636</v>
      </c>
      <c r="N155" s="8">
        <v>317392</v>
      </c>
      <c r="O155" s="9">
        <v>31.753600000000002</v>
      </c>
      <c r="P155" s="9">
        <v>22.536000000000001</v>
      </c>
      <c r="Q155" s="38">
        <v>9.2175999999999991</v>
      </c>
      <c r="R155" s="5">
        <f t="shared" ref="R155:BB155" si="143">SUM(R149:R154)</f>
        <v>0</v>
      </c>
      <c r="S155" s="8">
        <f t="shared" si="143"/>
        <v>0</v>
      </c>
      <c r="T155" s="8">
        <f t="shared" si="143"/>
        <v>76569</v>
      </c>
      <c r="U155" s="8">
        <f t="shared" si="143"/>
        <v>0</v>
      </c>
      <c r="V155" s="8">
        <f t="shared" si="143"/>
        <v>0</v>
      </c>
      <c r="W155" s="8">
        <f t="shared" si="143"/>
        <v>76569</v>
      </c>
      <c r="X155" s="8">
        <f t="shared" si="143"/>
        <v>0</v>
      </c>
      <c r="Y155" s="8">
        <f t="shared" si="143"/>
        <v>0</v>
      </c>
      <c r="Z155" s="8">
        <f t="shared" si="143"/>
        <v>0</v>
      </c>
      <c r="AA155" s="8">
        <f t="shared" si="143"/>
        <v>0</v>
      </c>
      <c r="AB155" s="8">
        <f t="shared" si="143"/>
        <v>76569</v>
      </c>
      <c r="AC155" s="8">
        <f t="shared" si="143"/>
        <v>25880</v>
      </c>
      <c r="AD155" s="8">
        <f t="shared" si="143"/>
        <v>1531</v>
      </c>
      <c r="AE155" s="8">
        <f t="shared" si="143"/>
        <v>0</v>
      </c>
      <c r="AF155" s="8">
        <f t="shared" si="143"/>
        <v>0</v>
      </c>
      <c r="AG155" s="8">
        <f t="shared" si="143"/>
        <v>0</v>
      </c>
      <c r="AH155" s="8">
        <f t="shared" si="143"/>
        <v>103980</v>
      </c>
      <c r="AI155" s="9">
        <f t="shared" si="143"/>
        <v>0</v>
      </c>
      <c r="AJ155" s="9">
        <f t="shared" si="143"/>
        <v>0</v>
      </c>
      <c r="AK155" s="9">
        <f t="shared" si="143"/>
        <v>0</v>
      </c>
      <c r="AL155" s="9">
        <f t="shared" si="143"/>
        <v>0</v>
      </c>
      <c r="AM155" s="9">
        <f t="shared" si="143"/>
        <v>0.26</v>
      </c>
      <c r="AN155" s="9">
        <f t="shared" si="143"/>
        <v>0</v>
      </c>
      <c r="AO155" s="9">
        <f t="shared" si="143"/>
        <v>0</v>
      </c>
      <c r="AP155" s="9">
        <f t="shared" si="143"/>
        <v>0</v>
      </c>
      <c r="AQ155" s="9">
        <f t="shared" si="143"/>
        <v>0</v>
      </c>
      <c r="AR155" s="9">
        <f t="shared" si="143"/>
        <v>0.26</v>
      </c>
      <c r="AS155" s="78">
        <f t="shared" si="143"/>
        <v>0.26</v>
      </c>
      <c r="AT155" s="877">
        <f t="shared" si="143"/>
        <v>20234891</v>
      </c>
      <c r="AU155" s="8">
        <f t="shared" si="143"/>
        <v>14558411</v>
      </c>
      <c r="AV155" s="8">
        <f t="shared" si="143"/>
        <v>110000</v>
      </c>
      <c r="AW155" s="8">
        <f t="shared" si="143"/>
        <v>4957921</v>
      </c>
      <c r="AX155" s="8">
        <f t="shared" si="143"/>
        <v>291167</v>
      </c>
      <c r="AY155" s="8">
        <f t="shared" si="143"/>
        <v>317392</v>
      </c>
      <c r="AZ155" s="9">
        <f t="shared" si="143"/>
        <v>32.013599999999997</v>
      </c>
      <c r="BA155" s="9">
        <f t="shared" si="143"/>
        <v>22.536000000000001</v>
      </c>
      <c r="BB155" s="78">
        <f t="shared" si="143"/>
        <v>9.4776000000000007</v>
      </c>
    </row>
    <row r="156" spans="1:54" s="394" customFormat="1" ht="12.75" customHeight="1" x14ac:dyDescent="0.2">
      <c r="A156" s="379">
        <v>29</v>
      </c>
      <c r="B156" s="380">
        <v>4445</v>
      </c>
      <c r="C156" s="380">
        <v>600075044</v>
      </c>
      <c r="D156" s="380">
        <v>72742631</v>
      </c>
      <c r="E156" s="378" t="s">
        <v>205</v>
      </c>
      <c r="F156" s="380">
        <v>3111</v>
      </c>
      <c r="G156" s="247" t="s">
        <v>315</v>
      </c>
      <c r="H156" s="381" t="s">
        <v>281</v>
      </c>
      <c r="I156" s="110">
        <v>2507543</v>
      </c>
      <c r="J156" s="111">
        <v>1836556</v>
      </c>
      <c r="K156" s="111">
        <v>0</v>
      </c>
      <c r="L156" s="114">
        <v>620756</v>
      </c>
      <c r="M156" s="114">
        <v>36731</v>
      </c>
      <c r="N156" s="111">
        <v>13500</v>
      </c>
      <c r="O156" s="275">
        <v>4.5718000000000005</v>
      </c>
      <c r="P156" s="288">
        <v>3.65</v>
      </c>
      <c r="Q156" s="411">
        <v>0.92179999999999995</v>
      </c>
      <c r="R156" s="112">
        <f t="shared" si="120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21"/>
        <v>0</v>
      </c>
      <c r="X156" s="113">
        <v>0</v>
      </c>
      <c r="Y156" s="113">
        <v>0</v>
      </c>
      <c r="Z156" s="113">
        <v>0</v>
      </c>
      <c r="AA156" s="113">
        <f t="shared" si="122"/>
        <v>0</v>
      </c>
      <c r="AB156" s="113">
        <f t="shared" si="123"/>
        <v>0</v>
      </c>
      <c r="AC156" s="114">
        <f t="shared" si="124"/>
        <v>0</v>
      </c>
      <c r="AD156" s="114">
        <f t="shared" si="125"/>
        <v>0</v>
      </c>
      <c r="AE156" s="113">
        <v>0</v>
      </c>
      <c r="AF156" s="113">
        <v>0</v>
      </c>
      <c r="AG156" s="113">
        <f t="shared" si="126"/>
        <v>0</v>
      </c>
      <c r="AH156" s="113">
        <f t="shared" si="127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28"/>
        <v>0</v>
      </c>
      <c r="AR156" s="115">
        <f t="shared" si="129"/>
        <v>0</v>
      </c>
      <c r="AS156" s="116">
        <f t="shared" si="130"/>
        <v>0</v>
      </c>
      <c r="AT156" s="351">
        <f t="shared" ref="AT156:AT161" si="144">I156+AH156</f>
        <v>2507543</v>
      </c>
      <c r="AU156" s="113">
        <f t="shared" ref="AU156:AU161" si="145">J156+W156</f>
        <v>1836556</v>
      </c>
      <c r="AV156" s="113">
        <f t="shared" si="131"/>
        <v>0</v>
      </c>
      <c r="AW156" s="113">
        <f t="shared" ref="AW156:AX161" si="146">L156+AC156</f>
        <v>620756</v>
      </c>
      <c r="AX156" s="113">
        <f t="shared" si="146"/>
        <v>36731</v>
      </c>
      <c r="AY156" s="113">
        <f t="shared" ref="AY156:AY161" si="147">N156+AG156</f>
        <v>13500</v>
      </c>
      <c r="AZ156" s="115">
        <f t="shared" ref="AZ156:AZ161" si="148">O156+AS156</f>
        <v>4.5718000000000005</v>
      </c>
      <c r="BA156" s="115">
        <f t="shared" ref="BA156:BB161" si="149">P156+AQ156</f>
        <v>3.65</v>
      </c>
      <c r="BB156" s="116">
        <f t="shared" si="149"/>
        <v>0.92179999999999995</v>
      </c>
    </row>
    <row r="157" spans="1:54" s="394" customFormat="1" ht="12.75" customHeight="1" x14ac:dyDescent="0.2">
      <c r="A157" s="379">
        <v>29</v>
      </c>
      <c r="B157" s="380">
        <v>4445</v>
      </c>
      <c r="C157" s="380">
        <v>600075044</v>
      </c>
      <c r="D157" s="380">
        <v>72742631</v>
      </c>
      <c r="E157" s="378" t="s">
        <v>205</v>
      </c>
      <c r="F157" s="380">
        <v>3117</v>
      </c>
      <c r="G157" s="247" t="s">
        <v>318</v>
      </c>
      <c r="H157" s="381" t="s">
        <v>281</v>
      </c>
      <c r="I157" s="110">
        <v>3481628</v>
      </c>
      <c r="J157" s="111">
        <v>2515941</v>
      </c>
      <c r="K157" s="111">
        <v>0</v>
      </c>
      <c r="L157" s="114">
        <v>850388</v>
      </c>
      <c r="M157" s="114">
        <v>50319</v>
      </c>
      <c r="N157" s="111">
        <v>64980</v>
      </c>
      <c r="O157" s="275">
        <v>5.5278</v>
      </c>
      <c r="P157" s="288">
        <v>3.2090000000000001</v>
      </c>
      <c r="Q157" s="411">
        <v>2.3188</v>
      </c>
      <c r="R157" s="112">
        <f t="shared" si="120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21"/>
        <v>0</v>
      </c>
      <c r="X157" s="113">
        <v>0</v>
      </c>
      <c r="Y157" s="113">
        <v>0</v>
      </c>
      <c r="Z157" s="113">
        <v>0</v>
      </c>
      <c r="AA157" s="113">
        <f t="shared" si="122"/>
        <v>0</v>
      </c>
      <c r="AB157" s="113">
        <f t="shared" si="123"/>
        <v>0</v>
      </c>
      <c r="AC157" s="114">
        <f t="shared" si="124"/>
        <v>0</v>
      </c>
      <c r="AD157" s="114">
        <f t="shared" si="125"/>
        <v>0</v>
      </c>
      <c r="AE157" s="113">
        <v>0</v>
      </c>
      <c r="AF157" s="113">
        <v>0</v>
      </c>
      <c r="AG157" s="113">
        <f t="shared" si="126"/>
        <v>0</v>
      </c>
      <c r="AH157" s="113">
        <f t="shared" si="127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28"/>
        <v>0</v>
      </c>
      <c r="AR157" s="115">
        <f t="shared" si="129"/>
        <v>0</v>
      </c>
      <c r="AS157" s="116">
        <f t="shared" si="130"/>
        <v>0</v>
      </c>
      <c r="AT157" s="351">
        <f t="shared" si="144"/>
        <v>3481628</v>
      </c>
      <c r="AU157" s="113">
        <f t="shared" si="145"/>
        <v>2515941</v>
      </c>
      <c r="AV157" s="113">
        <f t="shared" si="131"/>
        <v>0</v>
      </c>
      <c r="AW157" s="113">
        <f t="shared" si="146"/>
        <v>850388</v>
      </c>
      <c r="AX157" s="113">
        <f t="shared" si="146"/>
        <v>50319</v>
      </c>
      <c r="AY157" s="113">
        <f t="shared" si="147"/>
        <v>64980</v>
      </c>
      <c r="AZ157" s="115">
        <f t="shared" si="148"/>
        <v>5.5278</v>
      </c>
      <c r="BA157" s="115">
        <f t="shared" si="149"/>
        <v>3.2090000000000001</v>
      </c>
      <c r="BB157" s="116">
        <f t="shared" si="149"/>
        <v>2.3188</v>
      </c>
    </row>
    <row r="158" spans="1:54" s="394" customFormat="1" ht="12.75" customHeight="1" x14ac:dyDescent="0.2">
      <c r="A158" s="379">
        <v>29</v>
      </c>
      <c r="B158" s="380">
        <v>4445</v>
      </c>
      <c r="C158" s="380">
        <v>600075044</v>
      </c>
      <c r="D158" s="380">
        <v>72742631</v>
      </c>
      <c r="E158" s="378" t="s">
        <v>205</v>
      </c>
      <c r="F158" s="380">
        <v>3117</v>
      </c>
      <c r="G158" s="247" t="s">
        <v>316</v>
      </c>
      <c r="H158" s="381" t="s">
        <v>282</v>
      </c>
      <c r="I158" s="110">
        <v>926629</v>
      </c>
      <c r="J158" s="111">
        <v>682348</v>
      </c>
      <c r="K158" s="111">
        <v>0</v>
      </c>
      <c r="L158" s="114">
        <v>230634</v>
      </c>
      <c r="M158" s="114">
        <v>13647</v>
      </c>
      <c r="N158" s="111">
        <v>0</v>
      </c>
      <c r="O158" s="275">
        <v>1.9500000000000002</v>
      </c>
      <c r="P158" s="288">
        <v>1.9500000000000002</v>
      </c>
      <c r="Q158" s="411">
        <v>0</v>
      </c>
      <c r="R158" s="112">
        <f t="shared" si="120"/>
        <v>0</v>
      </c>
      <c r="S158" s="113">
        <v>-16040</v>
      </c>
      <c r="T158" s="113">
        <v>0</v>
      </c>
      <c r="U158" s="113">
        <v>0</v>
      </c>
      <c r="V158" s="113">
        <v>0</v>
      </c>
      <c r="W158" s="113">
        <f t="shared" si="121"/>
        <v>-16040</v>
      </c>
      <c r="X158" s="113">
        <v>0</v>
      </c>
      <c r="Y158" s="113">
        <v>0</v>
      </c>
      <c r="Z158" s="113">
        <v>0</v>
      </c>
      <c r="AA158" s="113">
        <f t="shared" si="122"/>
        <v>0</v>
      </c>
      <c r="AB158" s="113">
        <f t="shared" si="123"/>
        <v>-16040</v>
      </c>
      <c r="AC158" s="114">
        <f t="shared" si="124"/>
        <v>-5422</v>
      </c>
      <c r="AD158" s="114">
        <f t="shared" si="125"/>
        <v>-321</v>
      </c>
      <c r="AE158" s="113">
        <v>5750</v>
      </c>
      <c r="AF158" s="113">
        <v>0</v>
      </c>
      <c r="AG158" s="113">
        <f t="shared" si="126"/>
        <v>5750</v>
      </c>
      <c r="AH158" s="113">
        <f t="shared" si="127"/>
        <v>-16033</v>
      </c>
      <c r="AI158" s="115">
        <v>0</v>
      </c>
      <c r="AJ158" s="115">
        <v>0</v>
      </c>
      <c r="AK158" s="115">
        <v>-0.04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 t="shared" si="128"/>
        <v>-0.04</v>
      </c>
      <c r="AR158" s="115">
        <f t="shared" si="129"/>
        <v>0</v>
      </c>
      <c r="AS158" s="116">
        <f t="shared" si="130"/>
        <v>-0.04</v>
      </c>
      <c r="AT158" s="351">
        <f t="shared" si="144"/>
        <v>910596</v>
      </c>
      <c r="AU158" s="113">
        <f t="shared" si="145"/>
        <v>666308</v>
      </c>
      <c r="AV158" s="113">
        <f t="shared" si="131"/>
        <v>0</v>
      </c>
      <c r="AW158" s="113">
        <f t="shared" si="146"/>
        <v>225212</v>
      </c>
      <c r="AX158" s="113">
        <f t="shared" si="146"/>
        <v>13326</v>
      </c>
      <c r="AY158" s="113">
        <f t="shared" si="147"/>
        <v>5750</v>
      </c>
      <c r="AZ158" s="115">
        <f t="shared" si="148"/>
        <v>1.9100000000000001</v>
      </c>
      <c r="BA158" s="115">
        <f t="shared" si="149"/>
        <v>1.9100000000000001</v>
      </c>
      <c r="BB158" s="116">
        <f t="shared" si="149"/>
        <v>0</v>
      </c>
    </row>
    <row r="159" spans="1:54" s="394" customFormat="1" ht="12.75" customHeight="1" x14ac:dyDescent="0.2">
      <c r="A159" s="379">
        <v>29</v>
      </c>
      <c r="B159" s="380">
        <v>4445</v>
      </c>
      <c r="C159" s="380">
        <v>600075044</v>
      </c>
      <c r="D159" s="380">
        <v>72742631</v>
      </c>
      <c r="E159" s="378" t="s">
        <v>205</v>
      </c>
      <c r="F159" s="380">
        <v>3141</v>
      </c>
      <c r="G159" s="247" t="s">
        <v>319</v>
      </c>
      <c r="H159" s="381" t="s">
        <v>282</v>
      </c>
      <c r="I159" s="110">
        <v>836688</v>
      </c>
      <c r="J159" s="111">
        <v>613256</v>
      </c>
      <c r="K159" s="111">
        <v>0</v>
      </c>
      <c r="L159" s="114">
        <v>207281</v>
      </c>
      <c r="M159" s="114">
        <v>12265</v>
      </c>
      <c r="N159" s="111">
        <v>3886</v>
      </c>
      <c r="O159" s="275">
        <v>2.09</v>
      </c>
      <c r="P159" s="288">
        <v>0</v>
      </c>
      <c r="Q159" s="411">
        <v>2.09</v>
      </c>
      <c r="R159" s="112">
        <f t="shared" si="120"/>
        <v>0</v>
      </c>
      <c r="S159" s="113">
        <v>0</v>
      </c>
      <c r="T159" s="113">
        <v>-7237</v>
      </c>
      <c r="U159" s="113">
        <v>0</v>
      </c>
      <c r="V159" s="113">
        <v>0</v>
      </c>
      <c r="W159" s="113">
        <f t="shared" si="121"/>
        <v>-7237</v>
      </c>
      <c r="X159" s="113">
        <v>0</v>
      </c>
      <c r="Y159" s="113">
        <v>0</v>
      </c>
      <c r="Z159" s="113">
        <v>0</v>
      </c>
      <c r="AA159" s="113">
        <f t="shared" si="122"/>
        <v>0</v>
      </c>
      <c r="AB159" s="113">
        <f t="shared" si="123"/>
        <v>-7237</v>
      </c>
      <c r="AC159" s="114">
        <f t="shared" si="124"/>
        <v>-2446</v>
      </c>
      <c r="AD159" s="114">
        <f t="shared" si="125"/>
        <v>-145</v>
      </c>
      <c r="AE159" s="113">
        <v>0</v>
      </c>
      <c r="AF159" s="113">
        <v>0</v>
      </c>
      <c r="AG159" s="113">
        <f t="shared" si="126"/>
        <v>0</v>
      </c>
      <c r="AH159" s="113">
        <f t="shared" si="127"/>
        <v>-9828</v>
      </c>
      <c r="AI159" s="115">
        <v>0</v>
      </c>
      <c r="AJ159" s="115">
        <v>0</v>
      </c>
      <c r="AK159" s="115">
        <v>0</v>
      </c>
      <c r="AL159" s="115">
        <v>0</v>
      </c>
      <c r="AM159" s="115">
        <v>-0.03</v>
      </c>
      <c r="AN159" s="115">
        <v>0</v>
      </c>
      <c r="AO159" s="115">
        <v>0</v>
      </c>
      <c r="AP159" s="115">
        <v>0</v>
      </c>
      <c r="AQ159" s="115">
        <f t="shared" si="128"/>
        <v>0</v>
      </c>
      <c r="AR159" s="115">
        <f t="shared" si="129"/>
        <v>-0.03</v>
      </c>
      <c r="AS159" s="116">
        <f t="shared" si="130"/>
        <v>-0.03</v>
      </c>
      <c r="AT159" s="351">
        <f t="shared" si="144"/>
        <v>826860</v>
      </c>
      <c r="AU159" s="113">
        <f t="shared" si="145"/>
        <v>606019</v>
      </c>
      <c r="AV159" s="113">
        <f t="shared" si="131"/>
        <v>0</v>
      </c>
      <c r="AW159" s="113">
        <f t="shared" si="146"/>
        <v>204835</v>
      </c>
      <c r="AX159" s="113">
        <f t="shared" si="146"/>
        <v>12120</v>
      </c>
      <c r="AY159" s="113">
        <f t="shared" si="147"/>
        <v>3886</v>
      </c>
      <c r="AZ159" s="115">
        <f t="shared" si="148"/>
        <v>2.06</v>
      </c>
      <c r="BA159" s="115">
        <f t="shared" si="149"/>
        <v>0</v>
      </c>
      <c r="BB159" s="116">
        <f t="shared" si="149"/>
        <v>2.06</v>
      </c>
    </row>
    <row r="160" spans="1:54" s="394" customFormat="1" ht="12.75" customHeight="1" x14ac:dyDescent="0.2">
      <c r="A160" s="379">
        <v>29</v>
      </c>
      <c r="B160" s="380">
        <v>4445</v>
      </c>
      <c r="C160" s="380">
        <v>600075044</v>
      </c>
      <c r="D160" s="380">
        <v>72742631</v>
      </c>
      <c r="E160" s="372" t="s">
        <v>205</v>
      </c>
      <c r="F160" s="380">
        <v>3143</v>
      </c>
      <c r="G160" s="247" t="s">
        <v>633</v>
      </c>
      <c r="H160" s="399" t="s">
        <v>281</v>
      </c>
      <c r="I160" s="110">
        <v>693933</v>
      </c>
      <c r="J160" s="111">
        <v>510996</v>
      </c>
      <c r="K160" s="111">
        <v>0</v>
      </c>
      <c r="L160" s="114">
        <v>172717</v>
      </c>
      <c r="M160" s="114">
        <v>10220</v>
      </c>
      <c r="N160" s="111">
        <v>0</v>
      </c>
      <c r="O160" s="275">
        <v>1.2951999999999999</v>
      </c>
      <c r="P160" s="288">
        <v>1.2951999999999999</v>
      </c>
      <c r="Q160" s="411">
        <v>0</v>
      </c>
      <c r="R160" s="112">
        <f t="shared" si="120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21"/>
        <v>0</v>
      </c>
      <c r="X160" s="113">
        <v>0</v>
      </c>
      <c r="Y160" s="113">
        <v>0</v>
      </c>
      <c r="Z160" s="113">
        <v>0</v>
      </c>
      <c r="AA160" s="113">
        <f t="shared" si="122"/>
        <v>0</v>
      </c>
      <c r="AB160" s="113">
        <f t="shared" si="123"/>
        <v>0</v>
      </c>
      <c r="AC160" s="114">
        <f t="shared" si="124"/>
        <v>0</v>
      </c>
      <c r="AD160" s="114">
        <f t="shared" si="125"/>
        <v>0</v>
      </c>
      <c r="AE160" s="113">
        <v>0</v>
      </c>
      <c r="AF160" s="113">
        <v>0</v>
      </c>
      <c r="AG160" s="113">
        <f t="shared" si="126"/>
        <v>0</v>
      </c>
      <c r="AH160" s="113">
        <f t="shared" si="127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28"/>
        <v>0</v>
      </c>
      <c r="AR160" s="115">
        <f t="shared" si="129"/>
        <v>0</v>
      </c>
      <c r="AS160" s="116">
        <f t="shared" si="130"/>
        <v>0</v>
      </c>
      <c r="AT160" s="351">
        <f t="shared" si="144"/>
        <v>693933</v>
      </c>
      <c r="AU160" s="113">
        <f t="shared" si="145"/>
        <v>510996</v>
      </c>
      <c r="AV160" s="113">
        <f t="shared" si="131"/>
        <v>0</v>
      </c>
      <c r="AW160" s="113">
        <f t="shared" si="146"/>
        <v>172717</v>
      </c>
      <c r="AX160" s="113">
        <f t="shared" si="146"/>
        <v>10220</v>
      </c>
      <c r="AY160" s="113">
        <f t="shared" si="147"/>
        <v>0</v>
      </c>
      <c r="AZ160" s="115">
        <f t="shared" si="148"/>
        <v>1.2951999999999999</v>
      </c>
      <c r="BA160" s="115">
        <f t="shared" si="149"/>
        <v>1.2951999999999999</v>
      </c>
      <c r="BB160" s="116">
        <f t="shared" si="149"/>
        <v>0</v>
      </c>
    </row>
    <row r="161" spans="1:54" s="394" customFormat="1" ht="12.75" customHeight="1" x14ac:dyDescent="0.2">
      <c r="A161" s="379">
        <v>29</v>
      </c>
      <c r="B161" s="380">
        <v>4445</v>
      </c>
      <c r="C161" s="380">
        <v>600075044</v>
      </c>
      <c r="D161" s="380">
        <v>72742631</v>
      </c>
      <c r="E161" s="372" t="s">
        <v>205</v>
      </c>
      <c r="F161" s="380">
        <v>3143</v>
      </c>
      <c r="G161" s="247" t="s">
        <v>634</v>
      </c>
      <c r="H161" s="399" t="s">
        <v>282</v>
      </c>
      <c r="I161" s="110">
        <v>25981</v>
      </c>
      <c r="J161" s="111">
        <v>18315</v>
      </c>
      <c r="K161" s="111">
        <v>0</v>
      </c>
      <c r="L161" s="114">
        <v>6190</v>
      </c>
      <c r="M161" s="114">
        <v>366</v>
      </c>
      <c r="N161" s="111">
        <v>1110</v>
      </c>
      <c r="O161" s="275">
        <v>0.08</v>
      </c>
      <c r="P161" s="288">
        <v>0</v>
      </c>
      <c r="Q161" s="411">
        <v>0.08</v>
      </c>
      <c r="R161" s="112">
        <f t="shared" si="120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f t="shared" si="121"/>
        <v>0</v>
      </c>
      <c r="X161" s="113">
        <v>0</v>
      </c>
      <c r="Y161" s="113">
        <v>0</v>
      </c>
      <c r="Z161" s="113">
        <v>0</v>
      </c>
      <c r="AA161" s="113">
        <f t="shared" si="122"/>
        <v>0</v>
      </c>
      <c r="AB161" s="113">
        <f t="shared" si="123"/>
        <v>0</v>
      </c>
      <c r="AC161" s="114">
        <f t="shared" si="124"/>
        <v>0</v>
      </c>
      <c r="AD161" s="114">
        <f t="shared" si="125"/>
        <v>0</v>
      </c>
      <c r="AE161" s="113">
        <v>0</v>
      </c>
      <c r="AF161" s="113">
        <v>0</v>
      </c>
      <c r="AG161" s="113">
        <f t="shared" si="126"/>
        <v>0</v>
      </c>
      <c r="AH161" s="113">
        <f t="shared" si="127"/>
        <v>0</v>
      </c>
      <c r="AI161" s="115">
        <v>0</v>
      </c>
      <c r="AJ161" s="115"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f t="shared" si="128"/>
        <v>0</v>
      </c>
      <c r="AR161" s="115">
        <f t="shared" si="129"/>
        <v>0</v>
      </c>
      <c r="AS161" s="116">
        <f t="shared" si="130"/>
        <v>0</v>
      </c>
      <c r="AT161" s="351">
        <f t="shared" si="144"/>
        <v>25981</v>
      </c>
      <c r="AU161" s="113">
        <f t="shared" si="145"/>
        <v>18315</v>
      </c>
      <c r="AV161" s="113">
        <f t="shared" si="131"/>
        <v>0</v>
      </c>
      <c r="AW161" s="113">
        <f t="shared" si="146"/>
        <v>6190</v>
      </c>
      <c r="AX161" s="113">
        <f t="shared" si="146"/>
        <v>366</v>
      </c>
      <c r="AY161" s="113">
        <f t="shared" si="147"/>
        <v>1110</v>
      </c>
      <c r="AZ161" s="115">
        <f t="shared" si="148"/>
        <v>0.08</v>
      </c>
      <c r="BA161" s="115">
        <f t="shared" si="149"/>
        <v>0</v>
      </c>
      <c r="BB161" s="116">
        <f t="shared" si="149"/>
        <v>0.08</v>
      </c>
    </row>
    <row r="162" spans="1:54" s="394" customFormat="1" ht="12.75" customHeight="1" x14ac:dyDescent="0.2">
      <c r="A162" s="237">
        <v>29</v>
      </c>
      <c r="B162" s="31">
        <v>4445</v>
      </c>
      <c r="C162" s="31">
        <v>600075044</v>
      </c>
      <c r="D162" s="31">
        <v>72742631</v>
      </c>
      <c r="E162" s="246" t="s">
        <v>206</v>
      </c>
      <c r="F162" s="31"/>
      <c r="G162" s="236"/>
      <c r="H162" s="332"/>
      <c r="I162" s="5">
        <v>8472402</v>
      </c>
      <c r="J162" s="8">
        <v>6177412</v>
      </c>
      <c r="K162" s="8">
        <v>0</v>
      </c>
      <c r="L162" s="8">
        <v>2087966</v>
      </c>
      <c r="M162" s="8">
        <v>123548</v>
      </c>
      <c r="N162" s="8">
        <v>83476</v>
      </c>
      <c r="O162" s="9">
        <v>15.514800000000001</v>
      </c>
      <c r="P162" s="9">
        <v>10.104200000000001</v>
      </c>
      <c r="Q162" s="38">
        <v>5.4105999999999996</v>
      </c>
      <c r="R162" s="5">
        <f t="shared" ref="R162:BB162" si="150">SUM(R156:R161)</f>
        <v>0</v>
      </c>
      <c r="S162" s="8">
        <f t="shared" si="150"/>
        <v>-16040</v>
      </c>
      <c r="T162" s="8">
        <f t="shared" si="150"/>
        <v>-7237</v>
      </c>
      <c r="U162" s="8">
        <f t="shared" si="150"/>
        <v>0</v>
      </c>
      <c r="V162" s="8">
        <f t="shared" si="150"/>
        <v>0</v>
      </c>
      <c r="W162" s="8">
        <f t="shared" si="150"/>
        <v>-23277</v>
      </c>
      <c r="X162" s="8">
        <f t="shared" si="150"/>
        <v>0</v>
      </c>
      <c r="Y162" s="8">
        <f t="shared" si="150"/>
        <v>0</v>
      </c>
      <c r="Z162" s="8">
        <f t="shared" si="150"/>
        <v>0</v>
      </c>
      <c r="AA162" s="8">
        <f t="shared" si="150"/>
        <v>0</v>
      </c>
      <c r="AB162" s="8">
        <f t="shared" si="150"/>
        <v>-23277</v>
      </c>
      <c r="AC162" s="8">
        <f t="shared" si="150"/>
        <v>-7868</v>
      </c>
      <c r="AD162" s="8">
        <f t="shared" si="150"/>
        <v>-466</v>
      </c>
      <c r="AE162" s="8">
        <f t="shared" si="150"/>
        <v>5750</v>
      </c>
      <c r="AF162" s="8">
        <f t="shared" si="150"/>
        <v>0</v>
      </c>
      <c r="AG162" s="8">
        <f t="shared" si="150"/>
        <v>5750</v>
      </c>
      <c r="AH162" s="8">
        <f t="shared" si="150"/>
        <v>-25861</v>
      </c>
      <c r="AI162" s="9">
        <f t="shared" si="150"/>
        <v>0</v>
      </c>
      <c r="AJ162" s="9">
        <f t="shared" si="150"/>
        <v>0</v>
      </c>
      <c r="AK162" s="9">
        <f t="shared" si="150"/>
        <v>-0.04</v>
      </c>
      <c r="AL162" s="9">
        <f t="shared" si="150"/>
        <v>0</v>
      </c>
      <c r="AM162" s="9">
        <f t="shared" si="150"/>
        <v>-0.03</v>
      </c>
      <c r="AN162" s="9">
        <f t="shared" si="150"/>
        <v>0</v>
      </c>
      <c r="AO162" s="9">
        <f t="shared" si="150"/>
        <v>0</v>
      </c>
      <c r="AP162" s="9">
        <f t="shared" si="150"/>
        <v>0</v>
      </c>
      <c r="AQ162" s="9">
        <f t="shared" si="150"/>
        <v>-0.04</v>
      </c>
      <c r="AR162" s="9">
        <f t="shared" si="150"/>
        <v>-0.03</v>
      </c>
      <c r="AS162" s="78">
        <f t="shared" si="150"/>
        <v>-7.0000000000000007E-2</v>
      </c>
      <c r="AT162" s="877">
        <f t="shared" si="150"/>
        <v>8446541</v>
      </c>
      <c r="AU162" s="8">
        <f t="shared" si="150"/>
        <v>6154135</v>
      </c>
      <c r="AV162" s="8">
        <f t="shared" si="150"/>
        <v>0</v>
      </c>
      <c r="AW162" s="8">
        <f t="shared" si="150"/>
        <v>2080098</v>
      </c>
      <c r="AX162" s="8">
        <f t="shared" si="150"/>
        <v>123082</v>
      </c>
      <c r="AY162" s="8">
        <f t="shared" si="150"/>
        <v>89226</v>
      </c>
      <c r="AZ162" s="9">
        <f t="shared" si="150"/>
        <v>15.444800000000001</v>
      </c>
      <c r="BA162" s="9">
        <f t="shared" si="150"/>
        <v>10.0642</v>
      </c>
      <c r="BB162" s="78">
        <f t="shared" si="150"/>
        <v>5.3805999999999994</v>
      </c>
    </row>
    <row r="163" spans="1:54" s="394" customFormat="1" ht="12.75" customHeight="1" x14ac:dyDescent="0.2">
      <c r="A163" s="379">
        <v>30</v>
      </c>
      <c r="B163" s="380">
        <v>4446</v>
      </c>
      <c r="C163" s="380">
        <v>600074587</v>
      </c>
      <c r="D163" s="380">
        <v>70695504</v>
      </c>
      <c r="E163" s="378" t="s">
        <v>207</v>
      </c>
      <c r="F163" s="380">
        <v>3111</v>
      </c>
      <c r="G163" s="247" t="s">
        <v>315</v>
      </c>
      <c r="H163" s="381" t="s">
        <v>281</v>
      </c>
      <c r="I163" s="110">
        <v>1689172</v>
      </c>
      <c r="J163" s="111">
        <v>1235583</v>
      </c>
      <c r="K163" s="111">
        <v>0</v>
      </c>
      <c r="L163" s="114">
        <v>417627</v>
      </c>
      <c r="M163" s="114">
        <v>24712</v>
      </c>
      <c r="N163" s="111">
        <v>11250</v>
      </c>
      <c r="O163" s="275">
        <v>2.6997</v>
      </c>
      <c r="P163" s="288">
        <v>2.1888000000000001</v>
      </c>
      <c r="Q163" s="411">
        <v>0.51090000000000002</v>
      </c>
      <c r="R163" s="112">
        <f t="shared" si="120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f t="shared" si="121"/>
        <v>0</v>
      </c>
      <c r="X163" s="113">
        <v>0</v>
      </c>
      <c r="Y163" s="113">
        <v>0</v>
      </c>
      <c r="Z163" s="113">
        <v>0</v>
      </c>
      <c r="AA163" s="113">
        <f t="shared" si="122"/>
        <v>0</v>
      </c>
      <c r="AB163" s="113">
        <f t="shared" si="123"/>
        <v>0</v>
      </c>
      <c r="AC163" s="114">
        <f t="shared" si="124"/>
        <v>0</v>
      </c>
      <c r="AD163" s="114">
        <f t="shared" si="125"/>
        <v>0</v>
      </c>
      <c r="AE163" s="113">
        <v>0</v>
      </c>
      <c r="AF163" s="113">
        <v>0</v>
      </c>
      <c r="AG163" s="113">
        <f t="shared" si="126"/>
        <v>0</v>
      </c>
      <c r="AH163" s="113">
        <f t="shared" si="127"/>
        <v>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 t="shared" si="128"/>
        <v>0</v>
      </c>
      <c r="AR163" s="115">
        <f t="shared" si="129"/>
        <v>0</v>
      </c>
      <c r="AS163" s="116">
        <f t="shared" si="130"/>
        <v>0</v>
      </c>
      <c r="AT163" s="351">
        <f t="shared" ref="AT163:AT168" si="151">I163+AH163</f>
        <v>1689172</v>
      </c>
      <c r="AU163" s="113">
        <f t="shared" ref="AU163:AU168" si="152">J163+W163</f>
        <v>1235583</v>
      </c>
      <c r="AV163" s="113">
        <f t="shared" si="131"/>
        <v>0</v>
      </c>
      <c r="AW163" s="113">
        <f t="shared" ref="AW163:AX168" si="153">L163+AC163</f>
        <v>417627</v>
      </c>
      <c r="AX163" s="113">
        <f t="shared" si="153"/>
        <v>24712</v>
      </c>
      <c r="AY163" s="113">
        <f t="shared" ref="AY163:AY168" si="154">N163+AG163</f>
        <v>11250</v>
      </c>
      <c r="AZ163" s="115">
        <f t="shared" ref="AZ163:AZ168" si="155">O163+AS163</f>
        <v>2.6997</v>
      </c>
      <c r="BA163" s="115">
        <f t="shared" ref="BA163:BB168" si="156">P163+AQ163</f>
        <v>2.1888000000000001</v>
      </c>
      <c r="BB163" s="116">
        <f t="shared" si="156"/>
        <v>0.51090000000000002</v>
      </c>
    </row>
    <row r="164" spans="1:54" s="394" customFormat="1" ht="12.75" customHeight="1" x14ac:dyDescent="0.2">
      <c r="A164" s="379">
        <v>30</v>
      </c>
      <c r="B164" s="380">
        <v>4446</v>
      </c>
      <c r="C164" s="380">
        <v>600074587</v>
      </c>
      <c r="D164" s="380">
        <v>70695504</v>
      </c>
      <c r="E164" s="378" t="s">
        <v>207</v>
      </c>
      <c r="F164" s="380">
        <v>3117</v>
      </c>
      <c r="G164" s="247" t="s">
        <v>318</v>
      </c>
      <c r="H164" s="381" t="s">
        <v>281</v>
      </c>
      <c r="I164" s="110">
        <v>2744068</v>
      </c>
      <c r="J164" s="111">
        <v>1984152</v>
      </c>
      <c r="K164" s="111">
        <v>0</v>
      </c>
      <c r="L164" s="114">
        <v>670643</v>
      </c>
      <c r="M164" s="114">
        <v>39683</v>
      </c>
      <c r="N164" s="111">
        <v>49590</v>
      </c>
      <c r="O164" s="275">
        <v>4.0184999999999995</v>
      </c>
      <c r="P164" s="288">
        <v>2.8180999999999998</v>
      </c>
      <c r="Q164" s="411">
        <v>1.2004000000000001</v>
      </c>
      <c r="R164" s="112">
        <f t="shared" si="120"/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f t="shared" si="121"/>
        <v>0</v>
      </c>
      <c r="X164" s="113">
        <v>0</v>
      </c>
      <c r="Y164" s="113">
        <v>0</v>
      </c>
      <c r="Z164" s="113">
        <v>0</v>
      </c>
      <c r="AA164" s="113">
        <f t="shared" si="122"/>
        <v>0</v>
      </c>
      <c r="AB164" s="113">
        <f t="shared" si="123"/>
        <v>0</v>
      </c>
      <c r="AC164" s="114">
        <f t="shared" si="124"/>
        <v>0</v>
      </c>
      <c r="AD164" s="114">
        <f t="shared" si="125"/>
        <v>0</v>
      </c>
      <c r="AE164" s="113">
        <v>0</v>
      </c>
      <c r="AF164" s="113">
        <v>0</v>
      </c>
      <c r="AG164" s="113">
        <f t="shared" si="126"/>
        <v>0</v>
      </c>
      <c r="AH164" s="113">
        <f t="shared" si="127"/>
        <v>0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f t="shared" si="128"/>
        <v>0</v>
      </c>
      <c r="AR164" s="115">
        <f t="shared" si="129"/>
        <v>0</v>
      </c>
      <c r="AS164" s="116">
        <f t="shared" si="130"/>
        <v>0</v>
      </c>
      <c r="AT164" s="351">
        <f t="shared" si="151"/>
        <v>2744068</v>
      </c>
      <c r="AU164" s="113">
        <f t="shared" si="152"/>
        <v>1984152</v>
      </c>
      <c r="AV164" s="113">
        <f t="shared" si="131"/>
        <v>0</v>
      </c>
      <c r="AW164" s="113">
        <f t="shared" si="153"/>
        <v>670643</v>
      </c>
      <c r="AX164" s="113">
        <f t="shared" si="153"/>
        <v>39683</v>
      </c>
      <c r="AY164" s="113">
        <f t="shared" si="154"/>
        <v>49590</v>
      </c>
      <c r="AZ164" s="115">
        <f t="shared" si="155"/>
        <v>4.0184999999999995</v>
      </c>
      <c r="BA164" s="115">
        <f t="shared" si="156"/>
        <v>2.8180999999999998</v>
      </c>
      <c r="BB164" s="116">
        <f t="shared" si="156"/>
        <v>1.2004000000000001</v>
      </c>
    </row>
    <row r="165" spans="1:54" s="394" customFormat="1" ht="12.75" customHeight="1" x14ac:dyDescent="0.2">
      <c r="A165" s="379">
        <v>30</v>
      </c>
      <c r="B165" s="380">
        <v>4446</v>
      </c>
      <c r="C165" s="380">
        <v>600074587</v>
      </c>
      <c r="D165" s="380">
        <v>70695504</v>
      </c>
      <c r="E165" s="378" t="s">
        <v>207</v>
      </c>
      <c r="F165" s="380">
        <v>3117</v>
      </c>
      <c r="G165" s="247" t="s">
        <v>316</v>
      </c>
      <c r="H165" s="381" t="s">
        <v>282</v>
      </c>
      <c r="I165" s="110">
        <v>684790</v>
      </c>
      <c r="J165" s="111">
        <v>504264</v>
      </c>
      <c r="K165" s="111">
        <v>0</v>
      </c>
      <c r="L165" s="114">
        <v>170441</v>
      </c>
      <c r="M165" s="114">
        <v>10085</v>
      </c>
      <c r="N165" s="111">
        <v>0</v>
      </c>
      <c r="O165" s="275">
        <v>1.5</v>
      </c>
      <c r="P165" s="288">
        <v>1.5</v>
      </c>
      <c r="Q165" s="411">
        <v>0</v>
      </c>
      <c r="R165" s="112">
        <f t="shared" si="120"/>
        <v>0</v>
      </c>
      <c r="S165" s="113">
        <v>0</v>
      </c>
      <c r="T165" s="113">
        <v>0</v>
      </c>
      <c r="U165" s="113">
        <v>0</v>
      </c>
      <c r="V165" s="113">
        <v>0</v>
      </c>
      <c r="W165" s="113">
        <f t="shared" si="121"/>
        <v>0</v>
      </c>
      <c r="X165" s="113">
        <v>0</v>
      </c>
      <c r="Y165" s="113">
        <v>0</v>
      </c>
      <c r="Z165" s="113">
        <v>0</v>
      </c>
      <c r="AA165" s="113">
        <f t="shared" si="122"/>
        <v>0</v>
      </c>
      <c r="AB165" s="113">
        <f t="shared" si="123"/>
        <v>0</v>
      </c>
      <c r="AC165" s="114">
        <f t="shared" si="124"/>
        <v>0</v>
      </c>
      <c r="AD165" s="114">
        <f t="shared" si="125"/>
        <v>0</v>
      </c>
      <c r="AE165" s="113">
        <v>0</v>
      </c>
      <c r="AF165" s="113">
        <v>0</v>
      </c>
      <c r="AG165" s="113">
        <f t="shared" si="126"/>
        <v>0</v>
      </c>
      <c r="AH165" s="113">
        <f t="shared" si="127"/>
        <v>0</v>
      </c>
      <c r="AI165" s="115">
        <v>0</v>
      </c>
      <c r="AJ165" s="115">
        <v>0</v>
      </c>
      <c r="AK165" s="115">
        <v>0</v>
      </c>
      <c r="AL165" s="115">
        <v>0</v>
      </c>
      <c r="AM165" s="115">
        <v>0</v>
      </c>
      <c r="AN165" s="115">
        <v>0</v>
      </c>
      <c r="AO165" s="115">
        <v>0</v>
      </c>
      <c r="AP165" s="115">
        <v>0</v>
      </c>
      <c r="AQ165" s="115">
        <f t="shared" si="128"/>
        <v>0</v>
      </c>
      <c r="AR165" s="115">
        <f t="shared" si="129"/>
        <v>0</v>
      </c>
      <c r="AS165" s="116">
        <f t="shared" si="130"/>
        <v>0</v>
      </c>
      <c r="AT165" s="351">
        <f t="shared" si="151"/>
        <v>684790</v>
      </c>
      <c r="AU165" s="113">
        <f t="shared" si="152"/>
        <v>504264</v>
      </c>
      <c r="AV165" s="113">
        <f t="shared" si="131"/>
        <v>0</v>
      </c>
      <c r="AW165" s="113">
        <f t="shared" si="153"/>
        <v>170441</v>
      </c>
      <c r="AX165" s="113">
        <f t="shared" si="153"/>
        <v>10085</v>
      </c>
      <c r="AY165" s="113">
        <f t="shared" si="154"/>
        <v>0</v>
      </c>
      <c r="AZ165" s="115">
        <f t="shared" si="155"/>
        <v>1.5</v>
      </c>
      <c r="BA165" s="115">
        <f t="shared" si="156"/>
        <v>1.5</v>
      </c>
      <c r="BB165" s="116">
        <f t="shared" si="156"/>
        <v>0</v>
      </c>
    </row>
    <row r="166" spans="1:54" s="394" customFormat="1" ht="12.75" customHeight="1" x14ac:dyDescent="0.2">
      <c r="A166" s="379">
        <v>30</v>
      </c>
      <c r="B166" s="380">
        <v>4446</v>
      </c>
      <c r="C166" s="380">
        <v>600074587</v>
      </c>
      <c r="D166" s="380">
        <v>70695504</v>
      </c>
      <c r="E166" s="378" t="s">
        <v>207</v>
      </c>
      <c r="F166" s="380">
        <v>3141</v>
      </c>
      <c r="G166" s="247" t="s">
        <v>319</v>
      </c>
      <c r="H166" s="381" t="s">
        <v>282</v>
      </c>
      <c r="I166" s="110">
        <v>281110</v>
      </c>
      <c r="J166" s="111">
        <v>205520</v>
      </c>
      <c r="K166" s="111">
        <v>0</v>
      </c>
      <c r="L166" s="114">
        <v>69466</v>
      </c>
      <c r="M166" s="114">
        <v>4110</v>
      </c>
      <c r="N166" s="111">
        <v>2014</v>
      </c>
      <c r="O166" s="275">
        <v>0.7</v>
      </c>
      <c r="P166" s="288">
        <v>0</v>
      </c>
      <c r="Q166" s="411">
        <v>0.7</v>
      </c>
      <c r="R166" s="112">
        <f t="shared" si="120"/>
        <v>0</v>
      </c>
      <c r="S166" s="113">
        <v>0</v>
      </c>
      <c r="T166" s="113">
        <v>-2112</v>
      </c>
      <c r="U166" s="113">
        <v>0</v>
      </c>
      <c r="V166" s="113">
        <v>0</v>
      </c>
      <c r="W166" s="113">
        <f t="shared" si="121"/>
        <v>-2112</v>
      </c>
      <c r="X166" s="113">
        <v>0</v>
      </c>
      <c r="Y166" s="113">
        <v>0</v>
      </c>
      <c r="Z166" s="113">
        <v>0</v>
      </c>
      <c r="AA166" s="113">
        <f t="shared" si="122"/>
        <v>0</v>
      </c>
      <c r="AB166" s="113">
        <f t="shared" si="123"/>
        <v>-2112</v>
      </c>
      <c r="AC166" s="114">
        <f t="shared" si="124"/>
        <v>-714</v>
      </c>
      <c r="AD166" s="114">
        <f t="shared" si="125"/>
        <v>-42</v>
      </c>
      <c r="AE166" s="113">
        <v>0</v>
      </c>
      <c r="AF166" s="113">
        <v>0</v>
      </c>
      <c r="AG166" s="113">
        <f t="shared" si="126"/>
        <v>0</v>
      </c>
      <c r="AH166" s="113">
        <f t="shared" si="127"/>
        <v>-2868</v>
      </c>
      <c r="AI166" s="115">
        <v>0</v>
      </c>
      <c r="AJ166" s="115"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f t="shared" si="128"/>
        <v>0</v>
      </c>
      <c r="AR166" s="115">
        <f t="shared" si="129"/>
        <v>0</v>
      </c>
      <c r="AS166" s="116">
        <f t="shared" si="130"/>
        <v>0</v>
      </c>
      <c r="AT166" s="351">
        <f t="shared" si="151"/>
        <v>278242</v>
      </c>
      <c r="AU166" s="113">
        <f t="shared" si="152"/>
        <v>203408</v>
      </c>
      <c r="AV166" s="113">
        <f t="shared" si="131"/>
        <v>0</v>
      </c>
      <c r="AW166" s="113">
        <f t="shared" si="153"/>
        <v>68752</v>
      </c>
      <c r="AX166" s="113">
        <f t="shared" si="153"/>
        <v>4068</v>
      </c>
      <c r="AY166" s="113">
        <f t="shared" si="154"/>
        <v>2014</v>
      </c>
      <c r="AZ166" s="115">
        <f t="shared" si="155"/>
        <v>0.7</v>
      </c>
      <c r="BA166" s="115">
        <f t="shared" si="156"/>
        <v>0</v>
      </c>
      <c r="BB166" s="116">
        <f t="shared" si="156"/>
        <v>0.7</v>
      </c>
    </row>
    <row r="167" spans="1:54" s="394" customFormat="1" ht="12.75" customHeight="1" x14ac:dyDescent="0.2">
      <c r="A167" s="379">
        <v>30</v>
      </c>
      <c r="B167" s="380">
        <v>4446</v>
      </c>
      <c r="C167" s="380">
        <v>600074587</v>
      </c>
      <c r="D167" s="380">
        <v>70695504</v>
      </c>
      <c r="E167" s="378" t="s">
        <v>207</v>
      </c>
      <c r="F167" s="380">
        <v>3143</v>
      </c>
      <c r="G167" s="247" t="s">
        <v>633</v>
      </c>
      <c r="H167" s="399" t="s">
        <v>281</v>
      </c>
      <c r="I167" s="110">
        <v>562034</v>
      </c>
      <c r="J167" s="111">
        <v>413869</v>
      </c>
      <c r="K167" s="111">
        <v>0</v>
      </c>
      <c r="L167" s="114">
        <v>139888</v>
      </c>
      <c r="M167" s="114">
        <v>8277</v>
      </c>
      <c r="N167" s="111">
        <v>0</v>
      </c>
      <c r="O167" s="275">
        <v>1</v>
      </c>
      <c r="P167" s="288">
        <v>1</v>
      </c>
      <c r="Q167" s="411">
        <v>0</v>
      </c>
      <c r="R167" s="112">
        <f t="shared" si="120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f t="shared" si="121"/>
        <v>0</v>
      </c>
      <c r="X167" s="113">
        <v>0</v>
      </c>
      <c r="Y167" s="113">
        <v>0</v>
      </c>
      <c r="Z167" s="113">
        <v>0</v>
      </c>
      <c r="AA167" s="113">
        <f t="shared" si="122"/>
        <v>0</v>
      </c>
      <c r="AB167" s="113">
        <f t="shared" si="123"/>
        <v>0</v>
      </c>
      <c r="AC167" s="114">
        <f t="shared" si="124"/>
        <v>0</v>
      </c>
      <c r="AD167" s="114">
        <f t="shared" si="125"/>
        <v>0</v>
      </c>
      <c r="AE167" s="113">
        <v>0</v>
      </c>
      <c r="AF167" s="113">
        <v>0</v>
      </c>
      <c r="AG167" s="113">
        <f t="shared" si="126"/>
        <v>0</v>
      </c>
      <c r="AH167" s="113">
        <f t="shared" si="127"/>
        <v>0</v>
      </c>
      <c r="AI167" s="115">
        <v>0</v>
      </c>
      <c r="AJ167" s="115"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28"/>
        <v>0</v>
      </c>
      <c r="AR167" s="115">
        <f t="shared" si="129"/>
        <v>0</v>
      </c>
      <c r="AS167" s="116">
        <f t="shared" si="130"/>
        <v>0</v>
      </c>
      <c r="AT167" s="351">
        <f t="shared" si="151"/>
        <v>562034</v>
      </c>
      <c r="AU167" s="113">
        <f t="shared" si="152"/>
        <v>413869</v>
      </c>
      <c r="AV167" s="113">
        <f t="shared" si="131"/>
        <v>0</v>
      </c>
      <c r="AW167" s="113">
        <f t="shared" si="153"/>
        <v>139888</v>
      </c>
      <c r="AX167" s="113">
        <f t="shared" si="153"/>
        <v>8277</v>
      </c>
      <c r="AY167" s="113">
        <f t="shared" si="154"/>
        <v>0</v>
      </c>
      <c r="AZ167" s="115">
        <f t="shared" si="155"/>
        <v>1</v>
      </c>
      <c r="BA167" s="115">
        <f t="shared" si="156"/>
        <v>1</v>
      </c>
      <c r="BB167" s="116">
        <f t="shared" si="156"/>
        <v>0</v>
      </c>
    </row>
    <row r="168" spans="1:54" s="394" customFormat="1" ht="12.75" customHeight="1" x14ac:dyDescent="0.2">
      <c r="A168" s="379">
        <v>30</v>
      </c>
      <c r="B168" s="380">
        <v>4446</v>
      </c>
      <c r="C168" s="380">
        <v>600074587</v>
      </c>
      <c r="D168" s="380">
        <v>70695504</v>
      </c>
      <c r="E168" s="378" t="s">
        <v>207</v>
      </c>
      <c r="F168" s="380">
        <v>3143</v>
      </c>
      <c r="G168" s="247" t="s">
        <v>634</v>
      </c>
      <c r="H168" s="399" t="s">
        <v>282</v>
      </c>
      <c r="I168" s="110">
        <v>16151</v>
      </c>
      <c r="J168" s="111">
        <v>11385</v>
      </c>
      <c r="K168" s="111">
        <v>0</v>
      </c>
      <c r="L168" s="114">
        <v>3848</v>
      </c>
      <c r="M168" s="114">
        <v>228</v>
      </c>
      <c r="N168" s="111">
        <v>690</v>
      </c>
      <c r="O168" s="275">
        <v>0.05</v>
      </c>
      <c r="P168" s="288">
        <v>0</v>
      </c>
      <c r="Q168" s="411">
        <v>0.05</v>
      </c>
      <c r="R168" s="112">
        <f t="shared" si="120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f t="shared" si="121"/>
        <v>0</v>
      </c>
      <c r="X168" s="113">
        <v>0</v>
      </c>
      <c r="Y168" s="113">
        <v>0</v>
      </c>
      <c r="Z168" s="113">
        <v>0</v>
      </c>
      <c r="AA168" s="113">
        <f t="shared" si="122"/>
        <v>0</v>
      </c>
      <c r="AB168" s="113">
        <f t="shared" si="123"/>
        <v>0</v>
      </c>
      <c r="AC168" s="114">
        <f t="shared" si="124"/>
        <v>0</v>
      </c>
      <c r="AD168" s="114">
        <f t="shared" si="125"/>
        <v>0</v>
      </c>
      <c r="AE168" s="113">
        <v>0</v>
      </c>
      <c r="AF168" s="113">
        <v>0</v>
      </c>
      <c r="AG168" s="113">
        <f t="shared" si="126"/>
        <v>0</v>
      </c>
      <c r="AH168" s="113">
        <f t="shared" si="127"/>
        <v>0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 t="shared" si="128"/>
        <v>0</v>
      </c>
      <c r="AR168" s="115">
        <f t="shared" si="129"/>
        <v>0</v>
      </c>
      <c r="AS168" s="116">
        <f t="shared" si="130"/>
        <v>0</v>
      </c>
      <c r="AT168" s="351">
        <f t="shared" si="151"/>
        <v>16151</v>
      </c>
      <c r="AU168" s="113">
        <f t="shared" si="152"/>
        <v>11385</v>
      </c>
      <c r="AV168" s="113">
        <f t="shared" si="131"/>
        <v>0</v>
      </c>
      <c r="AW168" s="113">
        <f t="shared" si="153"/>
        <v>3848</v>
      </c>
      <c r="AX168" s="113">
        <f t="shared" si="153"/>
        <v>228</v>
      </c>
      <c r="AY168" s="113">
        <f t="shared" si="154"/>
        <v>690</v>
      </c>
      <c r="AZ168" s="115">
        <f t="shared" si="155"/>
        <v>0.05</v>
      </c>
      <c r="BA168" s="115">
        <f t="shared" si="156"/>
        <v>0</v>
      </c>
      <c r="BB168" s="116">
        <f t="shared" si="156"/>
        <v>0.05</v>
      </c>
    </row>
    <row r="169" spans="1:54" s="394" customFormat="1" ht="12.75" customHeight="1" x14ac:dyDescent="0.2">
      <c r="A169" s="237">
        <v>30</v>
      </c>
      <c r="B169" s="31">
        <v>4446</v>
      </c>
      <c r="C169" s="31">
        <v>600074587</v>
      </c>
      <c r="D169" s="31">
        <v>70695504</v>
      </c>
      <c r="E169" s="246" t="s">
        <v>208</v>
      </c>
      <c r="F169" s="31"/>
      <c r="G169" s="236"/>
      <c r="H169" s="332"/>
      <c r="I169" s="5">
        <v>5977325</v>
      </c>
      <c r="J169" s="8">
        <v>4354773</v>
      </c>
      <c r="K169" s="8">
        <v>0</v>
      </c>
      <c r="L169" s="8">
        <v>1471913</v>
      </c>
      <c r="M169" s="8">
        <v>87095</v>
      </c>
      <c r="N169" s="8">
        <v>63544</v>
      </c>
      <c r="O169" s="9">
        <v>9.9681999999999995</v>
      </c>
      <c r="P169" s="9">
        <v>7.5068999999999999</v>
      </c>
      <c r="Q169" s="38">
        <v>2.4612999999999996</v>
      </c>
      <c r="R169" s="5">
        <f t="shared" ref="R169:BB169" si="157">SUM(R163:R168)</f>
        <v>0</v>
      </c>
      <c r="S169" s="8">
        <f t="shared" si="157"/>
        <v>0</v>
      </c>
      <c r="T169" s="8">
        <f t="shared" si="157"/>
        <v>-2112</v>
      </c>
      <c r="U169" s="8">
        <f t="shared" si="157"/>
        <v>0</v>
      </c>
      <c r="V169" s="8">
        <f t="shared" si="157"/>
        <v>0</v>
      </c>
      <c r="W169" s="8">
        <f t="shared" si="157"/>
        <v>-2112</v>
      </c>
      <c r="X169" s="8">
        <f t="shared" si="157"/>
        <v>0</v>
      </c>
      <c r="Y169" s="8">
        <f t="shared" si="157"/>
        <v>0</v>
      </c>
      <c r="Z169" s="8">
        <f t="shared" si="157"/>
        <v>0</v>
      </c>
      <c r="AA169" s="8">
        <f t="shared" si="157"/>
        <v>0</v>
      </c>
      <c r="AB169" s="8">
        <f t="shared" si="157"/>
        <v>-2112</v>
      </c>
      <c r="AC169" s="8">
        <f t="shared" si="157"/>
        <v>-714</v>
      </c>
      <c r="AD169" s="8">
        <f t="shared" si="157"/>
        <v>-42</v>
      </c>
      <c r="AE169" s="8">
        <f t="shared" si="157"/>
        <v>0</v>
      </c>
      <c r="AF169" s="8">
        <f t="shared" si="157"/>
        <v>0</v>
      </c>
      <c r="AG169" s="8">
        <f t="shared" si="157"/>
        <v>0</v>
      </c>
      <c r="AH169" s="8">
        <f t="shared" si="157"/>
        <v>-2868</v>
      </c>
      <c r="AI169" s="9">
        <f t="shared" si="157"/>
        <v>0</v>
      </c>
      <c r="AJ169" s="9">
        <f t="shared" si="157"/>
        <v>0</v>
      </c>
      <c r="AK169" s="9">
        <f t="shared" si="157"/>
        <v>0</v>
      </c>
      <c r="AL169" s="9">
        <f t="shared" si="157"/>
        <v>0</v>
      </c>
      <c r="AM169" s="9">
        <f t="shared" si="157"/>
        <v>0</v>
      </c>
      <c r="AN169" s="9">
        <f t="shared" si="157"/>
        <v>0</v>
      </c>
      <c r="AO169" s="9">
        <f t="shared" si="157"/>
        <v>0</v>
      </c>
      <c r="AP169" s="9">
        <f t="shared" si="157"/>
        <v>0</v>
      </c>
      <c r="AQ169" s="9">
        <f t="shared" si="157"/>
        <v>0</v>
      </c>
      <c r="AR169" s="9">
        <f t="shared" si="157"/>
        <v>0</v>
      </c>
      <c r="AS169" s="78">
        <f t="shared" si="157"/>
        <v>0</v>
      </c>
      <c r="AT169" s="877">
        <f t="shared" si="157"/>
        <v>5974457</v>
      </c>
      <c r="AU169" s="8">
        <f t="shared" si="157"/>
        <v>4352661</v>
      </c>
      <c r="AV169" s="8">
        <f t="shared" si="157"/>
        <v>0</v>
      </c>
      <c r="AW169" s="8">
        <f t="shared" si="157"/>
        <v>1471199</v>
      </c>
      <c r="AX169" s="8">
        <f t="shared" si="157"/>
        <v>87053</v>
      </c>
      <c r="AY169" s="8">
        <f t="shared" si="157"/>
        <v>63544</v>
      </c>
      <c r="AZ169" s="9">
        <f t="shared" si="157"/>
        <v>9.9681999999999995</v>
      </c>
      <c r="BA169" s="9">
        <f t="shared" si="157"/>
        <v>7.5068999999999999</v>
      </c>
      <c r="BB169" s="78">
        <f t="shared" si="157"/>
        <v>2.4612999999999996</v>
      </c>
    </row>
    <row r="170" spans="1:54" s="394" customFormat="1" ht="12.75" customHeight="1" x14ac:dyDescent="0.2">
      <c r="A170" s="379">
        <v>31</v>
      </c>
      <c r="B170" s="380">
        <v>4431</v>
      </c>
      <c r="C170" s="380">
        <v>600074820</v>
      </c>
      <c r="D170" s="380">
        <v>70981515</v>
      </c>
      <c r="E170" s="378" t="s">
        <v>209</v>
      </c>
      <c r="F170" s="380">
        <v>3111</v>
      </c>
      <c r="G170" s="247" t="s">
        <v>315</v>
      </c>
      <c r="H170" s="381" t="s">
        <v>281</v>
      </c>
      <c r="I170" s="110">
        <v>2777256</v>
      </c>
      <c r="J170" s="111">
        <v>2017074</v>
      </c>
      <c r="K170" s="111">
        <v>15000</v>
      </c>
      <c r="L170" s="114">
        <v>686841</v>
      </c>
      <c r="M170" s="114">
        <v>40341</v>
      </c>
      <c r="N170" s="111">
        <v>18000</v>
      </c>
      <c r="O170" s="275">
        <v>4.7927</v>
      </c>
      <c r="P170" s="288">
        <v>3.8708999999999998</v>
      </c>
      <c r="Q170" s="411">
        <v>0.92179999999999995</v>
      </c>
      <c r="R170" s="112">
        <f t="shared" si="120"/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121"/>
        <v>0</v>
      </c>
      <c r="X170" s="113">
        <v>0</v>
      </c>
      <c r="Y170" s="113">
        <v>0</v>
      </c>
      <c r="Z170" s="113">
        <v>0</v>
      </c>
      <c r="AA170" s="113">
        <f t="shared" si="122"/>
        <v>0</v>
      </c>
      <c r="AB170" s="113">
        <f t="shared" si="123"/>
        <v>0</v>
      </c>
      <c r="AC170" s="114">
        <f t="shared" si="124"/>
        <v>0</v>
      </c>
      <c r="AD170" s="114">
        <f t="shared" si="125"/>
        <v>0</v>
      </c>
      <c r="AE170" s="113">
        <v>0</v>
      </c>
      <c r="AF170" s="113">
        <v>0</v>
      </c>
      <c r="AG170" s="113">
        <f t="shared" si="126"/>
        <v>0</v>
      </c>
      <c r="AH170" s="113">
        <f t="shared" si="127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si="128"/>
        <v>0</v>
      </c>
      <c r="AR170" s="115">
        <f t="shared" si="129"/>
        <v>0</v>
      </c>
      <c r="AS170" s="116">
        <f t="shared" si="130"/>
        <v>0</v>
      </c>
      <c r="AT170" s="351">
        <f t="shared" ref="AT170:AT175" si="158">I170+AH170</f>
        <v>2777256</v>
      </c>
      <c r="AU170" s="113">
        <f t="shared" ref="AU170:AU175" si="159">J170+W170</f>
        <v>2017074</v>
      </c>
      <c r="AV170" s="113">
        <f t="shared" si="131"/>
        <v>15000</v>
      </c>
      <c r="AW170" s="113">
        <f t="shared" ref="AW170:AX175" si="160">L170+AC170</f>
        <v>686841</v>
      </c>
      <c r="AX170" s="113">
        <f t="shared" si="160"/>
        <v>40341</v>
      </c>
      <c r="AY170" s="113">
        <f t="shared" ref="AY170:AY175" si="161">N170+AG170</f>
        <v>18000</v>
      </c>
      <c r="AZ170" s="115">
        <f t="shared" ref="AZ170:AZ175" si="162">O170+AS170</f>
        <v>4.7927</v>
      </c>
      <c r="BA170" s="115">
        <f t="shared" ref="BA170:BB175" si="163">P170+AQ170</f>
        <v>3.8708999999999998</v>
      </c>
      <c r="BB170" s="116">
        <f t="shared" si="163"/>
        <v>0.92179999999999995</v>
      </c>
    </row>
    <row r="171" spans="1:54" s="394" customFormat="1" ht="12.75" customHeight="1" x14ac:dyDescent="0.2">
      <c r="A171" s="379">
        <v>31</v>
      </c>
      <c r="B171" s="380">
        <v>4431</v>
      </c>
      <c r="C171" s="380">
        <v>600074820</v>
      </c>
      <c r="D171" s="380">
        <v>70981515</v>
      </c>
      <c r="E171" s="378" t="s">
        <v>209</v>
      </c>
      <c r="F171" s="380">
        <v>3117</v>
      </c>
      <c r="G171" s="247" t="s">
        <v>318</v>
      </c>
      <c r="H171" s="381" t="s">
        <v>281</v>
      </c>
      <c r="I171" s="110">
        <v>3579524</v>
      </c>
      <c r="J171" s="111">
        <v>2539686</v>
      </c>
      <c r="K171" s="111">
        <v>32840</v>
      </c>
      <c r="L171" s="114">
        <v>869514</v>
      </c>
      <c r="M171" s="114">
        <v>50793</v>
      </c>
      <c r="N171" s="111">
        <v>86691</v>
      </c>
      <c r="O171" s="275">
        <v>5.1828000000000003</v>
      </c>
      <c r="P171" s="288">
        <v>3.59</v>
      </c>
      <c r="Q171" s="411">
        <v>1.5928</v>
      </c>
      <c r="R171" s="112">
        <f t="shared" si="120"/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f t="shared" si="121"/>
        <v>0</v>
      </c>
      <c r="X171" s="113">
        <v>0</v>
      </c>
      <c r="Y171" s="113">
        <v>0</v>
      </c>
      <c r="Z171" s="113">
        <v>0</v>
      </c>
      <c r="AA171" s="113">
        <f t="shared" si="122"/>
        <v>0</v>
      </c>
      <c r="AB171" s="113">
        <f t="shared" si="123"/>
        <v>0</v>
      </c>
      <c r="AC171" s="114">
        <f t="shared" si="124"/>
        <v>0</v>
      </c>
      <c r="AD171" s="114">
        <f t="shared" si="125"/>
        <v>0</v>
      </c>
      <c r="AE171" s="113">
        <v>0</v>
      </c>
      <c r="AF171" s="113">
        <v>0</v>
      </c>
      <c r="AG171" s="113">
        <f t="shared" si="126"/>
        <v>0</v>
      </c>
      <c r="AH171" s="113">
        <f t="shared" si="127"/>
        <v>0</v>
      </c>
      <c r="AI171" s="115">
        <v>0</v>
      </c>
      <c r="AJ171" s="115"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f t="shared" si="128"/>
        <v>0</v>
      </c>
      <c r="AR171" s="115">
        <f t="shared" si="129"/>
        <v>0</v>
      </c>
      <c r="AS171" s="116">
        <f t="shared" si="130"/>
        <v>0</v>
      </c>
      <c r="AT171" s="351">
        <f t="shared" si="158"/>
        <v>3579524</v>
      </c>
      <c r="AU171" s="113">
        <f t="shared" si="159"/>
        <v>2539686</v>
      </c>
      <c r="AV171" s="113">
        <f t="shared" si="131"/>
        <v>32840</v>
      </c>
      <c r="AW171" s="113">
        <f t="shared" si="160"/>
        <v>869514</v>
      </c>
      <c r="AX171" s="113">
        <f t="shared" si="160"/>
        <v>50793</v>
      </c>
      <c r="AY171" s="113">
        <f t="shared" si="161"/>
        <v>86691</v>
      </c>
      <c r="AZ171" s="115">
        <f t="shared" si="162"/>
        <v>5.1828000000000003</v>
      </c>
      <c r="BA171" s="115">
        <f t="shared" si="163"/>
        <v>3.59</v>
      </c>
      <c r="BB171" s="116">
        <f t="shared" si="163"/>
        <v>1.5928</v>
      </c>
    </row>
    <row r="172" spans="1:54" s="394" customFormat="1" ht="12.75" customHeight="1" x14ac:dyDescent="0.2">
      <c r="A172" s="379">
        <v>31</v>
      </c>
      <c r="B172" s="380">
        <v>4431</v>
      </c>
      <c r="C172" s="380">
        <v>600074820</v>
      </c>
      <c r="D172" s="380">
        <v>70981515</v>
      </c>
      <c r="E172" s="378" t="s">
        <v>209</v>
      </c>
      <c r="F172" s="380">
        <v>3117</v>
      </c>
      <c r="G172" s="247" t="s">
        <v>316</v>
      </c>
      <c r="H172" s="381" t="s">
        <v>282</v>
      </c>
      <c r="I172" s="110">
        <v>1053332</v>
      </c>
      <c r="J172" s="111">
        <v>775649</v>
      </c>
      <c r="K172" s="111">
        <v>0</v>
      </c>
      <c r="L172" s="114">
        <v>262170</v>
      </c>
      <c r="M172" s="114">
        <v>15513</v>
      </c>
      <c r="N172" s="111">
        <v>0</v>
      </c>
      <c r="O172" s="275">
        <v>2.31</v>
      </c>
      <c r="P172" s="288">
        <v>2.31</v>
      </c>
      <c r="Q172" s="411">
        <v>0</v>
      </c>
      <c r="R172" s="112">
        <f t="shared" si="120"/>
        <v>0</v>
      </c>
      <c r="S172" s="113">
        <v>23100</v>
      </c>
      <c r="T172" s="113">
        <v>0</v>
      </c>
      <c r="U172" s="113">
        <v>0</v>
      </c>
      <c r="V172" s="113">
        <v>0</v>
      </c>
      <c r="W172" s="113">
        <f t="shared" si="121"/>
        <v>23100</v>
      </c>
      <c r="X172" s="113">
        <v>0</v>
      </c>
      <c r="Y172" s="113">
        <v>0</v>
      </c>
      <c r="Z172" s="113">
        <v>0</v>
      </c>
      <c r="AA172" s="113">
        <f t="shared" si="122"/>
        <v>0</v>
      </c>
      <c r="AB172" s="113">
        <f t="shared" si="123"/>
        <v>23100</v>
      </c>
      <c r="AC172" s="114">
        <f t="shared" si="124"/>
        <v>7808</v>
      </c>
      <c r="AD172" s="114">
        <f t="shared" si="125"/>
        <v>462</v>
      </c>
      <c r="AE172" s="113">
        <v>0</v>
      </c>
      <c r="AF172" s="113">
        <v>0</v>
      </c>
      <c r="AG172" s="113">
        <f t="shared" si="126"/>
        <v>0</v>
      </c>
      <c r="AH172" s="113">
        <f t="shared" si="127"/>
        <v>31370</v>
      </c>
      <c r="AI172" s="115">
        <v>0</v>
      </c>
      <c r="AJ172" s="115">
        <v>0</v>
      </c>
      <c r="AK172" s="115"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f t="shared" si="128"/>
        <v>0</v>
      </c>
      <c r="AR172" s="115">
        <f t="shared" si="129"/>
        <v>0</v>
      </c>
      <c r="AS172" s="116">
        <f t="shared" si="130"/>
        <v>0</v>
      </c>
      <c r="AT172" s="351">
        <f t="shared" si="158"/>
        <v>1084702</v>
      </c>
      <c r="AU172" s="113">
        <f t="shared" si="159"/>
        <v>798749</v>
      </c>
      <c r="AV172" s="113">
        <f t="shared" si="131"/>
        <v>0</v>
      </c>
      <c r="AW172" s="113">
        <f t="shared" si="160"/>
        <v>269978</v>
      </c>
      <c r="AX172" s="113">
        <f t="shared" si="160"/>
        <v>15975</v>
      </c>
      <c r="AY172" s="113">
        <f t="shared" si="161"/>
        <v>0</v>
      </c>
      <c r="AZ172" s="115">
        <f t="shared" si="162"/>
        <v>2.31</v>
      </c>
      <c r="BA172" s="115">
        <f t="shared" si="163"/>
        <v>2.31</v>
      </c>
      <c r="BB172" s="116">
        <f t="shared" si="163"/>
        <v>0</v>
      </c>
    </row>
    <row r="173" spans="1:54" s="394" customFormat="1" ht="12.75" customHeight="1" x14ac:dyDescent="0.2">
      <c r="A173" s="379">
        <v>31</v>
      </c>
      <c r="B173" s="380">
        <v>4431</v>
      </c>
      <c r="C173" s="380">
        <v>600074820</v>
      </c>
      <c r="D173" s="380">
        <v>70981515</v>
      </c>
      <c r="E173" s="378" t="s">
        <v>209</v>
      </c>
      <c r="F173" s="380">
        <v>3141</v>
      </c>
      <c r="G173" s="247" t="s">
        <v>319</v>
      </c>
      <c r="H173" s="381" t="s">
        <v>282</v>
      </c>
      <c r="I173" s="110">
        <v>881497</v>
      </c>
      <c r="J173" s="111">
        <v>611640</v>
      </c>
      <c r="K173" s="111">
        <v>35000</v>
      </c>
      <c r="L173" s="114">
        <v>218564</v>
      </c>
      <c r="M173" s="114">
        <v>12233</v>
      </c>
      <c r="N173" s="111">
        <v>4060</v>
      </c>
      <c r="O173" s="275">
        <v>2.2000000000000002</v>
      </c>
      <c r="P173" s="288">
        <v>0</v>
      </c>
      <c r="Q173" s="411">
        <v>2.2000000000000002</v>
      </c>
      <c r="R173" s="112">
        <f t="shared" si="120"/>
        <v>0</v>
      </c>
      <c r="S173" s="113">
        <v>0</v>
      </c>
      <c r="T173" s="113">
        <v>31966</v>
      </c>
      <c r="U173" s="113">
        <v>0</v>
      </c>
      <c r="V173" s="113">
        <v>0</v>
      </c>
      <c r="W173" s="113">
        <f t="shared" si="121"/>
        <v>31966</v>
      </c>
      <c r="X173" s="113">
        <v>0</v>
      </c>
      <c r="Y173" s="113">
        <v>0</v>
      </c>
      <c r="Z173" s="113">
        <v>0</v>
      </c>
      <c r="AA173" s="113">
        <f t="shared" si="122"/>
        <v>0</v>
      </c>
      <c r="AB173" s="113">
        <f t="shared" si="123"/>
        <v>31966</v>
      </c>
      <c r="AC173" s="114">
        <f t="shared" si="124"/>
        <v>10805</v>
      </c>
      <c r="AD173" s="114">
        <f t="shared" si="125"/>
        <v>639</v>
      </c>
      <c r="AE173" s="113">
        <v>0</v>
      </c>
      <c r="AF173" s="113">
        <v>0</v>
      </c>
      <c r="AG173" s="113">
        <f t="shared" si="126"/>
        <v>0</v>
      </c>
      <c r="AH173" s="113">
        <f t="shared" si="127"/>
        <v>43410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0.11</v>
      </c>
      <c r="AN173" s="115">
        <v>0</v>
      </c>
      <c r="AO173" s="115">
        <v>0</v>
      </c>
      <c r="AP173" s="115">
        <v>0</v>
      </c>
      <c r="AQ173" s="115">
        <f t="shared" si="128"/>
        <v>0</v>
      </c>
      <c r="AR173" s="115">
        <f t="shared" si="129"/>
        <v>0.11</v>
      </c>
      <c r="AS173" s="116">
        <f>SUM(AQ173:AR173)</f>
        <v>0.11</v>
      </c>
      <c r="AT173" s="351">
        <f t="shared" si="158"/>
        <v>924907</v>
      </c>
      <c r="AU173" s="113">
        <f t="shared" si="159"/>
        <v>643606</v>
      </c>
      <c r="AV173" s="113">
        <f t="shared" si="131"/>
        <v>35000</v>
      </c>
      <c r="AW173" s="113">
        <f t="shared" si="160"/>
        <v>229369</v>
      </c>
      <c r="AX173" s="113">
        <f t="shared" si="160"/>
        <v>12872</v>
      </c>
      <c r="AY173" s="113">
        <f t="shared" si="161"/>
        <v>4060</v>
      </c>
      <c r="AZ173" s="115">
        <f t="shared" si="162"/>
        <v>2.31</v>
      </c>
      <c r="BA173" s="115">
        <f t="shared" si="163"/>
        <v>0</v>
      </c>
      <c r="BB173" s="116">
        <f t="shared" si="163"/>
        <v>2.31</v>
      </c>
    </row>
    <row r="174" spans="1:54" s="394" customFormat="1" ht="12.75" customHeight="1" x14ac:dyDescent="0.2">
      <c r="A174" s="379">
        <v>31</v>
      </c>
      <c r="B174" s="380">
        <v>4431</v>
      </c>
      <c r="C174" s="380">
        <v>600074820</v>
      </c>
      <c r="D174" s="380">
        <v>70981515</v>
      </c>
      <c r="E174" s="378" t="s">
        <v>209</v>
      </c>
      <c r="F174" s="380">
        <v>3143</v>
      </c>
      <c r="G174" s="247" t="s">
        <v>633</v>
      </c>
      <c r="H174" s="399" t="s">
        <v>281</v>
      </c>
      <c r="I174" s="110">
        <v>896368</v>
      </c>
      <c r="J174" s="111">
        <v>660064</v>
      </c>
      <c r="K174" s="111">
        <v>0</v>
      </c>
      <c r="L174" s="114">
        <v>223102</v>
      </c>
      <c r="M174" s="114">
        <v>13202</v>
      </c>
      <c r="N174" s="111">
        <v>0</v>
      </c>
      <c r="O174" s="275">
        <v>1.3742000000000001</v>
      </c>
      <c r="P174" s="288">
        <v>1.3742000000000001</v>
      </c>
      <c r="Q174" s="411">
        <v>0</v>
      </c>
      <c r="R174" s="112">
        <f t="shared" si="120"/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f t="shared" si="121"/>
        <v>0</v>
      </c>
      <c r="X174" s="113">
        <v>0</v>
      </c>
      <c r="Y174" s="113">
        <v>0</v>
      </c>
      <c r="Z174" s="113">
        <v>0</v>
      </c>
      <c r="AA174" s="113">
        <f t="shared" si="122"/>
        <v>0</v>
      </c>
      <c r="AB174" s="113">
        <f t="shared" si="123"/>
        <v>0</v>
      </c>
      <c r="AC174" s="114">
        <f t="shared" si="124"/>
        <v>0</v>
      </c>
      <c r="AD174" s="114">
        <f t="shared" si="125"/>
        <v>0</v>
      </c>
      <c r="AE174" s="113">
        <v>0</v>
      </c>
      <c r="AF174" s="113">
        <v>0</v>
      </c>
      <c r="AG174" s="113">
        <f t="shared" si="126"/>
        <v>0</v>
      </c>
      <c r="AH174" s="113">
        <f t="shared" si="127"/>
        <v>0</v>
      </c>
      <c r="AI174" s="115">
        <v>0</v>
      </c>
      <c r="AJ174" s="115"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28"/>
        <v>0</v>
      </c>
      <c r="AR174" s="115">
        <f t="shared" si="129"/>
        <v>0</v>
      </c>
      <c r="AS174" s="116">
        <f t="shared" si="130"/>
        <v>0</v>
      </c>
      <c r="AT174" s="351">
        <f t="shared" si="158"/>
        <v>896368</v>
      </c>
      <c r="AU174" s="113">
        <f t="shared" si="159"/>
        <v>660064</v>
      </c>
      <c r="AV174" s="113">
        <f t="shared" si="131"/>
        <v>0</v>
      </c>
      <c r="AW174" s="113">
        <f t="shared" si="160"/>
        <v>223102</v>
      </c>
      <c r="AX174" s="113">
        <f t="shared" si="160"/>
        <v>13202</v>
      </c>
      <c r="AY174" s="113">
        <f t="shared" si="161"/>
        <v>0</v>
      </c>
      <c r="AZ174" s="115">
        <f t="shared" si="162"/>
        <v>1.3742000000000001</v>
      </c>
      <c r="BA174" s="115">
        <f t="shared" si="163"/>
        <v>1.3742000000000001</v>
      </c>
      <c r="BB174" s="116">
        <f t="shared" si="163"/>
        <v>0</v>
      </c>
    </row>
    <row r="175" spans="1:54" s="394" customFormat="1" ht="12.75" customHeight="1" x14ac:dyDescent="0.2">
      <c r="A175" s="379">
        <v>31</v>
      </c>
      <c r="B175" s="380">
        <v>4431</v>
      </c>
      <c r="C175" s="380">
        <v>600074820</v>
      </c>
      <c r="D175" s="380">
        <v>70981515</v>
      </c>
      <c r="E175" s="378" t="s">
        <v>209</v>
      </c>
      <c r="F175" s="380">
        <v>3143</v>
      </c>
      <c r="G175" s="247" t="s">
        <v>634</v>
      </c>
      <c r="H175" s="399" t="s">
        <v>282</v>
      </c>
      <c r="I175" s="110">
        <v>16853</v>
      </c>
      <c r="J175" s="111">
        <v>11880</v>
      </c>
      <c r="K175" s="111">
        <v>0</v>
      </c>
      <c r="L175" s="114">
        <v>4015</v>
      </c>
      <c r="M175" s="114">
        <v>238</v>
      </c>
      <c r="N175" s="111">
        <v>720</v>
      </c>
      <c r="O175" s="275">
        <v>0.05</v>
      </c>
      <c r="P175" s="288">
        <v>0</v>
      </c>
      <c r="Q175" s="411">
        <v>0.05</v>
      </c>
      <c r="R175" s="112">
        <f t="shared" si="120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f t="shared" si="121"/>
        <v>0</v>
      </c>
      <c r="X175" s="113">
        <v>0</v>
      </c>
      <c r="Y175" s="113">
        <v>0</v>
      </c>
      <c r="Z175" s="113">
        <v>0</v>
      </c>
      <c r="AA175" s="113">
        <f t="shared" si="122"/>
        <v>0</v>
      </c>
      <c r="AB175" s="113">
        <f t="shared" si="123"/>
        <v>0</v>
      </c>
      <c r="AC175" s="114">
        <f t="shared" si="124"/>
        <v>0</v>
      </c>
      <c r="AD175" s="114">
        <f t="shared" si="125"/>
        <v>0</v>
      </c>
      <c r="AE175" s="113">
        <v>0</v>
      </c>
      <c r="AF175" s="113">
        <v>0</v>
      </c>
      <c r="AG175" s="113">
        <f t="shared" si="126"/>
        <v>0</v>
      </c>
      <c r="AH175" s="113">
        <f t="shared" si="127"/>
        <v>0</v>
      </c>
      <c r="AI175" s="115">
        <v>0</v>
      </c>
      <c r="AJ175" s="115"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f t="shared" si="128"/>
        <v>0</v>
      </c>
      <c r="AR175" s="115">
        <f t="shared" si="129"/>
        <v>0</v>
      </c>
      <c r="AS175" s="116">
        <f t="shared" si="130"/>
        <v>0</v>
      </c>
      <c r="AT175" s="351">
        <f t="shared" si="158"/>
        <v>16853</v>
      </c>
      <c r="AU175" s="113">
        <f t="shared" si="159"/>
        <v>11880</v>
      </c>
      <c r="AV175" s="113">
        <f t="shared" si="131"/>
        <v>0</v>
      </c>
      <c r="AW175" s="113">
        <f t="shared" si="160"/>
        <v>4015</v>
      </c>
      <c r="AX175" s="113">
        <f t="shared" si="160"/>
        <v>238</v>
      </c>
      <c r="AY175" s="113">
        <f t="shared" si="161"/>
        <v>720</v>
      </c>
      <c r="AZ175" s="115">
        <f t="shared" si="162"/>
        <v>0.05</v>
      </c>
      <c r="BA175" s="115">
        <f t="shared" si="163"/>
        <v>0</v>
      </c>
      <c r="BB175" s="116">
        <f t="shared" si="163"/>
        <v>0.05</v>
      </c>
    </row>
    <row r="176" spans="1:54" s="394" customFormat="1" ht="12.75" customHeight="1" x14ac:dyDescent="0.2">
      <c r="A176" s="237">
        <v>31</v>
      </c>
      <c r="B176" s="31">
        <v>4431</v>
      </c>
      <c r="C176" s="31">
        <v>600074820</v>
      </c>
      <c r="D176" s="31">
        <v>70981515</v>
      </c>
      <c r="E176" s="246" t="s">
        <v>210</v>
      </c>
      <c r="F176" s="31"/>
      <c r="G176" s="236"/>
      <c r="H176" s="332"/>
      <c r="I176" s="6">
        <v>9204830</v>
      </c>
      <c r="J176" s="10">
        <v>6615993</v>
      </c>
      <c r="K176" s="10">
        <v>82840</v>
      </c>
      <c r="L176" s="10">
        <v>2264206</v>
      </c>
      <c r="M176" s="10">
        <v>132320</v>
      </c>
      <c r="N176" s="10">
        <v>109471</v>
      </c>
      <c r="O176" s="11">
        <v>15.909700000000003</v>
      </c>
      <c r="P176" s="11">
        <v>11.145099999999999</v>
      </c>
      <c r="Q176" s="37">
        <v>4.7645999999999997</v>
      </c>
      <c r="R176" s="6">
        <f t="shared" ref="R176:BB176" si="164">SUM(R170:R175)</f>
        <v>0</v>
      </c>
      <c r="S176" s="10">
        <f t="shared" si="164"/>
        <v>23100</v>
      </c>
      <c r="T176" s="10">
        <f t="shared" si="164"/>
        <v>31966</v>
      </c>
      <c r="U176" s="10">
        <f t="shared" si="164"/>
        <v>0</v>
      </c>
      <c r="V176" s="10">
        <f t="shared" si="164"/>
        <v>0</v>
      </c>
      <c r="W176" s="10">
        <f t="shared" si="164"/>
        <v>55066</v>
      </c>
      <c r="X176" s="10">
        <f t="shared" si="164"/>
        <v>0</v>
      </c>
      <c r="Y176" s="10">
        <f t="shared" si="164"/>
        <v>0</v>
      </c>
      <c r="Z176" s="10">
        <f t="shared" si="164"/>
        <v>0</v>
      </c>
      <c r="AA176" s="10">
        <f t="shared" si="164"/>
        <v>0</v>
      </c>
      <c r="AB176" s="10">
        <f t="shared" si="164"/>
        <v>55066</v>
      </c>
      <c r="AC176" s="10">
        <f t="shared" si="164"/>
        <v>18613</v>
      </c>
      <c r="AD176" s="10">
        <f t="shared" si="164"/>
        <v>1101</v>
      </c>
      <c r="AE176" s="10">
        <f t="shared" si="164"/>
        <v>0</v>
      </c>
      <c r="AF176" s="10">
        <f t="shared" si="164"/>
        <v>0</v>
      </c>
      <c r="AG176" s="10">
        <f t="shared" si="164"/>
        <v>0</v>
      </c>
      <c r="AH176" s="10">
        <f t="shared" si="164"/>
        <v>74780</v>
      </c>
      <c r="AI176" s="11">
        <f t="shared" si="164"/>
        <v>0</v>
      </c>
      <c r="AJ176" s="11">
        <f t="shared" si="164"/>
        <v>0</v>
      </c>
      <c r="AK176" s="11">
        <f t="shared" si="164"/>
        <v>0</v>
      </c>
      <c r="AL176" s="11">
        <f t="shared" si="164"/>
        <v>0</v>
      </c>
      <c r="AM176" s="11">
        <f t="shared" si="164"/>
        <v>0.11</v>
      </c>
      <c r="AN176" s="11">
        <f t="shared" si="164"/>
        <v>0</v>
      </c>
      <c r="AO176" s="11">
        <f t="shared" si="164"/>
        <v>0</v>
      </c>
      <c r="AP176" s="11">
        <f t="shared" si="164"/>
        <v>0</v>
      </c>
      <c r="AQ176" s="11">
        <f t="shared" si="164"/>
        <v>0</v>
      </c>
      <c r="AR176" s="11">
        <f t="shared" si="164"/>
        <v>0.11</v>
      </c>
      <c r="AS176" s="79">
        <f t="shared" si="164"/>
        <v>0.11</v>
      </c>
      <c r="AT176" s="876">
        <f t="shared" si="164"/>
        <v>9279610</v>
      </c>
      <c r="AU176" s="10">
        <f t="shared" si="164"/>
        <v>6671059</v>
      </c>
      <c r="AV176" s="10">
        <f t="shared" si="164"/>
        <v>82840</v>
      </c>
      <c r="AW176" s="10">
        <f t="shared" si="164"/>
        <v>2282819</v>
      </c>
      <c r="AX176" s="10">
        <f t="shared" si="164"/>
        <v>133421</v>
      </c>
      <c r="AY176" s="10">
        <f t="shared" si="164"/>
        <v>109471</v>
      </c>
      <c r="AZ176" s="11">
        <f t="shared" si="164"/>
        <v>16.0197</v>
      </c>
      <c r="BA176" s="11">
        <f t="shared" si="164"/>
        <v>11.145099999999999</v>
      </c>
      <c r="BB176" s="79">
        <f t="shared" si="164"/>
        <v>4.8746</v>
      </c>
    </row>
    <row r="177" spans="1:54" s="394" customFormat="1" ht="12.75" customHeight="1" x14ac:dyDescent="0.2">
      <c r="A177" s="379">
        <v>32</v>
      </c>
      <c r="B177" s="380">
        <v>4416</v>
      </c>
      <c r="C177" s="380">
        <v>600074153</v>
      </c>
      <c r="D177" s="380">
        <v>71013105</v>
      </c>
      <c r="E177" s="378" t="s">
        <v>211</v>
      </c>
      <c r="F177" s="380">
        <v>3111</v>
      </c>
      <c r="G177" s="247" t="s">
        <v>315</v>
      </c>
      <c r="H177" s="381" t="s">
        <v>281</v>
      </c>
      <c r="I177" s="110">
        <v>3328468</v>
      </c>
      <c r="J177" s="111">
        <v>2437090</v>
      </c>
      <c r="K177" s="111">
        <v>0</v>
      </c>
      <c r="L177" s="114">
        <v>823736</v>
      </c>
      <c r="M177" s="114">
        <v>48742</v>
      </c>
      <c r="N177" s="111">
        <v>18900</v>
      </c>
      <c r="O177" s="275">
        <v>5.8498000000000001</v>
      </c>
      <c r="P177" s="288">
        <v>4.3600000000000003</v>
      </c>
      <c r="Q177" s="411">
        <v>1.4898</v>
      </c>
      <c r="R177" s="112">
        <f t="shared" si="120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f t="shared" si="121"/>
        <v>0</v>
      </c>
      <c r="X177" s="113">
        <v>0</v>
      </c>
      <c r="Y177" s="113">
        <v>0</v>
      </c>
      <c r="Z177" s="113">
        <v>0</v>
      </c>
      <c r="AA177" s="113">
        <f t="shared" si="122"/>
        <v>0</v>
      </c>
      <c r="AB177" s="113">
        <f t="shared" si="123"/>
        <v>0</v>
      </c>
      <c r="AC177" s="114">
        <f t="shared" si="124"/>
        <v>0</v>
      </c>
      <c r="AD177" s="114">
        <f t="shared" si="125"/>
        <v>0</v>
      </c>
      <c r="AE177" s="113">
        <v>0</v>
      </c>
      <c r="AF177" s="113">
        <v>0</v>
      </c>
      <c r="AG177" s="113">
        <f t="shared" si="126"/>
        <v>0</v>
      </c>
      <c r="AH177" s="113">
        <f t="shared" si="127"/>
        <v>0</v>
      </c>
      <c r="AI177" s="115">
        <v>0</v>
      </c>
      <c r="AJ177" s="115"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f t="shared" si="128"/>
        <v>0</v>
      </c>
      <c r="AR177" s="115">
        <f t="shared" si="129"/>
        <v>0</v>
      </c>
      <c r="AS177" s="116">
        <f t="shared" si="130"/>
        <v>0</v>
      </c>
      <c r="AT177" s="351">
        <f>I177+AH177</f>
        <v>3328468</v>
      </c>
      <c r="AU177" s="113">
        <f>J177+W177</f>
        <v>2437090</v>
      </c>
      <c r="AV177" s="113">
        <f t="shared" si="131"/>
        <v>0</v>
      </c>
      <c r="AW177" s="113">
        <f t="shared" ref="AW177:AX181" si="165">L177+AC177</f>
        <v>823736</v>
      </c>
      <c r="AX177" s="113">
        <f t="shared" si="165"/>
        <v>48742</v>
      </c>
      <c r="AY177" s="113">
        <f>N177+AG177</f>
        <v>18900</v>
      </c>
      <c r="AZ177" s="115">
        <f>O177+AS177</f>
        <v>5.8498000000000001</v>
      </c>
      <c r="BA177" s="115">
        <f t="shared" ref="BA177:BB181" si="166">P177+AQ177</f>
        <v>4.3600000000000003</v>
      </c>
      <c r="BB177" s="116">
        <f t="shared" si="166"/>
        <v>1.4898</v>
      </c>
    </row>
    <row r="178" spans="1:54" s="394" customFormat="1" ht="12.75" customHeight="1" x14ac:dyDescent="0.2">
      <c r="A178" s="379">
        <v>32</v>
      </c>
      <c r="B178" s="380">
        <v>4416</v>
      </c>
      <c r="C178" s="380">
        <v>600074153</v>
      </c>
      <c r="D178" s="380">
        <v>71013105</v>
      </c>
      <c r="E178" s="378" t="s">
        <v>211</v>
      </c>
      <c r="F178" s="380">
        <v>3111</v>
      </c>
      <c r="G178" s="247" t="s">
        <v>316</v>
      </c>
      <c r="H178" s="381" t="s">
        <v>282</v>
      </c>
      <c r="I178" s="110">
        <v>940939</v>
      </c>
      <c r="J178" s="111">
        <v>692886</v>
      </c>
      <c r="K178" s="111">
        <v>0</v>
      </c>
      <c r="L178" s="114">
        <v>234195</v>
      </c>
      <c r="M178" s="114">
        <v>13858</v>
      </c>
      <c r="N178" s="111">
        <v>0</v>
      </c>
      <c r="O178" s="275">
        <v>2</v>
      </c>
      <c r="P178" s="288">
        <v>2</v>
      </c>
      <c r="Q178" s="411">
        <v>0</v>
      </c>
      <c r="R178" s="112">
        <f t="shared" si="120"/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f t="shared" si="121"/>
        <v>0</v>
      </c>
      <c r="X178" s="113">
        <v>0</v>
      </c>
      <c r="Y178" s="113">
        <v>0</v>
      </c>
      <c r="Z178" s="113">
        <v>0</v>
      </c>
      <c r="AA178" s="113">
        <f t="shared" si="122"/>
        <v>0</v>
      </c>
      <c r="AB178" s="113">
        <f t="shared" si="123"/>
        <v>0</v>
      </c>
      <c r="AC178" s="114">
        <f t="shared" si="124"/>
        <v>0</v>
      </c>
      <c r="AD178" s="114">
        <f t="shared" si="125"/>
        <v>0</v>
      </c>
      <c r="AE178" s="113">
        <v>0</v>
      </c>
      <c r="AF178" s="113">
        <v>0</v>
      </c>
      <c r="AG178" s="113">
        <f t="shared" si="126"/>
        <v>0</v>
      </c>
      <c r="AH178" s="113">
        <f t="shared" si="127"/>
        <v>0</v>
      </c>
      <c r="AI178" s="115">
        <v>0</v>
      </c>
      <c r="AJ178" s="115">
        <v>0</v>
      </c>
      <c r="AK178" s="115"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v>0</v>
      </c>
      <c r="AQ178" s="115">
        <f t="shared" si="128"/>
        <v>0</v>
      </c>
      <c r="AR178" s="115">
        <f t="shared" si="129"/>
        <v>0</v>
      </c>
      <c r="AS178" s="116">
        <f t="shared" si="130"/>
        <v>0</v>
      </c>
      <c r="AT178" s="351">
        <f>I178+AH178</f>
        <v>940939</v>
      </c>
      <c r="AU178" s="113">
        <f>J178+W178</f>
        <v>692886</v>
      </c>
      <c r="AV178" s="113">
        <f t="shared" si="131"/>
        <v>0</v>
      </c>
      <c r="AW178" s="113">
        <f t="shared" si="165"/>
        <v>234195</v>
      </c>
      <c r="AX178" s="113">
        <f t="shared" si="165"/>
        <v>13858</v>
      </c>
      <c r="AY178" s="113">
        <f>N178+AG178</f>
        <v>0</v>
      </c>
      <c r="AZ178" s="115">
        <f>O178+AS178</f>
        <v>2</v>
      </c>
      <c r="BA178" s="115">
        <f t="shared" si="166"/>
        <v>2</v>
      </c>
      <c r="BB178" s="116">
        <f t="shared" si="166"/>
        <v>0</v>
      </c>
    </row>
    <row r="179" spans="1:54" s="394" customFormat="1" ht="12.75" customHeight="1" x14ac:dyDescent="0.2">
      <c r="A179" s="379">
        <v>32</v>
      </c>
      <c r="B179" s="380">
        <v>4416</v>
      </c>
      <c r="C179" s="380">
        <v>600074153</v>
      </c>
      <c r="D179" s="380">
        <v>71013105</v>
      </c>
      <c r="E179" s="372" t="s">
        <v>211</v>
      </c>
      <c r="F179" s="380">
        <v>3141</v>
      </c>
      <c r="G179" s="247" t="s">
        <v>319</v>
      </c>
      <c r="H179" s="381" t="s">
        <v>282</v>
      </c>
      <c r="I179" s="110">
        <v>636537</v>
      </c>
      <c r="J179" s="111">
        <v>466643</v>
      </c>
      <c r="K179" s="111">
        <v>0</v>
      </c>
      <c r="L179" s="114">
        <v>157725</v>
      </c>
      <c r="M179" s="114">
        <v>9333</v>
      </c>
      <c r="N179" s="111">
        <v>2836</v>
      </c>
      <c r="O179" s="275">
        <v>1.59</v>
      </c>
      <c r="P179" s="288">
        <v>0</v>
      </c>
      <c r="Q179" s="411">
        <v>1.59</v>
      </c>
      <c r="R179" s="112">
        <f t="shared" si="120"/>
        <v>0</v>
      </c>
      <c r="S179" s="113">
        <v>0</v>
      </c>
      <c r="T179" s="113">
        <v>-10254</v>
      </c>
      <c r="U179" s="113">
        <v>0</v>
      </c>
      <c r="V179" s="113">
        <v>0</v>
      </c>
      <c r="W179" s="113">
        <f t="shared" si="121"/>
        <v>-10254</v>
      </c>
      <c r="X179" s="113">
        <v>0</v>
      </c>
      <c r="Y179" s="113">
        <v>0</v>
      </c>
      <c r="Z179" s="113">
        <v>0</v>
      </c>
      <c r="AA179" s="113">
        <f t="shared" si="122"/>
        <v>0</v>
      </c>
      <c r="AB179" s="113">
        <f t="shared" si="123"/>
        <v>-10254</v>
      </c>
      <c r="AC179" s="114">
        <f t="shared" si="124"/>
        <v>-3466</v>
      </c>
      <c r="AD179" s="114">
        <f t="shared" si="125"/>
        <v>-205</v>
      </c>
      <c r="AE179" s="113">
        <v>0</v>
      </c>
      <c r="AF179" s="113">
        <v>0</v>
      </c>
      <c r="AG179" s="113">
        <f t="shared" si="126"/>
        <v>0</v>
      </c>
      <c r="AH179" s="113">
        <f t="shared" si="127"/>
        <v>-13925</v>
      </c>
      <c r="AI179" s="115">
        <v>0</v>
      </c>
      <c r="AJ179" s="115">
        <v>0</v>
      </c>
      <c r="AK179" s="115">
        <v>0</v>
      </c>
      <c r="AL179" s="115">
        <v>0</v>
      </c>
      <c r="AM179" s="115">
        <v>-0.04</v>
      </c>
      <c r="AN179" s="115">
        <v>0</v>
      </c>
      <c r="AO179" s="115">
        <v>0</v>
      </c>
      <c r="AP179" s="115">
        <v>0</v>
      </c>
      <c r="AQ179" s="115">
        <f t="shared" si="128"/>
        <v>0</v>
      </c>
      <c r="AR179" s="115">
        <f t="shared" si="129"/>
        <v>-0.04</v>
      </c>
      <c r="AS179" s="116">
        <f t="shared" si="130"/>
        <v>-0.04</v>
      </c>
      <c r="AT179" s="351">
        <f>I179+AH179</f>
        <v>622612</v>
      </c>
      <c r="AU179" s="113">
        <f>J179+W179</f>
        <v>456389</v>
      </c>
      <c r="AV179" s="113">
        <f t="shared" si="131"/>
        <v>0</v>
      </c>
      <c r="AW179" s="113">
        <f t="shared" si="165"/>
        <v>154259</v>
      </c>
      <c r="AX179" s="113">
        <f t="shared" si="165"/>
        <v>9128</v>
      </c>
      <c r="AY179" s="113">
        <f>N179+AG179</f>
        <v>2836</v>
      </c>
      <c r="AZ179" s="115">
        <f>O179+AS179</f>
        <v>1.55</v>
      </c>
      <c r="BA179" s="115">
        <f t="shared" si="166"/>
        <v>0</v>
      </c>
      <c r="BB179" s="116">
        <f t="shared" si="166"/>
        <v>1.55</v>
      </c>
    </row>
    <row r="180" spans="1:54" s="394" customFormat="1" ht="12.75" customHeight="1" x14ac:dyDescent="0.2">
      <c r="A180" s="379">
        <v>32</v>
      </c>
      <c r="B180" s="380">
        <v>4416</v>
      </c>
      <c r="C180" s="380">
        <v>600074153</v>
      </c>
      <c r="D180" s="380">
        <v>71013105</v>
      </c>
      <c r="E180" s="378" t="s">
        <v>211</v>
      </c>
      <c r="F180" s="380">
        <v>3143</v>
      </c>
      <c r="G180" s="247" t="s">
        <v>633</v>
      </c>
      <c r="H180" s="399" t="s">
        <v>281</v>
      </c>
      <c r="I180" s="110">
        <v>966277</v>
      </c>
      <c r="J180" s="111">
        <v>711544</v>
      </c>
      <c r="K180" s="111">
        <v>0</v>
      </c>
      <c r="L180" s="114">
        <v>240502</v>
      </c>
      <c r="M180" s="114">
        <v>14231</v>
      </c>
      <c r="N180" s="111">
        <v>0</v>
      </c>
      <c r="O180" s="275">
        <v>1.7661</v>
      </c>
      <c r="P180" s="288">
        <v>1.7661</v>
      </c>
      <c r="Q180" s="411">
        <v>0</v>
      </c>
      <c r="R180" s="112">
        <f t="shared" si="120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121"/>
        <v>0</v>
      </c>
      <c r="X180" s="113">
        <v>0</v>
      </c>
      <c r="Y180" s="113">
        <v>0</v>
      </c>
      <c r="Z180" s="113">
        <v>0</v>
      </c>
      <c r="AA180" s="113">
        <f t="shared" si="122"/>
        <v>0</v>
      </c>
      <c r="AB180" s="113">
        <f t="shared" si="123"/>
        <v>0</v>
      </c>
      <c r="AC180" s="114">
        <f t="shared" si="124"/>
        <v>0</v>
      </c>
      <c r="AD180" s="114">
        <f t="shared" si="125"/>
        <v>0</v>
      </c>
      <c r="AE180" s="113">
        <v>0</v>
      </c>
      <c r="AF180" s="113">
        <v>0</v>
      </c>
      <c r="AG180" s="113">
        <f t="shared" si="126"/>
        <v>0</v>
      </c>
      <c r="AH180" s="113">
        <f t="shared" si="127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28"/>
        <v>0</v>
      </c>
      <c r="AR180" s="115">
        <f t="shared" si="129"/>
        <v>0</v>
      </c>
      <c r="AS180" s="116">
        <f t="shared" si="130"/>
        <v>0</v>
      </c>
      <c r="AT180" s="351">
        <f>I180+AH180</f>
        <v>966277</v>
      </c>
      <c r="AU180" s="113">
        <f>J180+W180</f>
        <v>711544</v>
      </c>
      <c r="AV180" s="113">
        <f t="shared" si="131"/>
        <v>0</v>
      </c>
      <c r="AW180" s="113">
        <f t="shared" si="165"/>
        <v>240502</v>
      </c>
      <c r="AX180" s="113">
        <f t="shared" si="165"/>
        <v>14231</v>
      </c>
      <c r="AY180" s="113">
        <f>N180+AG180</f>
        <v>0</v>
      </c>
      <c r="AZ180" s="115">
        <f>O180+AS180</f>
        <v>1.7661</v>
      </c>
      <c r="BA180" s="115">
        <f t="shared" si="166"/>
        <v>1.7661</v>
      </c>
      <c r="BB180" s="116">
        <f t="shared" si="166"/>
        <v>0</v>
      </c>
    </row>
    <row r="181" spans="1:54" s="394" customFormat="1" ht="12.75" customHeight="1" x14ac:dyDescent="0.2">
      <c r="A181" s="379">
        <v>32</v>
      </c>
      <c r="B181" s="380">
        <v>4416</v>
      </c>
      <c r="C181" s="380">
        <v>600074153</v>
      </c>
      <c r="D181" s="380">
        <v>71013105</v>
      </c>
      <c r="E181" s="378" t="s">
        <v>211</v>
      </c>
      <c r="F181" s="380">
        <v>3143</v>
      </c>
      <c r="G181" s="247" t="s">
        <v>634</v>
      </c>
      <c r="H181" s="399" t="s">
        <v>282</v>
      </c>
      <c r="I181" s="110">
        <v>28088</v>
      </c>
      <c r="J181" s="111">
        <v>19800</v>
      </c>
      <c r="K181" s="111">
        <v>0</v>
      </c>
      <c r="L181" s="114">
        <v>6692</v>
      </c>
      <c r="M181" s="114">
        <v>396</v>
      </c>
      <c r="N181" s="111">
        <v>1200</v>
      </c>
      <c r="O181" s="275">
        <v>0.08</v>
      </c>
      <c r="P181" s="288">
        <v>0</v>
      </c>
      <c r="Q181" s="411">
        <v>0.08</v>
      </c>
      <c r="R181" s="112">
        <f t="shared" si="120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f t="shared" si="121"/>
        <v>0</v>
      </c>
      <c r="X181" s="113">
        <v>0</v>
      </c>
      <c r="Y181" s="113">
        <v>0</v>
      </c>
      <c r="Z181" s="113">
        <v>0</v>
      </c>
      <c r="AA181" s="113">
        <f t="shared" si="122"/>
        <v>0</v>
      </c>
      <c r="AB181" s="113">
        <f t="shared" si="123"/>
        <v>0</v>
      </c>
      <c r="AC181" s="114">
        <f t="shared" si="124"/>
        <v>0</v>
      </c>
      <c r="AD181" s="114">
        <f t="shared" si="125"/>
        <v>0</v>
      </c>
      <c r="AE181" s="113">
        <v>0</v>
      </c>
      <c r="AF181" s="113">
        <v>0</v>
      </c>
      <c r="AG181" s="113">
        <f t="shared" si="126"/>
        <v>0</v>
      </c>
      <c r="AH181" s="113">
        <f t="shared" si="127"/>
        <v>0</v>
      </c>
      <c r="AI181" s="115">
        <v>0</v>
      </c>
      <c r="AJ181" s="115"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28"/>
        <v>0</v>
      </c>
      <c r="AR181" s="115">
        <f t="shared" si="129"/>
        <v>0</v>
      </c>
      <c r="AS181" s="116">
        <f t="shared" si="130"/>
        <v>0</v>
      </c>
      <c r="AT181" s="351">
        <f>I181+AH181</f>
        <v>28088</v>
      </c>
      <c r="AU181" s="113">
        <f>J181+W181</f>
        <v>19800</v>
      </c>
      <c r="AV181" s="113">
        <f t="shared" si="131"/>
        <v>0</v>
      </c>
      <c r="AW181" s="113">
        <f t="shared" si="165"/>
        <v>6692</v>
      </c>
      <c r="AX181" s="113">
        <f t="shared" si="165"/>
        <v>396</v>
      </c>
      <c r="AY181" s="113">
        <f>N181+AG181</f>
        <v>1200</v>
      </c>
      <c r="AZ181" s="115">
        <f>O181+AS181</f>
        <v>0.08</v>
      </c>
      <c r="BA181" s="115">
        <f t="shared" si="166"/>
        <v>0</v>
      </c>
      <c r="BB181" s="116">
        <f t="shared" si="166"/>
        <v>0.08</v>
      </c>
    </row>
    <row r="182" spans="1:54" s="394" customFormat="1" ht="12.75" customHeight="1" x14ac:dyDescent="0.2">
      <c r="A182" s="237">
        <v>32</v>
      </c>
      <c r="B182" s="31">
        <v>4416</v>
      </c>
      <c r="C182" s="31">
        <v>600074153</v>
      </c>
      <c r="D182" s="31">
        <v>71013105</v>
      </c>
      <c r="E182" s="246" t="s">
        <v>212</v>
      </c>
      <c r="F182" s="31"/>
      <c r="G182" s="236"/>
      <c r="H182" s="332"/>
      <c r="I182" s="5">
        <v>5900309</v>
      </c>
      <c r="J182" s="8">
        <v>4327963</v>
      </c>
      <c r="K182" s="8">
        <v>0</v>
      </c>
      <c r="L182" s="8">
        <v>1462850</v>
      </c>
      <c r="M182" s="8">
        <v>86560</v>
      </c>
      <c r="N182" s="8">
        <v>22936</v>
      </c>
      <c r="O182" s="9">
        <v>11.2859</v>
      </c>
      <c r="P182" s="9">
        <v>8.126100000000001</v>
      </c>
      <c r="Q182" s="38">
        <v>3.1598000000000002</v>
      </c>
      <c r="R182" s="5">
        <f t="shared" ref="R182:BB182" si="167">SUM(R177:R181)</f>
        <v>0</v>
      </c>
      <c r="S182" s="8">
        <f t="shared" si="167"/>
        <v>0</v>
      </c>
      <c r="T182" s="8">
        <f t="shared" si="167"/>
        <v>-10254</v>
      </c>
      <c r="U182" s="8">
        <f t="shared" si="167"/>
        <v>0</v>
      </c>
      <c r="V182" s="8">
        <f t="shared" si="167"/>
        <v>0</v>
      </c>
      <c r="W182" s="8">
        <f t="shared" si="167"/>
        <v>-10254</v>
      </c>
      <c r="X182" s="8">
        <f t="shared" si="167"/>
        <v>0</v>
      </c>
      <c r="Y182" s="8">
        <f t="shared" si="167"/>
        <v>0</v>
      </c>
      <c r="Z182" s="8">
        <f t="shared" si="167"/>
        <v>0</v>
      </c>
      <c r="AA182" s="8">
        <f t="shared" si="167"/>
        <v>0</v>
      </c>
      <c r="AB182" s="8">
        <f t="shared" si="167"/>
        <v>-10254</v>
      </c>
      <c r="AC182" s="8">
        <f t="shared" si="167"/>
        <v>-3466</v>
      </c>
      <c r="AD182" s="8">
        <f t="shared" si="167"/>
        <v>-205</v>
      </c>
      <c r="AE182" s="8">
        <f t="shared" si="167"/>
        <v>0</v>
      </c>
      <c r="AF182" s="8">
        <f t="shared" si="167"/>
        <v>0</v>
      </c>
      <c r="AG182" s="8">
        <f t="shared" si="167"/>
        <v>0</v>
      </c>
      <c r="AH182" s="8">
        <f t="shared" si="167"/>
        <v>-13925</v>
      </c>
      <c r="AI182" s="9">
        <f t="shared" si="167"/>
        <v>0</v>
      </c>
      <c r="AJ182" s="9">
        <f t="shared" si="167"/>
        <v>0</v>
      </c>
      <c r="AK182" s="9">
        <f t="shared" si="167"/>
        <v>0</v>
      </c>
      <c r="AL182" s="9">
        <f t="shared" si="167"/>
        <v>0</v>
      </c>
      <c r="AM182" s="9">
        <f t="shared" si="167"/>
        <v>-0.04</v>
      </c>
      <c r="AN182" s="9">
        <f t="shared" si="167"/>
        <v>0</v>
      </c>
      <c r="AO182" s="9">
        <f t="shared" si="167"/>
        <v>0</v>
      </c>
      <c r="AP182" s="9">
        <f t="shared" si="167"/>
        <v>0</v>
      </c>
      <c r="AQ182" s="9">
        <f t="shared" si="167"/>
        <v>0</v>
      </c>
      <c r="AR182" s="9">
        <f t="shared" si="167"/>
        <v>-0.04</v>
      </c>
      <c r="AS182" s="78">
        <f t="shared" si="167"/>
        <v>-0.04</v>
      </c>
      <c r="AT182" s="877">
        <f t="shared" si="167"/>
        <v>5886384</v>
      </c>
      <c r="AU182" s="8">
        <f t="shared" si="167"/>
        <v>4317709</v>
      </c>
      <c r="AV182" s="8">
        <f t="shared" si="167"/>
        <v>0</v>
      </c>
      <c r="AW182" s="8">
        <f t="shared" si="167"/>
        <v>1459384</v>
      </c>
      <c r="AX182" s="8">
        <f t="shared" si="167"/>
        <v>86355</v>
      </c>
      <c r="AY182" s="8">
        <f t="shared" si="167"/>
        <v>22936</v>
      </c>
      <c r="AZ182" s="9">
        <f t="shared" si="167"/>
        <v>11.245900000000001</v>
      </c>
      <c r="BA182" s="9">
        <f t="shared" si="167"/>
        <v>8.126100000000001</v>
      </c>
      <c r="BB182" s="78">
        <f t="shared" si="167"/>
        <v>3.1198000000000001</v>
      </c>
    </row>
    <row r="183" spans="1:54" s="394" customFormat="1" ht="12.75" customHeight="1" x14ac:dyDescent="0.2">
      <c r="A183" s="379">
        <v>33</v>
      </c>
      <c r="B183" s="380">
        <v>4447</v>
      </c>
      <c r="C183" s="380">
        <v>600074749</v>
      </c>
      <c r="D183" s="380">
        <v>70695962</v>
      </c>
      <c r="E183" s="378" t="s">
        <v>213</v>
      </c>
      <c r="F183" s="380">
        <v>3113</v>
      </c>
      <c r="G183" s="247" t="s">
        <v>318</v>
      </c>
      <c r="H183" s="381" t="s">
        <v>281</v>
      </c>
      <c r="I183" s="110">
        <v>12578547</v>
      </c>
      <c r="J183" s="111">
        <v>9052449</v>
      </c>
      <c r="K183" s="111">
        <v>0</v>
      </c>
      <c r="L183" s="114">
        <v>3059728</v>
      </c>
      <c r="M183" s="114">
        <v>181049</v>
      </c>
      <c r="N183" s="111">
        <v>285321</v>
      </c>
      <c r="O183" s="275">
        <v>17.054500000000001</v>
      </c>
      <c r="P183" s="288">
        <v>12.5</v>
      </c>
      <c r="Q183" s="411">
        <v>4.5545</v>
      </c>
      <c r="R183" s="112">
        <f t="shared" si="120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121"/>
        <v>0</v>
      </c>
      <c r="X183" s="113">
        <v>0</v>
      </c>
      <c r="Y183" s="113">
        <v>0</v>
      </c>
      <c r="Z183" s="113">
        <v>0</v>
      </c>
      <c r="AA183" s="113">
        <f t="shared" si="122"/>
        <v>0</v>
      </c>
      <c r="AB183" s="113">
        <f t="shared" si="123"/>
        <v>0</v>
      </c>
      <c r="AC183" s="114">
        <f t="shared" si="124"/>
        <v>0</v>
      </c>
      <c r="AD183" s="114">
        <f t="shared" si="125"/>
        <v>0</v>
      </c>
      <c r="AE183" s="113">
        <v>0</v>
      </c>
      <c r="AF183" s="113">
        <v>0</v>
      </c>
      <c r="AG183" s="113">
        <f t="shared" si="126"/>
        <v>0</v>
      </c>
      <c r="AH183" s="113">
        <f t="shared" si="127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si="128"/>
        <v>0</v>
      </c>
      <c r="AR183" s="115">
        <f t="shared" si="129"/>
        <v>0</v>
      </c>
      <c r="AS183" s="116">
        <f t="shared" si="130"/>
        <v>0</v>
      </c>
      <c r="AT183" s="351">
        <f>I183+AH183</f>
        <v>12578547</v>
      </c>
      <c r="AU183" s="113">
        <f>J183+W183</f>
        <v>9052449</v>
      </c>
      <c r="AV183" s="113">
        <f t="shared" si="131"/>
        <v>0</v>
      </c>
      <c r="AW183" s="113">
        <f t="shared" ref="AW183:AX185" si="168">L183+AC183</f>
        <v>3059728</v>
      </c>
      <c r="AX183" s="113">
        <f t="shared" si="168"/>
        <v>181049</v>
      </c>
      <c r="AY183" s="113">
        <f>N183+AG183</f>
        <v>285321</v>
      </c>
      <c r="AZ183" s="115">
        <f>O183+AS183</f>
        <v>17.054500000000001</v>
      </c>
      <c r="BA183" s="115">
        <f t="shared" ref="BA183:BB185" si="169">P183+AQ183</f>
        <v>12.5</v>
      </c>
      <c r="BB183" s="116">
        <f t="shared" si="169"/>
        <v>4.5545</v>
      </c>
    </row>
    <row r="184" spans="1:54" s="394" customFormat="1" ht="12.75" customHeight="1" x14ac:dyDescent="0.2">
      <c r="A184" s="379">
        <v>33</v>
      </c>
      <c r="B184" s="380">
        <v>4447</v>
      </c>
      <c r="C184" s="380">
        <v>600074749</v>
      </c>
      <c r="D184" s="380">
        <v>70695962</v>
      </c>
      <c r="E184" s="378" t="s">
        <v>213</v>
      </c>
      <c r="F184" s="380">
        <v>3113</v>
      </c>
      <c r="G184" s="247" t="s">
        <v>316</v>
      </c>
      <c r="H184" s="381" t="s">
        <v>282</v>
      </c>
      <c r="I184" s="110">
        <v>1175864</v>
      </c>
      <c r="J184" s="111">
        <v>856490</v>
      </c>
      <c r="K184" s="111">
        <v>0</v>
      </c>
      <c r="L184" s="114">
        <v>289494</v>
      </c>
      <c r="M184" s="114">
        <v>17130</v>
      </c>
      <c r="N184" s="111">
        <v>12750</v>
      </c>
      <c r="O184" s="275">
        <v>2.4700000000000002</v>
      </c>
      <c r="P184" s="288">
        <v>2.4700000000000002</v>
      </c>
      <c r="Q184" s="411">
        <v>0</v>
      </c>
      <c r="R184" s="112">
        <f t="shared" si="120"/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f t="shared" si="121"/>
        <v>0</v>
      </c>
      <c r="X184" s="113">
        <v>0</v>
      </c>
      <c r="Y184" s="113">
        <v>0</v>
      </c>
      <c r="Z184" s="113">
        <v>0</v>
      </c>
      <c r="AA184" s="113">
        <f t="shared" si="122"/>
        <v>0</v>
      </c>
      <c r="AB184" s="113">
        <f t="shared" si="123"/>
        <v>0</v>
      </c>
      <c r="AC184" s="114">
        <f t="shared" si="124"/>
        <v>0</v>
      </c>
      <c r="AD184" s="114">
        <f t="shared" si="125"/>
        <v>0</v>
      </c>
      <c r="AE184" s="113">
        <v>-2000</v>
      </c>
      <c r="AF184" s="113">
        <v>0</v>
      </c>
      <c r="AG184" s="113">
        <f t="shared" si="126"/>
        <v>-2000</v>
      </c>
      <c r="AH184" s="113">
        <f t="shared" si="127"/>
        <v>-2000</v>
      </c>
      <c r="AI184" s="115">
        <v>0</v>
      </c>
      <c r="AJ184" s="115"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f t="shared" si="128"/>
        <v>0</v>
      </c>
      <c r="AR184" s="115">
        <f t="shared" si="129"/>
        <v>0</v>
      </c>
      <c r="AS184" s="116">
        <f t="shared" si="130"/>
        <v>0</v>
      </c>
      <c r="AT184" s="351">
        <f>I184+AH184</f>
        <v>1173864</v>
      </c>
      <c r="AU184" s="113">
        <f>J184+W184</f>
        <v>856490</v>
      </c>
      <c r="AV184" s="113">
        <f t="shared" si="131"/>
        <v>0</v>
      </c>
      <c r="AW184" s="113">
        <f t="shared" si="168"/>
        <v>289494</v>
      </c>
      <c r="AX184" s="113">
        <f t="shared" si="168"/>
        <v>17130</v>
      </c>
      <c r="AY184" s="113">
        <f>N184+AG184</f>
        <v>10750</v>
      </c>
      <c r="AZ184" s="115">
        <f>O184+AS184</f>
        <v>2.4700000000000002</v>
      </c>
      <c r="BA184" s="115">
        <f t="shared" si="169"/>
        <v>2.4700000000000002</v>
      </c>
      <c r="BB184" s="116">
        <f t="shared" si="169"/>
        <v>0</v>
      </c>
    </row>
    <row r="185" spans="1:54" s="394" customFormat="1" ht="12.75" customHeight="1" x14ac:dyDescent="0.2">
      <c r="A185" s="379">
        <v>33</v>
      </c>
      <c r="B185" s="380">
        <v>4447</v>
      </c>
      <c r="C185" s="380">
        <v>600074749</v>
      </c>
      <c r="D185" s="380">
        <v>70695962</v>
      </c>
      <c r="E185" s="378" t="s">
        <v>213</v>
      </c>
      <c r="F185" s="380">
        <v>3141</v>
      </c>
      <c r="G185" s="247" t="s">
        <v>319</v>
      </c>
      <c r="H185" s="381" t="s">
        <v>282</v>
      </c>
      <c r="I185" s="110">
        <v>947224</v>
      </c>
      <c r="J185" s="111">
        <v>692346</v>
      </c>
      <c r="K185" s="111">
        <v>0</v>
      </c>
      <c r="L185" s="114">
        <v>234013</v>
      </c>
      <c r="M185" s="114">
        <v>13847</v>
      </c>
      <c r="N185" s="111">
        <v>7018</v>
      </c>
      <c r="O185" s="275">
        <v>2.35</v>
      </c>
      <c r="P185" s="288">
        <v>0</v>
      </c>
      <c r="Q185" s="411">
        <v>2.35</v>
      </c>
      <c r="R185" s="112">
        <f t="shared" si="120"/>
        <v>0</v>
      </c>
      <c r="S185" s="113">
        <v>0</v>
      </c>
      <c r="T185" s="113">
        <v>-31415</v>
      </c>
      <c r="U185" s="113">
        <v>0</v>
      </c>
      <c r="V185" s="113">
        <v>0</v>
      </c>
      <c r="W185" s="113">
        <f t="shared" si="121"/>
        <v>-31415</v>
      </c>
      <c r="X185" s="113">
        <v>0</v>
      </c>
      <c r="Y185" s="113">
        <v>0</v>
      </c>
      <c r="Z185" s="113">
        <v>0</v>
      </c>
      <c r="AA185" s="113">
        <f t="shared" si="122"/>
        <v>0</v>
      </c>
      <c r="AB185" s="113">
        <f t="shared" si="123"/>
        <v>-31415</v>
      </c>
      <c r="AC185" s="114">
        <f t="shared" si="124"/>
        <v>-10618</v>
      </c>
      <c r="AD185" s="114">
        <f t="shared" si="125"/>
        <v>-628</v>
      </c>
      <c r="AE185" s="113">
        <v>0</v>
      </c>
      <c r="AF185" s="113">
        <v>0</v>
      </c>
      <c r="AG185" s="113">
        <f t="shared" si="126"/>
        <v>0</v>
      </c>
      <c r="AH185" s="113">
        <f t="shared" si="127"/>
        <v>-42661</v>
      </c>
      <c r="AI185" s="115">
        <v>0</v>
      </c>
      <c r="AJ185" s="115">
        <v>0</v>
      </c>
      <c r="AK185" s="115">
        <v>0</v>
      </c>
      <c r="AL185" s="115">
        <v>0</v>
      </c>
      <c r="AM185" s="115">
        <v>-0.1</v>
      </c>
      <c r="AN185" s="115">
        <v>0</v>
      </c>
      <c r="AO185" s="115">
        <v>0</v>
      </c>
      <c r="AP185" s="115">
        <v>0</v>
      </c>
      <c r="AQ185" s="115">
        <f t="shared" si="128"/>
        <v>0</v>
      </c>
      <c r="AR185" s="115">
        <f t="shared" si="129"/>
        <v>-0.1</v>
      </c>
      <c r="AS185" s="116">
        <f t="shared" si="130"/>
        <v>-0.1</v>
      </c>
      <c r="AT185" s="351">
        <f>I185+AH185</f>
        <v>904563</v>
      </c>
      <c r="AU185" s="113">
        <f>J185+W185</f>
        <v>660931</v>
      </c>
      <c r="AV185" s="113">
        <f t="shared" si="131"/>
        <v>0</v>
      </c>
      <c r="AW185" s="113">
        <f t="shared" si="168"/>
        <v>223395</v>
      </c>
      <c r="AX185" s="113">
        <f t="shared" si="168"/>
        <v>13219</v>
      </c>
      <c r="AY185" s="113">
        <f>N185+AG185</f>
        <v>7018</v>
      </c>
      <c r="AZ185" s="115">
        <f>O185+AS185</f>
        <v>2.25</v>
      </c>
      <c r="BA185" s="115">
        <f t="shared" si="169"/>
        <v>0</v>
      </c>
      <c r="BB185" s="116">
        <f t="shared" si="169"/>
        <v>2.25</v>
      </c>
    </row>
    <row r="186" spans="1:54" s="394" customFormat="1" ht="12.75" customHeight="1" x14ac:dyDescent="0.2">
      <c r="A186" s="237">
        <v>33</v>
      </c>
      <c r="B186" s="31">
        <v>4447</v>
      </c>
      <c r="C186" s="31">
        <v>600074749</v>
      </c>
      <c r="D186" s="31">
        <v>70695962</v>
      </c>
      <c r="E186" s="246" t="s">
        <v>214</v>
      </c>
      <c r="F186" s="31"/>
      <c r="G186" s="236"/>
      <c r="H186" s="332"/>
      <c r="I186" s="5">
        <v>14701635</v>
      </c>
      <c r="J186" s="8">
        <v>10601285</v>
      </c>
      <c r="K186" s="8">
        <v>0</v>
      </c>
      <c r="L186" s="8">
        <v>3583235</v>
      </c>
      <c r="M186" s="8">
        <v>212026</v>
      </c>
      <c r="N186" s="8">
        <v>305089</v>
      </c>
      <c r="O186" s="9">
        <v>21.874500000000001</v>
      </c>
      <c r="P186" s="9">
        <v>14.97</v>
      </c>
      <c r="Q186" s="38">
        <v>6.9045000000000005</v>
      </c>
      <c r="R186" s="5">
        <f t="shared" ref="R186:BB186" si="170">SUM(R183:R185)</f>
        <v>0</v>
      </c>
      <c r="S186" s="8">
        <f t="shared" si="170"/>
        <v>0</v>
      </c>
      <c r="T186" s="8">
        <f t="shared" si="170"/>
        <v>-31415</v>
      </c>
      <c r="U186" s="8">
        <f t="shared" si="170"/>
        <v>0</v>
      </c>
      <c r="V186" s="8">
        <f t="shared" si="170"/>
        <v>0</v>
      </c>
      <c r="W186" s="8">
        <f t="shared" si="170"/>
        <v>-31415</v>
      </c>
      <c r="X186" s="8">
        <f t="shared" si="170"/>
        <v>0</v>
      </c>
      <c r="Y186" s="8">
        <f t="shared" si="170"/>
        <v>0</v>
      </c>
      <c r="Z186" s="8">
        <f t="shared" si="170"/>
        <v>0</v>
      </c>
      <c r="AA186" s="8">
        <f t="shared" si="170"/>
        <v>0</v>
      </c>
      <c r="AB186" s="8">
        <f t="shared" si="170"/>
        <v>-31415</v>
      </c>
      <c r="AC186" s="8">
        <f t="shared" si="170"/>
        <v>-10618</v>
      </c>
      <c r="AD186" s="8">
        <f t="shared" si="170"/>
        <v>-628</v>
      </c>
      <c r="AE186" s="8">
        <f t="shared" si="170"/>
        <v>-2000</v>
      </c>
      <c r="AF186" s="8">
        <f t="shared" si="170"/>
        <v>0</v>
      </c>
      <c r="AG186" s="8">
        <f t="shared" si="170"/>
        <v>-2000</v>
      </c>
      <c r="AH186" s="8">
        <f t="shared" si="170"/>
        <v>-44661</v>
      </c>
      <c r="AI186" s="9">
        <f t="shared" si="170"/>
        <v>0</v>
      </c>
      <c r="AJ186" s="9">
        <f t="shared" si="170"/>
        <v>0</v>
      </c>
      <c r="AK186" s="9">
        <f t="shared" si="170"/>
        <v>0</v>
      </c>
      <c r="AL186" s="9">
        <f t="shared" si="170"/>
        <v>0</v>
      </c>
      <c r="AM186" s="9">
        <f t="shared" si="170"/>
        <v>-0.1</v>
      </c>
      <c r="AN186" s="9">
        <f t="shared" si="170"/>
        <v>0</v>
      </c>
      <c r="AO186" s="9">
        <f t="shared" si="170"/>
        <v>0</v>
      </c>
      <c r="AP186" s="9">
        <f t="shared" si="170"/>
        <v>0</v>
      </c>
      <c r="AQ186" s="9">
        <f t="shared" si="170"/>
        <v>0</v>
      </c>
      <c r="AR186" s="9">
        <f t="shared" si="170"/>
        <v>-0.1</v>
      </c>
      <c r="AS186" s="78">
        <f t="shared" si="170"/>
        <v>-0.1</v>
      </c>
      <c r="AT186" s="877">
        <f t="shared" si="170"/>
        <v>14656974</v>
      </c>
      <c r="AU186" s="8">
        <f t="shared" si="170"/>
        <v>10569870</v>
      </c>
      <c r="AV186" s="8">
        <f t="shared" si="170"/>
        <v>0</v>
      </c>
      <c r="AW186" s="8">
        <f t="shared" si="170"/>
        <v>3572617</v>
      </c>
      <c r="AX186" s="8">
        <f t="shared" si="170"/>
        <v>211398</v>
      </c>
      <c r="AY186" s="8">
        <f t="shared" si="170"/>
        <v>303089</v>
      </c>
      <c r="AZ186" s="9">
        <f t="shared" si="170"/>
        <v>21.7745</v>
      </c>
      <c r="BA186" s="9">
        <f t="shared" si="170"/>
        <v>14.97</v>
      </c>
      <c r="BB186" s="78">
        <f t="shared" si="170"/>
        <v>6.8045</v>
      </c>
    </row>
    <row r="187" spans="1:54" s="394" customFormat="1" ht="12.75" customHeight="1" x14ac:dyDescent="0.2">
      <c r="A187" s="379">
        <v>34</v>
      </c>
      <c r="B187" s="380">
        <v>4449</v>
      </c>
      <c r="C187" s="380">
        <v>650037090</v>
      </c>
      <c r="D187" s="380">
        <v>72744171</v>
      </c>
      <c r="E187" s="378" t="s">
        <v>215</v>
      </c>
      <c r="F187" s="380">
        <v>3111</v>
      </c>
      <c r="G187" s="247" t="s">
        <v>315</v>
      </c>
      <c r="H187" s="381" t="s">
        <v>281</v>
      </c>
      <c r="I187" s="110">
        <v>2639818</v>
      </c>
      <c r="J187" s="111">
        <v>1935617</v>
      </c>
      <c r="K187" s="111">
        <v>0</v>
      </c>
      <c r="L187" s="114">
        <v>654239</v>
      </c>
      <c r="M187" s="114">
        <v>38712</v>
      </c>
      <c r="N187" s="111">
        <v>11250</v>
      </c>
      <c r="O187" s="275">
        <v>4.9218000000000002</v>
      </c>
      <c r="P187" s="288">
        <v>4</v>
      </c>
      <c r="Q187" s="411">
        <v>0.92179999999999995</v>
      </c>
      <c r="R187" s="112">
        <f t="shared" si="120"/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f t="shared" si="121"/>
        <v>0</v>
      </c>
      <c r="X187" s="113">
        <v>0</v>
      </c>
      <c r="Y187" s="113">
        <v>0</v>
      </c>
      <c r="Z187" s="113">
        <v>0</v>
      </c>
      <c r="AA187" s="113">
        <f t="shared" si="122"/>
        <v>0</v>
      </c>
      <c r="AB187" s="113">
        <f t="shared" si="123"/>
        <v>0</v>
      </c>
      <c r="AC187" s="114">
        <f t="shared" si="124"/>
        <v>0</v>
      </c>
      <c r="AD187" s="114">
        <f t="shared" si="125"/>
        <v>0</v>
      </c>
      <c r="AE187" s="113">
        <v>0</v>
      </c>
      <c r="AF187" s="113">
        <v>0</v>
      </c>
      <c r="AG187" s="113">
        <f t="shared" si="126"/>
        <v>0</v>
      </c>
      <c r="AH187" s="113">
        <f t="shared" si="127"/>
        <v>0</v>
      </c>
      <c r="AI187" s="115">
        <v>0</v>
      </c>
      <c r="AJ187" s="115"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f t="shared" si="128"/>
        <v>0</v>
      </c>
      <c r="AR187" s="115">
        <f t="shared" si="129"/>
        <v>0</v>
      </c>
      <c r="AS187" s="116">
        <f t="shared" si="130"/>
        <v>0</v>
      </c>
      <c r="AT187" s="351">
        <f t="shared" ref="AT187:AT192" si="171">I187+AH187</f>
        <v>2639818</v>
      </c>
      <c r="AU187" s="113">
        <f t="shared" ref="AU187:AU192" si="172">J187+W187</f>
        <v>1935617</v>
      </c>
      <c r="AV187" s="113">
        <f t="shared" si="131"/>
        <v>0</v>
      </c>
      <c r="AW187" s="113">
        <f t="shared" ref="AW187:AX192" si="173">L187+AC187</f>
        <v>654239</v>
      </c>
      <c r="AX187" s="113">
        <f t="shared" si="173"/>
        <v>38712</v>
      </c>
      <c r="AY187" s="113">
        <f t="shared" ref="AY187:AY192" si="174">N187+AG187</f>
        <v>11250</v>
      </c>
      <c r="AZ187" s="115">
        <f t="shared" ref="AZ187:AZ192" si="175">O187+AS187</f>
        <v>4.9218000000000002</v>
      </c>
      <c r="BA187" s="115">
        <f t="shared" ref="BA187:BB192" si="176">P187+AQ187</f>
        <v>4</v>
      </c>
      <c r="BB187" s="116">
        <f t="shared" si="176"/>
        <v>0.92179999999999995</v>
      </c>
    </row>
    <row r="188" spans="1:54" s="394" customFormat="1" ht="12.75" customHeight="1" x14ac:dyDescent="0.2">
      <c r="A188" s="379">
        <v>34</v>
      </c>
      <c r="B188" s="380">
        <v>4449</v>
      </c>
      <c r="C188" s="380">
        <v>650037090</v>
      </c>
      <c r="D188" s="380">
        <v>72744171</v>
      </c>
      <c r="E188" s="378" t="s">
        <v>215</v>
      </c>
      <c r="F188" s="380">
        <v>3113</v>
      </c>
      <c r="G188" s="247" t="s">
        <v>318</v>
      </c>
      <c r="H188" s="381" t="s">
        <v>281</v>
      </c>
      <c r="I188" s="110">
        <v>11830214</v>
      </c>
      <c r="J188" s="111">
        <v>8521726</v>
      </c>
      <c r="K188" s="111">
        <v>30000</v>
      </c>
      <c r="L188" s="114">
        <v>2890483</v>
      </c>
      <c r="M188" s="114">
        <v>170435</v>
      </c>
      <c r="N188" s="111">
        <v>217570</v>
      </c>
      <c r="O188" s="275">
        <v>17.606599999999997</v>
      </c>
      <c r="P188" s="288">
        <v>12.096400000000001</v>
      </c>
      <c r="Q188" s="411">
        <v>5.5101999999999993</v>
      </c>
      <c r="R188" s="112">
        <f t="shared" si="120"/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f t="shared" si="121"/>
        <v>0</v>
      </c>
      <c r="X188" s="113">
        <v>0</v>
      </c>
      <c r="Y188" s="113">
        <v>0</v>
      </c>
      <c r="Z188" s="113">
        <v>0</v>
      </c>
      <c r="AA188" s="113">
        <f t="shared" si="122"/>
        <v>0</v>
      </c>
      <c r="AB188" s="113">
        <f t="shared" si="123"/>
        <v>0</v>
      </c>
      <c r="AC188" s="114">
        <f t="shared" si="124"/>
        <v>0</v>
      </c>
      <c r="AD188" s="114">
        <f t="shared" si="125"/>
        <v>0</v>
      </c>
      <c r="AE188" s="113">
        <v>0</v>
      </c>
      <c r="AF188" s="113">
        <v>0</v>
      </c>
      <c r="AG188" s="113">
        <f t="shared" si="126"/>
        <v>0</v>
      </c>
      <c r="AH188" s="113">
        <f t="shared" si="127"/>
        <v>0</v>
      </c>
      <c r="AI188" s="115">
        <v>0</v>
      </c>
      <c r="AJ188" s="115"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f t="shared" si="128"/>
        <v>0</v>
      </c>
      <c r="AR188" s="115">
        <f t="shared" si="129"/>
        <v>0</v>
      </c>
      <c r="AS188" s="116">
        <f t="shared" si="130"/>
        <v>0</v>
      </c>
      <c r="AT188" s="351">
        <f t="shared" si="171"/>
        <v>11830214</v>
      </c>
      <c r="AU188" s="113">
        <f t="shared" si="172"/>
        <v>8521726</v>
      </c>
      <c r="AV188" s="113">
        <f t="shared" si="131"/>
        <v>30000</v>
      </c>
      <c r="AW188" s="113">
        <f t="shared" si="173"/>
        <v>2890483</v>
      </c>
      <c r="AX188" s="113">
        <f t="shared" si="173"/>
        <v>170435</v>
      </c>
      <c r="AY188" s="113">
        <f t="shared" si="174"/>
        <v>217570</v>
      </c>
      <c r="AZ188" s="115">
        <f t="shared" si="175"/>
        <v>17.606599999999997</v>
      </c>
      <c r="BA188" s="115">
        <f t="shared" si="176"/>
        <v>12.096400000000001</v>
      </c>
      <c r="BB188" s="116">
        <f t="shared" si="176"/>
        <v>5.5101999999999993</v>
      </c>
    </row>
    <row r="189" spans="1:54" s="394" customFormat="1" ht="12.75" customHeight="1" x14ac:dyDescent="0.2">
      <c r="A189" s="379">
        <v>34</v>
      </c>
      <c r="B189" s="380">
        <v>4449</v>
      </c>
      <c r="C189" s="380">
        <v>650037090</v>
      </c>
      <c r="D189" s="380">
        <v>72744171</v>
      </c>
      <c r="E189" s="378" t="s">
        <v>215</v>
      </c>
      <c r="F189" s="380">
        <v>3113</v>
      </c>
      <c r="G189" s="247" t="s">
        <v>316</v>
      </c>
      <c r="H189" s="381" t="s">
        <v>282</v>
      </c>
      <c r="I189" s="110">
        <v>1262234</v>
      </c>
      <c r="J189" s="111">
        <v>910150</v>
      </c>
      <c r="K189" s="111">
        <v>0</v>
      </c>
      <c r="L189" s="114">
        <v>307631</v>
      </c>
      <c r="M189" s="114">
        <v>18203</v>
      </c>
      <c r="N189" s="111">
        <v>26250</v>
      </c>
      <c r="O189" s="275">
        <v>2.6</v>
      </c>
      <c r="P189" s="288">
        <v>2.6</v>
      </c>
      <c r="Q189" s="411">
        <v>0</v>
      </c>
      <c r="R189" s="112">
        <f t="shared" si="120"/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f t="shared" si="121"/>
        <v>0</v>
      </c>
      <c r="X189" s="113">
        <v>0</v>
      </c>
      <c r="Y189" s="113">
        <v>0</v>
      </c>
      <c r="Z189" s="113">
        <v>0</v>
      </c>
      <c r="AA189" s="113">
        <f t="shared" si="122"/>
        <v>0</v>
      </c>
      <c r="AB189" s="113">
        <f t="shared" si="123"/>
        <v>0</v>
      </c>
      <c r="AC189" s="114">
        <f t="shared" si="124"/>
        <v>0</v>
      </c>
      <c r="AD189" s="114">
        <f t="shared" si="125"/>
        <v>0</v>
      </c>
      <c r="AE189" s="113">
        <v>0</v>
      </c>
      <c r="AF189" s="113">
        <v>0</v>
      </c>
      <c r="AG189" s="113">
        <f t="shared" si="126"/>
        <v>0</v>
      </c>
      <c r="AH189" s="113">
        <f t="shared" si="127"/>
        <v>0</v>
      </c>
      <c r="AI189" s="115">
        <v>0</v>
      </c>
      <c r="AJ189" s="115">
        <v>0</v>
      </c>
      <c r="AK189" s="115"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f t="shared" si="128"/>
        <v>0</v>
      </c>
      <c r="AR189" s="115">
        <f t="shared" si="129"/>
        <v>0</v>
      </c>
      <c r="AS189" s="116">
        <f t="shared" si="130"/>
        <v>0</v>
      </c>
      <c r="AT189" s="351">
        <f t="shared" si="171"/>
        <v>1262234</v>
      </c>
      <c r="AU189" s="113">
        <f t="shared" si="172"/>
        <v>910150</v>
      </c>
      <c r="AV189" s="113">
        <f t="shared" si="131"/>
        <v>0</v>
      </c>
      <c r="AW189" s="113">
        <f t="shared" si="173"/>
        <v>307631</v>
      </c>
      <c r="AX189" s="113">
        <f t="shared" si="173"/>
        <v>18203</v>
      </c>
      <c r="AY189" s="113">
        <f t="shared" si="174"/>
        <v>26250</v>
      </c>
      <c r="AZ189" s="115">
        <f t="shared" si="175"/>
        <v>2.6</v>
      </c>
      <c r="BA189" s="115">
        <f t="shared" si="176"/>
        <v>2.6</v>
      </c>
      <c r="BB189" s="116">
        <f t="shared" si="176"/>
        <v>0</v>
      </c>
    </row>
    <row r="190" spans="1:54" s="394" customFormat="1" ht="12.75" customHeight="1" x14ac:dyDescent="0.2">
      <c r="A190" s="379">
        <v>34</v>
      </c>
      <c r="B190" s="380">
        <v>4449</v>
      </c>
      <c r="C190" s="380">
        <v>650037090</v>
      </c>
      <c r="D190" s="380">
        <v>72744171</v>
      </c>
      <c r="E190" s="378" t="s">
        <v>215</v>
      </c>
      <c r="F190" s="380">
        <v>3141</v>
      </c>
      <c r="G190" s="247" t="s">
        <v>319</v>
      </c>
      <c r="H190" s="381" t="s">
        <v>282</v>
      </c>
      <c r="I190" s="110">
        <v>1011387</v>
      </c>
      <c r="J190" s="111">
        <v>740705</v>
      </c>
      <c r="K190" s="111">
        <v>0</v>
      </c>
      <c r="L190" s="114">
        <v>250358</v>
      </c>
      <c r="M190" s="114">
        <v>14814</v>
      </c>
      <c r="N190" s="111">
        <v>5510</v>
      </c>
      <c r="O190" s="275">
        <v>2.52</v>
      </c>
      <c r="P190" s="288">
        <v>0</v>
      </c>
      <c r="Q190" s="411">
        <v>2.52</v>
      </c>
      <c r="R190" s="112">
        <f t="shared" si="120"/>
        <v>0</v>
      </c>
      <c r="S190" s="113">
        <v>0</v>
      </c>
      <c r="T190" s="113">
        <v>6096</v>
      </c>
      <c r="U190" s="113">
        <v>0</v>
      </c>
      <c r="V190" s="113">
        <v>0</v>
      </c>
      <c r="W190" s="113">
        <f t="shared" si="121"/>
        <v>6096</v>
      </c>
      <c r="X190" s="113">
        <v>0</v>
      </c>
      <c r="Y190" s="113">
        <v>0</v>
      </c>
      <c r="Z190" s="113">
        <v>0</v>
      </c>
      <c r="AA190" s="113">
        <f t="shared" si="122"/>
        <v>0</v>
      </c>
      <c r="AB190" s="113">
        <f t="shared" si="123"/>
        <v>6096</v>
      </c>
      <c r="AC190" s="114">
        <f t="shared" si="124"/>
        <v>2060</v>
      </c>
      <c r="AD190" s="114">
        <f t="shared" si="125"/>
        <v>122</v>
      </c>
      <c r="AE190" s="113">
        <v>0</v>
      </c>
      <c r="AF190" s="113">
        <v>0</v>
      </c>
      <c r="AG190" s="113">
        <f t="shared" si="126"/>
        <v>0</v>
      </c>
      <c r="AH190" s="113">
        <f t="shared" si="127"/>
        <v>8278</v>
      </c>
      <c r="AI190" s="115">
        <v>0</v>
      </c>
      <c r="AJ190" s="115">
        <v>0</v>
      </c>
      <c r="AK190" s="115">
        <v>0</v>
      </c>
      <c r="AL190" s="115">
        <v>0</v>
      </c>
      <c r="AM190" s="115">
        <v>0.02</v>
      </c>
      <c r="AN190" s="115">
        <v>0</v>
      </c>
      <c r="AO190" s="115">
        <v>0</v>
      </c>
      <c r="AP190" s="115">
        <v>0</v>
      </c>
      <c r="AQ190" s="115">
        <f t="shared" si="128"/>
        <v>0</v>
      </c>
      <c r="AR190" s="115">
        <f t="shared" si="129"/>
        <v>0.02</v>
      </c>
      <c r="AS190" s="116">
        <f t="shared" si="130"/>
        <v>0.02</v>
      </c>
      <c r="AT190" s="351">
        <f t="shared" si="171"/>
        <v>1019665</v>
      </c>
      <c r="AU190" s="113">
        <f t="shared" si="172"/>
        <v>746801</v>
      </c>
      <c r="AV190" s="113">
        <f t="shared" si="131"/>
        <v>0</v>
      </c>
      <c r="AW190" s="113">
        <f t="shared" si="173"/>
        <v>252418</v>
      </c>
      <c r="AX190" s="113">
        <f t="shared" si="173"/>
        <v>14936</v>
      </c>
      <c r="AY190" s="113">
        <f t="shared" si="174"/>
        <v>5510</v>
      </c>
      <c r="AZ190" s="115">
        <f t="shared" si="175"/>
        <v>2.54</v>
      </c>
      <c r="BA190" s="115">
        <f t="shared" si="176"/>
        <v>0</v>
      </c>
      <c r="BB190" s="116">
        <f t="shared" si="176"/>
        <v>2.54</v>
      </c>
    </row>
    <row r="191" spans="1:54" s="394" customFormat="1" ht="12.75" customHeight="1" x14ac:dyDescent="0.2">
      <c r="A191" s="379">
        <v>34</v>
      </c>
      <c r="B191" s="380">
        <v>4449</v>
      </c>
      <c r="C191" s="380">
        <v>650037090</v>
      </c>
      <c r="D191" s="380">
        <v>72744171</v>
      </c>
      <c r="E191" s="378" t="s">
        <v>215</v>
      </c>
      <c r="F191" s="380">
        <v>3143</v>
      </c>
      <c r="G191" s="247" t="s">
        <v>633</v>
      </c>
      <c r="H191" s="399" t="s">
        <v>281</v>
      </c>
      <c r="I191" s="110">
        <v>1146365</v>
      </c>
      <c r="J191" s="111">
        <v>844157</v>
      </c>
      <c r="K191" s="111">
        <v>0</v>
      </c>
      <c r="L191" s="114">
        <v>285325</v>
      </c>
      <c r="M191" s="114">
        <v>16883</v>
      </c>
      <c r="N191" s="111">
        <v>0</v>
      </c>
      <c r="O191" s="275">
        <v>1.9</v>
      </c>
      <c r="P191" s="288">
        <v>1.9</v>
      </c>
      <c r="Q191" s="411">
        <v>0</v>
      </c>
      <c r="R191" s="112">
        <f t="shared" si="120"/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f t="shared" si="121"/>
        <v>0</v>
      </c>
      <c r="X191" s="113">
        <v>0</v>
      </c>
      <c r="Y191" s="113">
        <v>0</v>
      </c>
      <c r="Z191" s="113">
        <v>0</v>
      </c>
      <c r="AA191" s="113">
        <f t="shared" si="122"/>
        <v>0</v>
      </c>
      <c r="AB191" s="113">
        <f t="shared" si="123"/>
        <v>0</v>
      </c>
      <c r="AC191" s="114">
        <f t="shared" si="124"/>
        <v>0</v>
      </c>
      <c r="AD191" s="114">
        <f t="shared" si="125"/>
        <v>0</v>
      </c>
      <c r="AE191" s="113">
        <v>0</v>
      </c>
      <c r="AF191" s="113">
        <v>0</v>
      </c>
      <c r="AG191" s="113">
        <f t="shared" si="126"/>
        <v>0</v>
      </c>
      <c r="AH191" s="113">
        <f t="shared" si="127"/>
        <v>0</v>
      </c>
      <c r="AI191" s="115">
        <v>0</v>
      </c>
      <c r="AJ191" s="115"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f t="shared" si="128"/>
        <v>0</v>
      </c>
      <c r="AR191" s="115">
        <f t="shared" si="129"/>
        <v>0</v>
      </c>
      <c r="AS191" s="116">
        <f t="shared" si="130"/>
        <v>0</v>
      </c>
      <c r="AT191" s="351">
        <f t="shared" si="171"/>
        <v>1146365</v>
      </c>
      <c r="AU191" s="113">
        <f t="shared" si="172"/>
        <v>844157</v>
      </c>
      <c r="AV191" s="113">
        <f t="shared" si="131"/>
        <v>0</v>
      </c>
      <c r="AW191" s="113">
        <f t="shared" si="173"/>
        <v>285325</v>
      </c>
      <c r="AX191" s="113">
        <f t="shared" si="173"/>
        <v>16883</v>
      </c>
      <c r="AY191" s="113">
        <f t="shared" si="174"/>
        <v>0</v>
      </c>
      <c r="AZ191" s="115">
        <f t="shared" si="175"/>
        <v>1.9</v>
      </c>
      <c r="BA191" s="115">
        <f t="shared" si="176"/>
        <v>1.9</v>
      </c>
      <c r="BB191" s="116">
        <f t="shared" si="176"/>
        <v>0</v>
      </c>
    </row>
    <row r="192" spans="1:54" s="394" customFormat="1" ht="12.75" customHeight="1" x14ac:dyDescent="0.2">
      <c r="A192" s="379">
        <v>34</v>
      </c>
      <c r="B192" s="380">
        <v>4449</v>
      </c>
      <c r="C192" s="380">
        <v>650037090</v>
      </c>
      <c r="D192" s="380">
        <v>72744171</v>
      </c>
      <c r="E192" s="378" t="s">
        <v>215</v>
      </c>
      <c r="F192" s="380">
        <v>3143</v>
      </c>
      <c r="G192" s="247" t="s">
        <v>634</v>
      </c>
      <c r="H192" s="399" t="s">
        <v>282</v>
      </c>
      <c r="I192" s="110">
        <v>31600</v>
      </c>
      <c r="J192" s="111">
        <v>22275</v>
      </c>
      <c r="K192" s="111">
        <v>0</v>
      </c>
      <c r="L192" s="114">
        <v>7529</v>
      </c>
      <c r="M192" s="114">
        <v>446</v>
      </c>
      <c r="N192" s="111">
        <v>1350</v>
      </c>
      <c r="O192" s="275">
        <v>0.09</v>
      </c>
      <c r="P192" s="288">
        <v>0</v>
      </c>
      <c r="Q192" s="411">
        <v>0.09</v>
      </c>
      <c r="R192" s="112">
        <f t="shared" si="120"/>
        <v>0</v>
      </c>
      <c r="S192" s="113">
        <v>0</v>
      </c>
      <c r="T192" s="113">
        <v>0</v>
      </c>
      <c r="U192" s="113">
        <v>0</v>
      </c>
      <c r="V192" s="113">
        <v>0</v>
      </c>
      <c r="W192" s="113">
        <f t="shared" si="121"/>
        <v>0</v>
      </c>
      <c r="X192" s="113">
        <v>0</v>
      </c>
      <c r="Y192" s="113">
        <v>0</v>
      </c>
      <c r="Z192" s="113">
        <v>0</v>
      </c>
      <c r="AA192" s="113">
        <f t="shared" si="122"/>
        <v>0</v>
      </c>
      <c r="AB192" s="113">
        <f t="shared" si="123"/>
        <v>0</v>
      </c>
      <c r="AC192" s="114">
        <f t="shared" si="124"/>
        <v>0</v>
      </c>
      <c r="AD192" s="114">
        <f t="shared" si="125"/>
        <v>0</v>
      </c>
      <c r="AE192" s="113">
        <v>0</v>
      </c>
      <c r="AF192" s="113">
        <v>0</v>
      </c>
      <c r="AG192" s="113">
        <f t="shared" si="126"/>
        <v>0</v>
      </c>
      <c r="AH192" s="113">
        <f t="shared" si="127"/>
        <v>0</v>
      </c>
      <c r="AI192" s="115">
        <v>0</v>
      </c>
      <c r="AJ192" s="115">
        <v>0</v>
      </c>
      <c r="AK192" s="115"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v>0</v>
      </c>
      <c r="AQ192" s="115">
        <f t="shared" si="128"/>
        <v>0</v>
      </c>
      <c r="AR192" s="115">
        <f t="shared" si="129"/>
        <v>0</v>
      </c>
      <c r="AS192" s="116">
        <f t="shared" si="130"/>
        <v>0</v>
      </c>
      <c r="AT192" s="351">
        <f t="shared" si="171"/>
        <v>31600</v>
      </c>
      <c r="AU192" s="113">
        <f t="shared" si="172"/>
        <v>22275</v>
      </c>
      <c r="AV192" s="113">
        <f t="shared" si="131"/>
        <v>0</v>
      </c>
      <c r="AW192" s="113">
        <f t="shared" si="173"/>
        <v>7529</v>
      </c>
      <c r="AX192" s="113">
        <f t="shared" si="173"/>
        <v>446</v>
      </c>
      <c r="AY192" s="113">
        <f t="shared" si="174"/>
        <v>1350</v>
      </c>
      <c r="AZ192" s="115">
        <f t="shared" si="175"/>
        <v>0.09</v>
      </c>
      <c r="BA192" s="115">
        <f t="shared" si="176"/>
        <v>0</v>
      </c>
      <c r="BB192" s="116">
        <f t="shared" si="176"/>
        <v>0.09</v>
      </c>
    </row>
    <row r="193" spans="1:54" s="394" customFormat="1" ht="12.75" customHeight="1" x14ac:dyDescent="0.2">
      <c r="A193" s="237">
        <v>34</v>
      </c>
      <c r="B193" s="31">
        <v>4449</v>
      </c>
      <c r="C193" s="31">
        <v>650037090</v>
      </c>
      <c r="D193" s="31">
        <v>72744171</v>
      </c>
      <c r="E193" s="246" t="s">
        <v>216</v>
      </c>
      <c r="F193" s="31"/>
      <c r="G193" s="236"/>
      <c r="H193" s="332"/>
      <c r="I193" s="5">
        <v>17921618</v>
      </c>
      <c r="J193" s="8">
        <v>12974630</v>
      </c>
      <c r="K193" s="8">
        <v>30000</v>
      </c>
      <c r="L193" s="8">
        <v>4395565</v>
      </c>
      <c r="M193" s="8">
        <v>259493</v>
      </c>
      <c r="N193" s="8">
        <v>261930</v>
      </c>
      <c r="O193" s="9">
        <v>29.638399999999997</v>
      </c>
      <c r="P193" s="9">
        <v>20.596400000000003</v>
      </c>
      <c r="Q193" s="38">
        <v>9.0419999999999998</v>
      </c>
      <c r="R193" s="5">
        <f t="shared" ref="R193:BB193" si="177">SUM(R187:R192)</f>
        <v>0</v>
      </c>
      <c r="S193" s="8">
        <f t="shared" si="177"/>
        <v>0</v>
      </c>
      <c r="T193" s="8">
        <f t="shared" si="177"/>
        <v>6096</v>
      </c>
      <c r="U193" s="8">
        <f t="shared" si="177"/>
        <v>0</v>
      </c>
      <c r="V193" s="8">
        <f t="shared" si="177"/>
        <v>0</v>
      </c>
      <c r="W193" s="8">
        <f t="shared" si="177"/>
        <v>6096</v>
      </c>
      <c r="X193" s="8">
        <f t="shared" si="177"/>
        <v>0</v>
      </c>
      <c r="Y193" s="8">
        <f t="shared" si="177"/>
        <v>0</v>
      </c>
      <c r="Z193" s="8">
        <f t="shared" si="177"/>
        <v>0</v>
      </c>
      <c r="AA193" s="8">
        <f t="shared" si="177"/>
        <v>0</v>
      </c>
      <c r="AB193" s="8">
        <f t="shared" si="177"/>
        <v>6096</v>
      </c>
      <c r="AC193" s="8">
        <f t="shared" si="177"/>
        <v>2060</v>
      </c>
      <c r="AD193" s="8">
        <f t="shared" si="177"/>
        <v>122</v>
      </c>
      <c r="AE193" s="8">
        <f t="shared" si="177"/>
        <v>0</v>
      </c>
      <c r="AF193" s="8">
        <f t="shared" si="177"/>
        <v>0</v>
      </c>
      <c r="AG193" s="8">
        <f t="shared" si="177"/>
        <v>0</v>
      </c>
      <c r="AH193" s="8">
        <f t="shared" si="177"/>
        <v>8278</v>
      </c>
      <c r="AI193" s="9">
        <f t="shared" si="177"/>
        <v>0</v>
      </c>
      <c r="AJ193" s="9">
        <f t="shared" si="177"/>
        <v>0</v>
      </c>
      <c r="AK193" s="9">
        <f t="shared" si="177"/>
        <v>0</v>
      </c>
      <c r="AL193" s="9">
        <f t="shared" si="177"/>
        <v>0</v>
      </c>
      <c r="AM193" s="9">
        <f t="shared" si="177"/>
        <v>0.02</v>
      </c>
      <c r="AN193" s="9">
        <f t="shared" si="177"/>
        <v>0</v>
      </c>
      <c r="AO193" s="9">
        <f t="shared" si="177"/>
        <v>0</v>
      </c>
      <c r="AP193" s="9">
        <f t="shared" si="177"/>
        <v>0</v>
      </c>
      <c r="AQ193" s="9">
        <f t="shared" si="177"/>
        <v>0</v>
      </c>
      <c r="AR193" s="9">
        <f t="shared" si="177"/>
        <v>0.02</v>
      </c>
      <c r="AS193" s="78">
        <f t="shared" si="177"/>
        <v>0.02</v>
      </c>
      <c r="AT193" s="877">
        <f t="shared" si="177"/>
        <v>17929896</v>
      </c>
      <c r="AU193" s="8">
        <f t="shared" si="177"/>
        <v>12980726</v>
      </c>
      <c r="AV193" s="8">
        <f t="shared" si="177"/>
        <v>30000</v>
      </c>
      <c r="AW193" s="8">
        <f t="shared" si="177"/>
        <v>4397625</v>
      </c>
      <c r="AX193" s="8">
        <f t="shared" si="177"/>
        <v>259615</v>
      </c>
      <c r="AY193" s="8">
        <f t="shared" si="177"/>
        <v>261930</v>
      </c>
      <c r="AZ193" s="9">
        <f t="shared" si="177"/>
        <v>29.658399999999997</v>
      </c>
      <c r="BA193" s="9">
        <f t="shared" si="177"/>
        <v>20.596400000000003</v>
      </c>
      <c r="BB193" s="78">
        <f t="shared" si="177"/>
        <v>9.0619999999999994</v>
      </c>
    </row>
    <row r="194" spans="1:54" s="394" customFormat="1" ht="12.75" customHeight="1" x14ac:dyDescent="0.2">
      <c r="A194" s="379">
        <v>35</v>
      </c>
      <c r="B194" s="380">
        <v>4401</v>
      </c>
      <c r="C194" s="380">
        <v>600074196</v>
      </c>
      <c r="D194" s="380">
        <v>71011129</v>
      </c>
      <c r="E194" s="378" t="s">
        <v>217</v>
      </c>
      <c r="F194" s="380">
        <v>3111</v>
      </c>
      <c r="G194" s="247" t="s">
        <v>315</v>
      </c>
      <c r="H194" s="381" t="s">
        <v>281</v>
      </c>
      <c r="I194" s="110">
        <v>3086470</v>
      </c>
      <c r="J194" s="111">
        <v>2132769</v>
      </c>
      <c r="K194" s="111">
        <v>90000</v>
      </c>
      <c r="L194" s="114">
        <v>751296</v>
      </c>
      <c r="M194" s="114">
        <v>42656</v>
      </c>
      <c r="N194" s="111">
        <v>69749</v>
      </c>
      <c r="O194" s="275">
        <v>4.9598000000000004</v>
      </c>
      <c r="P194" s="288">
        <v>4</v>
      </c>
      <c r="Q194" s="411">
        <v>0.95979999999999988</v>
      </c>
      <c r="R194" s="112">
        <f t="shared" si="120"/>
        <v>0</v>
      </c>
      <c r="S194" s="113">
        <v>0</v>
      </c>
      <c r="T194" s="113">
        <v>0</v>
      </c>
      <c r="U194" s="113">
        <v>0</v>
      </c>
      <c r="V194" s="113">
        <v>0</v>
      </c>
      <c r="W194" s="113">
        <f t="shared" si="121"/>
        <v>0</v>
      </c>
      <c r="X194" s="113">
        <v>0</v>
      </c>
      <c r="Y194" s="113">
        <v>0</v>
      </c>
      <c r="Z194" s="113">
        <v>0</v>
      </c>
      <c r="AA194" s="113">
        <f t="shared" si="122"/>
        <v>0</v>
      </c>
      <c r="AB194" s="113">
        <f t="shared" si="123"/>
        <v>0</v>
      </c>
      <c r="AC194" s="114">
        <f t="shared" si="124"/>
        <v>0</v>
      </c>
      <c r="AD194" s="114">
        <f t="shared" si="125"/>
        <v>0</v>
      </c>
      <c r="AE194" s="113">
        <v>0</v>
      </c>
      <c r="AF194" s="113">
        <v>0</v>
      </c>
      <c r="AG194" s="113">
        <f t="shared" si="126"/>
        <v>0</v>
      </c>
      <c r="AH194" s="113">
        <f t="shared" si="127"/>
        <v>0</v>
      </c>
      <c r="AI194" s="115">
        <v>0</v>
      </c>
      <c r="AJ194" s="115"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f t="shared" si="128"/>
        <v>0</v>
      </c>
      <c r="AR194" s="115">
        <f t="shared" si="129"/>
        <v>0</v>
      </c>
      <c r="AS194" s="116">
        <f t="shared" si="130"/>
        <v>0</v>
      </c>
      <c r="AT194" s="351">
        <f>I194+AH194</f>
        <v>3086470</v>
      </c>
      <c r="AU194" s="113">
        <f>J194+W194</f>
        <v>2132769</v>
      </c>
      <c r="AV194" s="113">
        <f t="shared" si="131"/>
        <v>90000</v>
      </c>
      <c r="AW194" s="113">
        <f t="shared" ref="AW194:AX196" si="178">L194+AC194</f>
        <v>751296</v>
      </c>
      <c r="AX194" s="113">
        <f t="shared" si="178"/>
        <v>42656</v>
      </c>
      <c r="AY194" s="113">
        <f>N194+AG194</f>
        <v>69749</v>
      </c>
      <c r="AZ194" s="115">
        <f>O194+AS194</f>
        <v>4.9598000000000004</v>
      </c>
      <c r="BA194" s="115">
        <f t="shared" ref="BA194:BB196" si="179">P194+AQ194</f>
        <v>4</v>
      </c>
      <c r="BB194" s="116">
        <f t="shared" si="179"/>
        <v>0.95979999999999988</v>
      </c>
    </row>
    <row r="195" spans="1:54" s="394" customFormat="1" ht="12.75" customHeight="1" x14ac:dyDescent="0.2">
      <c r="A195" s="379">
        <v>35</v>
      </c>
      <c r="B195" s="380">
        <v>4401</v>
      </c>
      <c r="C195" s="380">
        <v>600074196</v>
      </c>
      <c r="D195" s="380">
        <v>71011129</v>
      </c>
      <c r="E195" s="378" t="s">
        <v>217</v>
      </c>
      <c r="F195" s="380">
        <v>3111</v>
      </c>
      <c r="G195" s="247" t="s">
        <v>316</v>
      </c>
      <c r="H195" s="381" t="s">
        <v>282</v>
      </c>
      <c r="I195" s="110">
        <v>289732</v>
      </c>
      <c r="J195" s="111">
        <v>213352</v>
      </c>
      <c r="K195" s="111">
        <v>0</v>
      </c>
      <c r="L195" s="114">
        <v>72113</v>
      </c>
      <c r="M195" s="114">
        <v>4267</v>
      </c>
      <c r="N195" s="111">
        <v>0</v>
      </c>
      <c r="O195" s="275">
        <v>0.75</v>
      </c>
      <c r="P195" s="288">
        <v>0.75</v>
      </c>
      <c r="Q195" s="411">
        <v>0</v>
      </c>
      <c r="R195" s="112">
        <f t="shared" si="120"/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f t="shared" si="121"/>
        <v>0</v>
      </c>
      <c r="X195" s="113">
        <v>0</v>
      </c>
      <c r="Y195" s="113">
        <v>0</v>
      </c>
      <c r="Z195" s="113">
        <v>0</v>
      </c>
      <c r="AA195" s="113">
        <f t="shared" si="122"/>
        <v>0</v>
      </c>
      <c r="AB195" s="113">
        <f t="shared" si="123"/>
        <v>0</v>
      </c>
      <c r="AC195" s="114">
        <f t="shared" si="124"/>
        <v>0</v>
      </c>
      <c r="AD195" s="114">
        <f t="shared" si="125"/>
        <v>0</v>
      </c>
      <c r="AE195" s="113">
        <v>0</v>
      </c>
      <c r="AF195" s="113">
        <v>0</v>
      </c>
      <c r="AG195" s="113">
        <f t="shared" si="126"/>
        <v>0</v>
      </c>
      <c r="AH195" s="113">
        <f t="shared" si="127"/>
        <v>0</v>
      </c>
      <c r="AI195" s="115">
        <v>0</v>
      </c>
      <c r="AJ195" s="115"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f t="shared" si="128"/>
        <v>0</v>
      </c>
      <c r="AR195" s="115">
        <f t="shared" si="129"/>
        <v>0</v>
      </c>
      <c r="AS195" s="116">
        <f t="shared" si="130"/>
        <v>0</v>
      </c>
      <c r="AT195" s="351">
        <f>I195+AH195</f>
        <v>289732</v>
      </c>
      <c r="AU195" s="113">
        <f>J195+W195</f>
        <v>213352</v>
      </c>
      <c r="AV195" s="113">
        <f t="shared" si="131"/>
        <v>0</v>
      </c>
      <c r="AW195" s="113">
        <f t="shared" si="178"/>
        <v>72113</v>
      </c>
      <c r="AX195" s="113">
        <f t="shared" si="178"/>
        <v>4267</v>
      </c>
      <c r="AY195" s="113">
        <f>N195+AG195</f>
        <v>0</v>
      </c>
      <c r="AZ195" s="115">
        <f>O195+AS195</f>
        <v>0.75</v>
      </c>
      <c r="BA195" s="115">
        <f t="shared" si="179"/>
        <v>0.75</v>
      </c>
      <c r="BB195" s="116">
        <f t="shared" si="179"/>
        <v>0</v>
      </c>
    </row>
    <row r="196" spans="1:54" s="394" customFormat="1" ht="12.75" customHeight="1" x14ac:dyDescent="0.2">
      <c r="A196" s="379">
        <v>35</v>
      </c>
      <c r="B196" s="380">
        <v>4401</v>
      </c>
      <c r="C196" s="380">
        <v>600074196</v>
      </c>
      <c r="D196" s="380">
        <v>71011129</v>
      </c>
      <c r="E196" s="372" t="s">
        <v>217</v>
      </c>
      <c r="F196" s="380">
        <v>3141</v>
      </c>
      <c r="G196" s="247" t="s">
        <v>319</v>
      </c>
      <c r="H196" s="381" t="s">
        <v>282</v>
      </c>
      <c r="I196" s="110">
        <v>194912</v>
      </c>
      <c r="J196" s="111">
        <v>142577</v>
      </c>
      <c r="K196" s="111">
        <v>0</v>
      </c>
      <c r="L196" s="114">
        <v>48191</v>
      </c>
      <c r="M196" s="114">
        <v>2852</v>
      </c>
      <c r="N196" s="111">
        <v>1292</v>
      </c>
      <c r="O196" s="275">
        <v>0.48</v>
      </c>
      <c r="P196" s="288">
        <v>0</v>
      </c>
      <c r="Q196" s="411">
        <v>0.48</v>
      </c>
      <c r="R196" s="112">
        <f t="shared" si="120"/>
        <v>0</v>
      </c>
      <c r="S196" s="113">
        <v>0</v>
      </c>
      <c r="T196" s="113">
        <v>9496</v>
      </c>
      <c r="U196" s="113">
        <v>0</v>
      </c>
      <c r="V196" s="113">
        <v>0</v>
      </c>
      <c r="W196" s="113">
        <f t="shared" si="121"/>
        <v>9496</v>
      </c>
      <c r="X196" s="113">
        <v>0</v>
      </c>
      <c r="Y196" s="113">
        <v>0</v>
      </c>
      <c r="Z196" s="113">
        <v>0</v>
      </c>
      <c r="AA196" s="113">
        <f t="shared" si="122"/>
        <v>0</v>
      </c>
      <c r="AB196" s="113">
        <f t="shared" si="123"/>
        <v>9496</v>
      </c>
      <c r="AC196" s="114">
        <f t="shared" si="124"/>
        <v>3210</v>
      </c>
      <c r="AD196" s="114">
        <f t="shared" si="125"/>
        <v>190</v>
      </c>
      <c r="AE196" s="113">
        <v>0</v>
      </c>
      <c r="AF196" s="113">
        <v>0</v>
      </c>
      <c r="AG196" s="113">
        <f t="shared" si="126"/>
        <v>0</v>
      </c>
      <c r="AH196" s="113">
        <f t="shared" si="127"/>
        <v>12896</v>
      </c>
      <c r="AI196" s="115">
        <v>0</v>
      </c>
      <c r="AJ196" s="115">
        <v>0</v>
      </c>
      <c r="AK196" s="115">
        <v>0</v>
      </c>
      <c r="AL196" s="115">
        <v>0</v>
      </c>
      <c r="AM196" s="115">
        <v>0.03</v>
      </c>
      <c r="AN196" s="115">
        <v>0</v>
      </c>
      <c r="AO196" s="115">
        <v>0</v>
      </c>
      <c r="AP196" s="115">
        <v>0</v>
      </c>
      <c r="AQ196" s="115">
        <f t="shared" si="128"/>
        <v>0</v>
      </c>
      <c r="AR196" s="115">
        <f t="shared" si="129"/>
        <v>0.03</v>
      </c>
      <c r="AS196" s="116">
        <f t="shared" si="130"/>
        <v>0.03</v>
      </c>
      <c r="AT196" s="351">
        <f>I196+AH196</f>
        <v>207808</v>
      </c>
      <c r="AU196" s="113">
        <f>J196+W196</f>
        <v>152073</v>
      </c>
      <c r="AV196" s="113">
        <f t="shared" si="131"/>
        <v>0</v>
      </c>
      <c r="AW196" s="113">
        <f t="shared" si="178"/>
        <v>51401</v>
      </c>
      <c r="AX196" s="113">
        <f t="shared" si="178"/>
        <v>3042</v>
      </c>
      <c r="AY196" s="113">
        <f>N196+AG196</f>
        <v>1292</v>
      </c>
      <c r="AZ196" s="115">
        <f>O196+AS196</f>
        <v>0.51</v>
      </c>
      <c r="BA196" s="115">
        <f t="shared" si="179"/>
        <v>0</v>
      </c>
      <c r="BB196" s="116">
        <f t="shared" si="179"/>
        <v>0.51</v>
      </c>
    </row>
    <row r="197" spans="1:54" s="394" customFormat="1" ht="12.75" customHeight="1" x14ac:dyDescent="0.2">
      <c r="A197" s="237">
        <v>35</v>
      </c>
      <c r="B197" s="31">
        <v>4401</v>
      </c>
      <c r="C197" s="31">
        <v>600074196</v>
      </c>
      <c r="D197" s="31">
        <v>71011129</v>
      </c>
      <c r="E197" s="246" t="s">
        <v>218</v>
      </c>
      <c r="F197" s="31"/>
      <c r="G197" s="236"/>
      <c r="H197" s="332"/>
      <c r="I197" s="5">
        <v>3571114</v>
      </c>
      <c r="J197" s="8">
        <v>2488698</v>
      </c>
      <c r="K197" s="8">
        <v>90000</v>
      </c>
      <c r="L197" s="8">
        <v>871600</v>
      </c>
      <c r="M197" s="8">
        <v>49775</v>
      </c>
      <c r="N197" s="8">
        <v>71041</v>
      </c>
      <c r="O197" s="9">
        <v>6.1898</v>
      </c>
      <c r="P197" s="9">
        <v>4.75</v>
      </c>
      <c r="Q197" s="38">
        <v>1.4398</v>
      </c>
      <c r="R197" s="5">
        <f t="shared" ref="R197:BB197" si="180">SUM(R194:R196)</f>
        <v>0</v>
      </c>
      <c r="S197" s="8">
        <f t="shared" si="180"/>
        <v>0</v>
      </c>
      <c r="T197" s="8">
        <f t="shared" si="180"/>
        <v>9496</v>
      </c>
      <c r="U197" s="8">
        <f t="shared" si="180"/>
        <v>0</v>
      </c>
      <c r="V197" s="8">
        <f t="shared" si="180"/>
        <v>0</v>
      </c>
      <c r="W197" s="8">
        <f t="shared" si="180"/>
        <v>9496</v>
      </c>
      <c r="X197" s="8">
        <f t="shared" si="180"/>
        <v>0</v>
      </c>
      <c r="Y197" s="8">
        <f t="shared" si="180"/>
        <v>0</v>
      </c>
      <c r="Z197" s="8">
        <f t="shared" si="180"/>
        <v>0</v>
      </c>
      <c r="AA197" s="8">
        <f t="shared" si="180"/>
        <v>0</v>
      </c>
      <c r="AB197" s="8">
        <f t="shared" si="180"/>
        <v>9496</v>
      </c>
      <c r="AC197" s="8">
        <f t="shared" si="180"/>
        <v>3210</v>
      </c>
      <c r="AD197" s="8">
        <f t="shared" si="180"/>
        <v>190</v>
      </c>
      <c r="AE197" s="8">
        <f t="shared" si="180"/>
        <v>0</v>
      </c>
      <c r="AF197" s="8">
        <f t="shared" si="180"/>
        <v>0</v>
      </c>
      <c r="AG197" s="8">
        <f t="shared" si="180"/>
        <v>0</v>
      </c>
      <c r="AH197" s="8">
        <f t="shared" si="180"/>
        <v>12896</v>
      </c>
      <c r="AI197" s="9">
        <f t="shared" si="180"/>
        <v>0</v>
      </c>
      <c r="AJ197" s="9">
        <f t="shared" si="180"/>
        <v>0</v>
      </c>
      <c r="AK197" s="9">
        <f t="shared" si="180"/>
        <v>0</v>
      </c>
      <c r="AL197" s="9">
        <f t="shared" si="180"/>
        <v>0</v>
      </c>
      <c r="AM197" s="9">
        <f t="shared" si="180"/>
        <v>0.03</v>
      </c>
      <c r="AN197" s="9">
        <f t="shared" si="180"/>
        <v>0</v>
      </c>
      <c r="AO197" s="9">
        <f t="shared" si="180"/>
        <v>0</v>
      </c>
      <c r="AP197" s="9">
        <f t="shared" si="180"/>
        <v>0</v>
      </c>
      <c r="AQ197" s="9">
        <f t="shared" si="180"/>
        <v>0</v>
      </c>
      <c r="AR197" s="9">
        <f t="shared" si="180"/>
        <v>0.03</v>
      </c>
      <c r="AS197" s="78">
        <f t="shared" si="180"/>
        <v>0.03</v>
      </c>
      <c r="AT197" s="877">
        <f t="shared" si="180"/>
        <v>3584010</v>
      </c>
      <c r="AU197" s="8">
        <f t="shared" si="180"/>
        <v>2498194</v>
      </c>
      <c r="AV197" s="8">
        <f t="shared" si="180"/>
        <v>90000</v>
      </c>
      <c r="AW197" s="8">
        <f t="shared" si="180"/>
        <v>874810</v>
      </c>
      <c r="AX197" s="8">
        <f t="shared" si="180"/>
        <v>49965</v>
      </c>
      <c r="AY197" s="8">
        <f t="shared" si="180"/>
        <v>71041</v>
      </c>
      <c r="AZ197" s="9">
        <f t="shared" si="180"/>
        <v>6.2198000000000002</v>
      </c>
      <c r="BA197" s="9">
        <f t="shared" si="180"/>
        <v>4.75</v>
      </c>
      <c r="BB197" s="78">
        <f t="shared" si="180"/>
        <v>1.4697999999999998</v>
      </c>
    </row>
    <row r="198" spans="1:54" s="394" customFormat="1" ht="12.75" customHeight="1" x14ac:dyDescent="0.2">
      <c r="A198" s="379">
        <v>36</v>
      </c>
      <c r="B198" s="380">
        <v>4453</v>
      </c>
      <c r="C198" s="380">
        <v>600074790</v>
      </c>
      <c r="D198" s="380">
        <v>71011111</v>
      </c>
      <c r="E198" s="378" t="s">
        <v>219</v>
      </c>
      <c r="F198" s="380">
        <v>3113</v>
      </c>
      <c r="G198" s="247" t="s">
        <v>318</v>
      </c>
      <c r="H198" s="381" t="s">
        <v>281</v>
      </c>
      <c r="I198" s="110">
        <v>11599905</v>
      </c>
      <c r="J198" s="111">
        <v>8247950</v>
      </c>
      <c r="K198" s="111">
        <v>30000</v>
      </c>
      <c r="L198" s="114">
        <v>2797947</v>
      </c>
      <c r="M198" s="114">
        <v>164959</v>
      </c>
      <c r="N198" s="111">
        <v>359049</v>
      </c>
      <c r="O198" s="275">
        <v>16.126300000000001</v>
      </c>
      <c r="P198" s="288">
        <v>11.651800000000001</v>
      </c>
      <c r="Q198" s="411">
        <v>4.4745000000000008</v>
      </c>
      <c r="R198" s="112">
        <f t="shared" si="120"/>
        <v>0</v>
      </c>
      <c r="S198" s="113">
        <v>0</v>
      </c>
      <c r="T198" s="113">
        <v>0</v>
      </c>
      <c r="U198" s="113">
        <v>0</v>
      </c>
      <c r="V198" s="113">
        <v>0</v>
      </c>
      <c r="W198" s="113">
        <f t="shared" si="121"/>
        <v>0</v>
      </c>
      <c r="X198" s="113">
        <v>0</v>
      </c>
      <c r="Y198" s="113">
        <v>0</v>
      </c>
      <c r="Z198" s="113">
        <v>0</v>
      </c>
      <c r="AA198" s="113">
        <f t="shared" si="122"/>
        <v>0</v>
      </c>
      <c r="AB198" s="113">
        <f t="shared" si="123"/>
        <v>0</v>
      </c>
      <c r="AC198" s="114">
        <f t="shared" si="124"/>
        <v>0</v>
      </c>
      <c r="AD198" s="114">
        <f t="shared" si="125"/>
        <v>0</v>
      </c>
      <c r="AE198" s="113">
        <v>0</v>
      </c>
      <c r="AF198" s="113">
        <v>0</v>
      </c>
      <c r="AG198" s="113">
        <f t="shared" si="126"/>
        <v>0</v>
      </c>
      <c r="AH198" s="113">
        <f t="shared" si="127"/>
        <v>0</v>
      </c>
      <c r="AI198" s="115">
        <v>0</v>
      </c>
      <c r="AJ198" s="115">
        <v>0</v>
      </c>
      <c r="AK198" s="115">
        <v>0</v>
      </c>
      <c r="AL198" s="115">
        <v>0</v>
      </c>
      <c r="AM198" s="115">
        <v>0</v>
      </c>
      <c r="AN198" s="115">
        <v>0</v>
      </c>
      <c r="AO198" s="115">
        <v>0</v>
      </c>
      <c r="AP198" s="115">
        <v>0</v>
      </c>
      <c r="AQ198" s="115">
        <f t="shared" si="128"/>
        <v>0</v>
      </c>
      <c r="AR198" s="115">
        <f t="shared" si="129"/>
        <v>0</v>
      </c>
      <c r="AS198" s="116">
        <f t="shared" si="130"/>
        <v>0</v>
      </c>
      <c r="AT198" s="351">
        <f>I198+AH198</f>
        <v>11599905</v>
      </c>
      <c r="AU198" s="113">
        <f>J198+W198</f>
        <v>8247950</v>
      </c>
      <c r="AV198" s="113">
        <f t="shared" si="131"/>
        <v>30000</v>
      </c>
      <c r="AW198" s="113">
        <f t="shared" ref="AW198:AX202" si="181">L198+AC198</f>
        <v>2797947</v>
      </c>
      <c r="AX198" s="113">
        <f t="shared" si="181"/>
        <v>164959</v>
      </c>
      <c r="AY198" s="113">
        <f>N198+AG198</f>
        <v>359049</v>
      </c>
      <c r="AZ198" s="115">
        <f>O198+AS198</f>
        <v>16.126300000000001</v>
      </c>
      <c r="BA198" s="115">
        <f t="shared" ref="BA198:BB202" si="182">P198+AQ198</f>
        <v>11.651800000000001</v>
      </c>
      <c r="BB198" s="116">
        <f t="shared" si="182"/>
        <v>4.4745000000000008</v>
      </c>
    </row>
    <row r="199" spans="1:54" s="394" customFormat="1" ht="12.75" customHeight="1" x14ac:dyDescent="0.2">
      <c r="A199" s="379">
        <v>36</v>
      </c>
      <c r="B199" s="380">
        <v>4453</v>
      </c>
      <c r="C199" s="380">
        <v>600074790</v>
      </c>
      <c r="D199" s="380">
        <v>71011111</v>
      </c>
      <c r="E199" s="378" t="s">
        <v>219</v>
      </c>
      <c r="F199" s="380">
        <v>3113</v>
      </c>
      <c r="G199" s="247" t="s">
        <v>316</v>
      </c>
      <c r="H199" s="381" t="s">
        <v>282</v>
      </c>
      <c r="I199" s="110">
        <v>653437</v>
      </c>
      <c r="J199" s="111">
        <v>481176</v>
      </c>
      <c r="K199" s="111">
        <v>0</v>
      </c>
      <c r="L199" s="114">
        <v>162637</v>
      </c>
      <c r="M199" s="114">
        <v>9624</v>
      </c>
      <c r="N199" s="111">
        <v>0</v>
      </c>
      <c r="O199" s="275">
        <v>1.39</v>
      </c>
      <c r="P199" s="288">
        <v>1.39</v>
      </c>
      <c r="Q199" s="411">
        <v>0</v>
      </c>
      <c r="R199" s="112">
        <f t="shared" si="120"/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f t="shared" si="121"/>
        <v>0</v>
      </c>
      <c r="X199" s="113">
        <v>0</v>
      </c>
      <c r="Y199" s="113">
        <v>0</v>
      </c>
      <c r="Z199" s="113">
        <v>0</v>
      </c>
      <c r="AA199" s="113">
        <f t="shared" si="122"/>
        <v>0</v>
      </c>
      <c r="AB199" s="113">
        <f t="shared" si="123"/>
        <v>0</v>
      </c>
      <c r="AC199" s="114">
        <f t="shared" si="124"/>
        <v>0</v>
      </c>
      <c r="AD199" s="114">
        <f t="shared" si="125"/>
        <v>0</v>
      </c>
      <c r="AE199" s="113">
        <v>0</v>
      </c>
      <c r="AF199" s="113">
        <v>0</v>
      </c>
      <c r="AG199" s="113">
        <f t="shared" si="126"/>
        <v>0</v>
      </c>
      <c r="AH199" s="113">
        <f t="shared" si="127"/>
        <v>0</v>
      </c>
      <c r="AI199" s="115">
        <v>0</v>
      </c>
      <c r="AJ199" s="115">
        <v>0</v>
      </c>
      <c r="AK199" s="115">
        <v>0</v>
      </c>
      <c r="AL199" s="115">
        <v>0</v>
      </c>
      <c r="AM199" s="115">
        <v>0</v>
      </c>
      <c r="AN199" s="115">
        <v>0</v>
      </c>
      <c r="AO199" s="115">
        <v>0</v>
      </c>
      <c r="AP199" s="115">
        <v>0</v>
      </c>
      <c r="AQ199" s="115">
        <f t="shared" si="128"/>
        <v>0</v>
      </c>
      <c r="AR199" s="115">
        <f t="shared" si="129"/>
        <v>0</v>
      </c>
      <c r="AS199" s="116">
        <f t="shared" si="130"/>
        <v>0</v>
      </c>
      <c r="AT199" s="351">
        <f>I199+AH199</f>
        <v>653437</v>
      </c>
      <c r="AU199" s="113">
        <f>J199+W199</f>
        <v>481176</v>
      </c>
      <c r="AV199" s="113">
        <f t="shared" si="131"/>
        <v>0</v>
      </c>
      <c r="AW199" s="113">
        <f t="shared" si="181"/>
        <v>162637</v>
      </c>
      <c r="AX199" s="113">
        <f t="shared" si="181"/>
        <v>9624</v>
      </c>
      <c r="AY199" s="113">
        <f>N199+AG199</f>
        <v>0</v>
      </c>
      <c r="AZ199" s="115">
        <f>O199+AS199</f>
        <v>1.39</v>
      </c>
      <c r="BA199" s="115">
        <f t="shared" si="182"/>
        <v>1.39</v>
      </c>
      <c r="BB199" s="116">
        <f t="shared" si="182"/>
        <v>0</v>
      </c>
    </row>
    <row r="200" spans="1:54" s="394" customFormat="1" ht="12.75" customHeight="1" x14ac:dyDescent="0.2">
      <c r="A200" s="379">
        <v>36</v>
      </c>
      <c r="B200" s="380">
        <v>4453</v>
      </c>
      <c r="C200" s="380">
        <v>600074790</v>
      </c>
      <c r="D200" s="380">
        <v>71011111</v>
      </c>
      <c r="E200" s="378" t="s">
        <v>219</v>
      </c>
      <c r="F200" s="380">
        <v>3141</v>
      </c>
      <c r="G200" s="247" t="s">
        <v>319</v>
      </c>
      <c r="H200" s="381" t="s">
        <v>282</v>
      </c>
      <c r="I200" s="110">
        <v>1263093</v>
      </c>
      <c r="J200" s="111">
        <v>923823</v>
      </c>
      <c r="K200" s="111">
        <v>0</v>
      </c>
      <c r="L200" s="114">
        <v>312252</v>
      </c>
      <c r="M200" s="114">
        <v>18476</v>
      </c>
      <c r="N200" s="111">
        <v>8542</v>
      </c>
      <c r="O200" s="275">
        <v>3.14</v>
      </c>
      <c r="P200" s="288">
        <v>0</v>
      </c>
      <c r="Q200" s="411">
        <v>3.14</v>
      </c>
      <c r="R200" s="112">
        <f t="shared" si="120"/>
        <v>0</v>
      </c>
      <c r="S200" s="113">
        <v>0</v>
      </c>
      <c r="T200" s="113">
        <v>988</v>
      </c>
      <c r="U200" s="113">
        <v>0</v>
      </c>
      <c r="V200" s="113">
        <v>0</v>
      </c>
      <c r="W200" s="113">
        <f t="shared" si="121"/>
        <v>988</v>
      </c>
      <c r="X200" s="113">
        <v>0</v>
      </c>
      <c r="Y200" s="113">
        <v>0</v>
      </c>
      <c r="Z200" s="113">
        <v>0</v>
      </c>
      <c r="AA200" s="113">
        <f t="shared" si="122"/>
        <v>0</v>
      </c>
      <c r="AB200" s="113">
        <f t="shared" si="123"/>
        <v>988</v>
      </c>
      <c r="AC200" s="114">
        <f t="shared" si="124"/>
        <v>334</v>
      </c>
      <c r="AD200" s="114">
        <f t="shared" si="125"/>
        <v>20</v>
      </c>
      <c r="AE200" s="113">
        <v>0</v>
      </c>
      <c r="AF200" s="113">
        <v>0</v>
      </c>
      <c r="AG200" s="113">
        <f t="shared" si="126"/>
        <v>0</v>
      </c>
      <c r="AH200" s="113">
        <f t="shared" si="127"/>
        <v>1342</v>
      </c>
      <c r="AI200" s="115">
        <v>0</v>
      </c>
      <c r="AJ200" s="115">
        <v>0</v>
      </c>
      <c r="AK200" s="115">
        <v>0</v>
      </c>
      <c r="AL200" s="115">
        <v>0</v>
      </c>
      <c r="AM200" s="115">
        <v>0</v>
      </c>
      <c r="AN200" s="115">
        <v>0</v>
      </c>
      <c r="AO200" s="115">
        <v>0</v>
      </c>
      <c r="AP200" s="115">
        <v>0</v>
      </c>
      <c r="AQ200" s="115">
        <f t="shared" si="128"/>
        <v>0</v>
      </c>
      <c r="AR200" s="115">
        <f t="shared" si="129"/>
        <v>0</v>
      </c>
      <c r="AS200" s="116">
        <f t="shared" si="130"/>
        <v>0</v>
      </c>
      <c r="AT200" s="351">
        <f>I200+AH200</f>
        <v>1264435</v>
      </c>
      <c r="AU200" s="113">
        <f>J200+W200</f>
        <v>924811</v>
      </c>
      <c r="AV200" s="113">
        <f t="shared" si="131"/>
        <v>0</v>
      </c>
      <c r="AW200" s="113">
        <f t="shared" si="181"/>
        <v>312586</v>
      </c>
      <c r="AX200" s="113">
        <f t="shared" si="181"/>
        <v>18496</v>
      </c>
      <c r="AY200" s="113">
        <f>N200+AG200</f>
        <v>8542</v>
      </c>
      <c r="AZ200" s="115">
        <f>O200+AS200</f>
        <v>3.14</v>
      </c>
      <c r="BA200" s="115">
        <f t="shared" si="182"/>
        <v>0</v>
      </c>
      <c r="BB200" s="116">
        <f t="shared" si="182"/>
        <v>3.14</v>
      </c>
    </row>
    <row r="201" spans="1:54" s="394" customFormat="1" ht="12.75" customHeight="1" x14ac:dyDescent="0.2">
      <c r="A201" s="379">
        <v>36</v>
      </c>
      <c r="B201" s="380">
        <v>4453</v>
      </c>
      <c r="C201" s="380">
        <v>600074790</v>
      </c>
      <c r="D201" s="380">
        <v>71011111</v>
      </c>
      <c r="E201" s="372" t="s">
        <v>219</v>
      </c>
      <c r="F201" s="380">
        <v>3143</v>
      </c>
      <c r="G201" s="247" t="s">
        <v>633</v>
      </c>
      <c r="H201" s="399" t="s">
        <v>281</v>
      </c>
      <c r="I201" s="110">
        <v>689972</v>
      </c>
      <c r="J201" s="111">
        <v>508079</v>
      </c>
      <c r="K201" s="111">
        <v>0</v>
      </c>
      <c r="L201" s="114">
        <v>171731</v>
      </c>
      <c r="M201" s="114">
        <v>10162</v>
      </c>
      <c r="N201" s="111">
        <v>0</v>
      </c>
      <c r="O201" s="275">
        <v>1.2916000000000001</v>
      </c>
      <c r="P201" s="288">
        <v>1.2916000000000001</v>
      </c>
      <c r="Q201" s="411">
        <v>0</v>
      </c>
      <c r="R201" s="112">
        <f t="shared" si="120"/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f t="shared" si="121"/>
        <v>0</v>
      </c>
      <c r="X201" s="113">
        <v>0</v>
      </c>
      <c r="Y201" s="113">
        <v>0</v>
      </c>
      <c r="Z201" s="113">
        <v>0</v>
      </c>
      <c r="AA201" s="113">
        <f t="shared" si="122"/>
        <v>0</v>
      </c>
      <c r="AB201" s="113">
        <f t="shared" si="123"/>
        <v>0</v>
      </c>
      <c r="AC201" s="114">
        <f t="shared" si="124"/>
        <v>0</v>
      </c>
      <c r="AD201" s="114">
        <f t="shared" si="125"/>
        <v>0</v>
      </c>
      <c r="AE201" s="113">
        <v>0</v>
      </c>
      <c r="AF201" s="113">
        <v>0</v>
      </c>
      <c r="AG201" s="113">
        <f t="shared" si="126"/>
        <v>0</v>
      </c>
      <c r="AH201" s="113">
        <f t="shared" si="127"/>
        <v>0</v>
      </c>
      <c r="AI201" s="115">
        <v>0</v>
      </c>
      <c r="AJ201" s="115">
        <v>0</v>
      </c>
      <c r="AK201" s="115">
        <v>0</v>
      </c>
      <c r="AL201" s="115">
        <v>0</v>
      </c>
      <c r="AM201" s="115">
        <v>0</v>
      </c>
      <c r="AN201" s="115">
        <v>0</v>
      </c>
      <c r="AO201" s="115">
        <v>0</v>
      </c>
      <c r="AP201" s="115">
        <v>0</v>
      </c>
      <c r="AQ201" s="115">
        <f t="shared" si="128"/>
        <v>0</v>
      </c>
      <c r="AR201" s="115">
        <f t="shared" si="129"/>
        <v>0</v>
      </c>
      <c r="AS201" s="116">
        <f t="shared" si="130"/>
        <v>0</v>
      </c>
      <c r="AT201" s="351">
        <f>I201+AH201</f>
        <v>689972</v>
      </c>
      <c r="AU201" s="113">
        <f>J201+W201</f>
        <v>508079</v>
      </c>
      <c r="AV201" s="113">
        <f t="shared" si="131"/>
        <v>0</v>
      </c>
      <c r="AW201" s="113">
        <f t="shared" si="181"/>
        <v>171731</v>
      </c>
      <c r="AX201" s="113">
        <f t="shared" si="181"/>
        <v>10162</v>
      </c>
      <c r="AY201" s="113">
        <f>N201+AG201</f>
        <v>0</v>
      </c>
      <c r="AZ201" s="115">
        <f>O201+AS201</f>
        <v>1.2916000000000001</v>
      </c>
      <c r="BA201" s="115">
        <f t="shared" si="182"/>
        <v>1.2916000000000001</v>
      </c>
      <c r="BB201" s="116">
        <f t="shared" si="182"/>
        <v>0</v>
      </c>
    </row>
    <row r="202" spans="1:54" s="394" customFormat="1" ht="12.75" customHeight="1" x14ac:dyDescent="0.2">
      <c r="A202" s="379">
        <v>36</v>
      </c>
      <c r="B202" s="380">
        <v>4453</v>
      </c>
      <c r="C202" s="380">
        <v>600074790</v>
      </c>
      <c r="D202" s="380">
        <v>71011111</v>
      </c>
      <c r="E202" s="372" t="s">
        <v>219</v>
      </c>
      <c r="F202" s="380">
        <v>3143</v>
      </c>
      <c r="G202" s="247" t="s">
        <v>634</v>
      </c>
      <c r="H202" s="399" t="s">
        <v>282</v>
      </c>
      <c r="I202" s="110">
        <v>33706</v>
      </c>
      <c r="J202" s="111">
        <v>23760</v>
      </c>
      <c r="K202" s="111">
        <v>0</v>
      </c>
      <c r="L202" s="114">
        <v>8031</v>
      </c>
      <c r="M202" s="114">
        <v>475</v>
      </c>
      <c r="N202" s="111">
        <v>1440</v>
      </c>
      <c r="O202" s="275">
        <v>0.1</v>
      </c>
      <c r="P202" s="288">
        <v>0</v>
      </c>
      <c r="Q202" s="411">
        <v>0.1</v>
      </c>
      <c r="R202" s="112">
        <f t="shared" si="120"/>
        <v>0</v>
      </c>
      <c r="S202" s="113">
        <v>0</v>
      </c>
      <c r="T202" s="113">
        <v>0</v>
      </c>
      <c r="U202" s="113">
        <v>0</v>
      </c>
      <c r="V202" s="113">
        <v>0</v>
      </c>
      <c r="W202" s="113">
        <f t="shared" si="121"/>
        <v>0</v>
      </c>
      <c r="X202" s="113">
        <v>0</v>
      </c>
      <c r="Y202" s="113">
        <v>0</v>
      </c>
      <c r="Z202" s="113">
        <v>0</v>
      </c>
      <c r="AA202" s="113">
        <f t="shared" si="122"/>
        <v>0</v>
      </c>
      <c r="AB202" s="113">
        <f t="shared" si="123"/>
        <v>0</v>
      </c>
      <c r="AC202" s="114">
        <f t="shared" si="124"/>
        <v>0</v>
      </c>
      <c r="AD202" s="114">
        <f t="shared" si="125"/>
        <v>0</v>
      </c>
      <c r="AE202" s="113">
        <v>0</v>
      </c>
      <c r="AF202" s="113">
        <v>0</v>
      </c>
      <c r="AG202" s="113">
        <f t="shared" si="126"/>
        <v>0</v>
      </c>
      <c r="AH202" s="113">
        <f t="shared" si="127"/>
        <v>0</v>
      </c>
      <c r="AI202" s="115">
        <v>0</v>
      </c>
      <c r="AJ202" s="115">
        <v>0</v>
      </c>
      <c r="AK202" s="115">
        <v>0</v>
      </c>
      <c r="AL202" s="115">
        <v>0</v>
      </c>
      <c r="AM202" s="115">
        <v>0</v>
      </c>
      <c r="AN202" s="115">
        <v>0</v>
      </c>
      <c r="AO202" s="115">
        <v>0</v>
      </c>
      <c r="AP202" s="115">
        <v>0</v>
      </c>
      <c r="AQ202" s="115">
        <f t="shared" si="128"/>
        <v>0</v>
      </c>
      <c r="AR202" s="115">
        <f t="shared" si="129"/>
        <v>0</v>
      </c>
      <c r="AS202" s="116">
        <f t="shared" si="130"/>
        <v>0</v>
      </c>
      <c r="AT202" s="351">
        <f>I202+AH202</f>
        <v>33706</v>
      </c>
      <c r="AU202" s="113">
        <f>J202+W202</f>
        <v>23760</v>
      </c>
      <c r="AV202" s="113">
        <f t="shared" si="131"/>
        <v>0</v>
      </c>
      <c r="AW202" s="113">
        <f t="shared" si="181"/>
        <v>8031</v>
      </c>
      <c r="AX202" s="113">
        <f t="shared" si="181"/>
        <v>475</v>
      </c>
      <c r="AY202" s="113">
        <f>N202+AG202</f>
        <v>1440</v>
      </c>
      <c r="AZ202" s="115">
        <f>O202+AS202</f>
        <v>0.1</v>
      </c>
      <c r="BA202" s="115">
        <f t="shared" si="182"/>
        <v>0</v>
      </c>
      <c r="BB202" s="116">
        <f t="shared" si="182"/>
        <v>0.1</v>
      </c>
    </row>
    <row r="203" spans="1:54" s="394" customFormat="1" ht="12.75" customHeight="1" x14ac:dyDescent="0.2">
      <c r="A203" s="237">
        <v>36</v>
      </c>
      <c r="B203" s="31">
        <v>4453</v>
      </c>
      <c r="C203" s="31">
        <v>600074790</v>
      </c>
      <c r="D203" s="31">
        <v>71011111</v>
      </c>
      <c r="E203" s="246" t="s">
        <v>220</v>
      </c>
      <c r="F203" s="31"/>
      <c r="G203" s="236"/>
      <c r="H203" s="332"/>
      <c r="I203" s="5">
        <v>14240113</v>
      </c>
      <c r="J203" s="8">
        <v>10184788</v>
      </c>
      <c r="K203" s="8">
        <v>30000</v>
      </c>
      <c r="L203" s="8">
        <v>3452598</v>
      </c>
      <c r="M203" s="8">
        <v>203696</v>
      </c>
      <c r="N203" s="8">
        <v>369031</v>
      </c>
      <c r="O203" s="9">
        <v>22.047900000000002</v>
      </c>
      <c r="P203" s="9">
        <v>14.333400000000003</v>
      </c>
      <c r="Q203" s="38">
        <v>7.714500000000001</v>
      </c>
      <c r="R203" s="5">
        <f t="shared" ref="R203:BB203" si="183">SUM(R198:R202)</f>
        <v>0</v>
      </c>
      <c r="S203" s="8">
        <f t="shared" si="183"/>
        <v>0</v>
      </c>
      <c r="T203" s="8">
        <f t="shared" si="183"/>
        <v>988</v>
      </c>
      <c r="U203" s="8">
        <f t="shared" si="183"/>
        <v>0</v>
      </c>
      <c r="V203" s="8">
        <f t="shared" si="183"/>
        <v>0</v>
      </c>
      <c r="W203" s="8">
        <f t="shared" si="183"/>
        <v>988</v>
      </c>
      <c r="X203" s="8">
        <f t="shared" si="183"/>
        <v>0</v>
      </c>
      <c r="Y203" s="8">
        <f t="shared" si="183"/>
        <v>0</v>
      </c>
      <c r="Z203" s="8">
        <f t="shared" si="183"/>
        <v>0</v>
      </c>
      <c r="AA203" s="8">
        <f t="shared" si="183"/>
        <v>0</v>
      </c>
      <c r="AB203" s="8">
        <f t="shared" si="183"/>
        <v>988</v>
      </c>
      <c r="AC203" s="8">
        <f t="shared" si="183"/>
        <v>334</v>
      </c>
      <c r="AD203" s="8">
        <f t="shared" si="183"/>
        <v>20</v>
      </c>
      <c r="AE203" s="8">
        <f t="shared" si="183"/>
        <v>0</v>
      </c>
      <c r="AF203" s="8">
        <f t="shared" si="183"/>
        <v>0</v>
      </c>
      <c r="AG203" s="8">
        <f t="shared" si="183"/>
        <v>0</v>
      </c>
      <c r="AH203" s="8">
        <f t="shared" si="183"/>
        <v>1342</v>
      </c>
      <c r="AI203" s="9">
        <f t="shared" si="183"/>
        <v>0</v>
      </c>
      <c r="AJ203" s="9">
        <f t="shared" si="183"/>
        <v>0</v>
      </c>
      <c r="AK203" s="9">
        <f t="shared" si="183"/>
        <v>0</v>
      </c>
      <c r="AL203" s="9">
        <f t="shared" si="183"/>
        <v>0</v>
      </c>
      <c r="AM203" s="9">
        <f t="shared" si="183"/>
        <v>0</v>
      </c>
      <c r="AN203" s="9">
        <f t="shared" si="183"/>
        <v>0</v>
      </c>
      <c r="AO203" s="9">
        <f t="shared" si="183"/>
        <v>0</v>
      </c>
      <c r="AP203" s="9">
        <f t="shared" si="183"/>
        <v>0</v>
      </c>
      <c r="AQ203" s="9">
        <f t="shared" si="183"/>
        <v>0</v>
      </c>
      <c r="AR203" s="9">
        <f t="shared" si="183"/>
        <v>0</v>
      </c>
      <c r="AS203" s="78">
        <f t="shared" si="183"/>
        <v>0</v>
      </c>
      <c r="AT203" s="877">
        <f t="shared" si="183"/>
        <v>14241455</v>
      </c>
      <c r="AU203" s="8">
        <f t="shared" si="183"/>
        <v>10185776</v>
      </c>
      <c r="AV203" s="8">
        <f t="shared" si="183"/>
        <v>30000</v>
      </c>
      <c r="AW203" s="8">
        <f t="shared" si="183"/>
        <v>3452932</v>
      </c>
      <c r="AX203" s="8">
        <f t="shared" si="183"/>
        <v>203716</v>
      </c>
      <c r="AY203" s="8">
        <f t="shared" si="183"/>
        <v>369031</v>
      </c>
      <c r="AZ203" s="9">
        <f t="shared" si="183"/>
        <v>22.047900000000002</v>
      </c>
      <c r="BA203" s="9">
        <f t="shared" si="183"/>
        <v>14.333400000000003</v>
      </c>
      <c r="BB203" s="78">
        <f t="shared" si="183"/>
        <v>7.714500000000001</v>
      </c>
    </row>
    <row r="204" spans="1:54" s="394" customFormat="1" ht="12.75" customHeight="1" x14ac:dyDescent="0.2">
      <c r="A204" s="379">
        <v>37</v>
      </c>
      <c r="B204" s="380">
        <v>4467</v>
      </c>
      <c r="C204" s="380">
        <v>600074935</v>
      </c>
      <c r="D204" s="380">
        <v>48282545</v>
      </c>
      <c r="E204" s="378" t="s">
        <v>221</v>
      </c>
      <c r="F204" s="380">
        <v>3111</v>
      </c>
      <c r="G204" s="247" t="s">
        <v>315</v>
      </c>
      <c r="H204" s="381" t="s">
        <v>281</v>
      </c>
      <c r="I204" s="110">
        <v>9035378</v>
      </c>
      <c r="J204" s="111">
        <v>6609041</v>
      </c>
      <c r="K204" s="111">
        <v>0</v>
      </c>
      <c r="L204" s="114">
        <v>2233856</v>
      </c>
      <c r="M204" s="114">
        <v>132181</v>
      </c>
      <c r="N204" s="111">
        <v>60300</v>
      </c>
      <c r="O204" s="275">
        <v>15.000999999999999</v>
      </c>
      <c r="P204" s="288">
        <v>11.935499999999999</v>
      </c>
      <c r="Q204" s="411">
        <v>3.0655000000000001</v>
      </c>
      <c r="R204" s="112">
        <f t="shared" si="120"/>
        <v>0</v>
      </c>
      <c r="S204" s="113">
        <v>0</v>
      </c>
      <c r="T204" s="113">
        <v>0</v>
      </c>
      <c r="U204" s="113">
        <v>0</v>
      </c>
      <c r="V204" s="113">
        <v>0</v>
      </c>
      <c r="W204" s="113">
        <f t="shared" si="121"/>
        <v>0</v>
      </c>
      <c r="X204" s="113">
        <v>0</v>
      </c>
      <c r="Y204" s="113">
        <v>0</v>
      </c>
      <c r="Z204" s="113">
        <v>0</v>
      </c>
      <c r="AA204" s="113">
        <f t="shared" si="122"/>
        <v>0</v>
      </c>
      <c r="AB204" s="113">
        <f t="shared" si="123"/>
        <v>0</v>
      </c>
      <c r="AC204" s="114">
        <f t="shared" si="124"/>
        <v>0</v>
      </c>
      <c r="AD204" s="114">
        <f t="shared" si="125"/>
        <v>0</v>
      </c>
      <c r="AE204" s="113">
        <v>0</v>
      </c>
      <c r="AF204" s="113">
        <v>0</v>
      </c>
      <c r="AG204" s="113">
        <f t="shared" si="126"/>
        <v>0</v>
      </c>
      <c r="AH204" s="113">
        <f t="shared" si="127"/>
        <v>0</v>
      </c>
      <c r="AI204" s="115">
        <v>0</v>
      </c>
      <c r="AJ204" s="115">
        <v>0</v>
      </c>
      <c r="AK204" s="115">
        <v>0</v>
      </c>
      <c r="AL204" s="115">
        <v>0</v>
      </c>
      <c r="AM204" s="115">
        <v>0</v>
      </c>
      <c r="AN204" s="115">
        <v>0</v>
      </c>
      <c r="AO204" s="115">
        <v>0</v>
      </c>
      <c r="AP204" s="115">
        <v>0</v>
      </c>
      <c r="AQ204" s="115">
        <f t="shared" si="128"/>
        <v>0</v>
      </c>
      <c r="AR204" s="115">
        <f t="shared" si="129"/>
        <v>0</v>
      </c>
      <c r="AS204" s="116">
        <f t="shared" si="130"/>
        <v>0</v>
      </c>
      <c r="AT204" s="351">
        <f t="shared" ref="AT204:AT211" si="184">I204+AH204</f>
        <v>9035378</v>
      </c>
      <c r="AU204" s="113">
        <f t="shared" ref="AU204:AU211" si="185">J204+W204</f>
        <v>6609041</v>
      </c>
      <c r="AV204" s="113">
        <f t="shared" si="131"/>
        <v>0</v>
      </c>
      <c r="AW204" s="113">
        <f t="shared" ref="AW204:AX211" si="186">L204+AC204</f>
        <v>2233856</v>
      </c>
      <c r="AX204" s="113">
        <f t="shared" si="186"/>
        <v>132181</v>
      </c>
      <c r="AY204" s="113">
        <f t="shared" ref="AY204:AY211" si="187">N204+AG204</f>
        <v>60300</v>
      </c>
      <c r="AZ204" s="115">
        <f t="shared" ref="AZ204:AZ211" si="188">O204+AS204</f>
        <v>15.000999999999999</v>
      </c>
      <c r="BA204" s="115">
        <f t="shared" ref="BA204:BB211" si="189">P204+AQ204</f>
        <v>11.935499999999999</v>
      </c>
      <c r="BB204" s="116">
        <f t="shared" si="189"/>
        <v>3.0655000000000001</v>
      </c>
    </row>
    <row r="205" spans="1:54" s="394" customFormat="1" ht="12.75" customHeight="1" x14ac:dyDescent="0.2">
      <c r="A205" s="379">
        <v>37</v>
      </c>
      <c r="B205" s="380">
        <v>4467</v>
      </c>
      <c r="C205" s="380">
        <v>600074935</v>
      </c>
      <c r="D205" s="380">
        <v>48282545</v>
      </c>
      <c r="E205" s="378" t="s">
        <v>221</v>
      </c>
      <c r="F205" s="380">
        <v>3113</v>
      </c>
      <c r="G205" s="247" t="s">
        <v>318</v>
      </c>
      <c r="H205" s="381" t="s">
        <v>281</v>
      </c>
      <c r="I205" s="110">
        <v>29128553</v>
      </c>
      <c r="J205" s="111">
        <v>20563581</v>
      </c>
      <c r="K205" s="111">
        <v>220000</v>
      </c>
      <c r="L205" s="114">
        <v>7024851</v>
      </c>
      <c r="M205" s="114">
        <v>411271</v>
      </c>
      <c r="N205" s="111">
        <v>908850</v>
      </c>
      <c r="O205" s="275">
        <v>38.774399999999993</v>
      </c>
      <c r="P205" s="288">
        <v>29.657799999999998</v>
      </c>
      <c r="Q205" s="411">
        <v>9.1165999999999983</v>
      </c>
      <c r="R205" s="112">
        <f t="shared" ref="R205:R267" si="190">X205*-1</f>
        <v>0</v>
      </c>
      <c r="S205" s="113">
        <v>0</v>
      </c>
      <c r="T205" s="113">
        <v>0</v>
      </c>
      <c r="U205" s="113">
        <v>0</v>
      </c>
      <c r="V205" s="113">
        <v>0</v>
      </c>
      <c r="W205" s="113">
        <f t="shared" ref="W205:W267" si="191">SUM(R205:V205)</f>
        <v>0</v>
      </c>
      <c r="X205" s="113">
        <v>0</v>
      </c>
      <c r="Y205" s="113">
        <v>0</v>
      </c>
      <c r="Z205" s="113">
        <v>0</v>
      </c>
      <c r="AA205" s="113">
        <f t="shared" ref="AA205:AA267" si="192">SUM(X205:Z205)</f>
        <v>0</v>
      </c>
      <c r="AB205" s="113">
        <f t="shared" ref="AB205:AB267" si="193">W205+AA205</f>
        <v>0</v>
      </c>
      <c r="AC205" s="114">
        <f t="shared" ref="AC205:AC267" si="194">ROUND((W205+X205+Y205)*33.8%,0)</f>
        <v>0</v>
      </c>
      <c r="AD205" s="114">
        <f t="shared" ref="AD205:AD267" si="195">ROUND(W205*2%,0)</f>
        <v>0</v>
      </c>
      <c r="AE205" s="113">
        <v>0</v>
      </c>
      <c r="AF205" s="113">
        <v>0</v>
      </c>
      <c r="AG205" s="113">
        <f t="shared" ref="AG205:AG267" si="196">SUM(AE205:AF205)</f>
        <v>0</v>
      </c>
      <c r="AH205" s="113">
        <f t="shared" ref="AH205:AH267" si="197">AB205+AC205+AD205+AG205</f>
        <v>0</v>
      </c>
      <c r="AI205" s="115">
        <v>0</v>
      </c>
      <c r="AJ205" s="115">
        <v>0</v>
      </c>
      <c r="AK205" s="115">
        <v>0</v>
      </c>
      <c r="AL205" s="115">
        <v>0</v>
      </c>
      <c r="AM205" s="115">
        <v>0</v>
      </c>
      <c r="AN205" s="115">
        <v>0</v>
      </c>
      <c r="AO205" s="115">
        <v>0</v>
      </c>
      <c r="AP205" s="115">
        <v>0</v>
      </c>
      <c r="AQ205" s="115">
        <f t="shared" ref="AQ205:AQ267" si="198">AI205+AK205+AL205+AO205+AN205</f>
        <v>0</v>
      </c>
      <c r="AR205" s="115">
        <f t="shared" ref="AR205:AR267" si="199">AJ205+AM205+AP205</f>
        <v>0</v>
      </c>
      <c r="AS205" s="116">
        <f t="shared" ref="AS205:AS267" si="200">SUM(AQ205:AR205)</f>
        <v>0</v>
      </c>
      <c r="AT205" s="351">
        <f t="shared" si="184"/>
        <v>29128553</v>
      </c>
      <c r="AU205" s="113">
        <f t="shared" si="185"/>
        <v>20563581</v>
      </c>
      <c r="AV205" s="113">
        <f t="shared" ref="AV205:AV273" si="201">K205+AA205</f>
        <v>220000</v>
      </c>
      <c r="AW205" s="113">
        <f t="shared" si="186"/>
        <v>7024851</v>
      </c>
      <c r="AX205" s="113">
        <f t="shared" si="186"/>
        <v>411271</v>
      </c>
      <c r="AY205" s="113">
        <f t="shared" si="187"/>
        <v>908850</v>
      </c>
      <c r="AZ205" s="115">
        <f t="shared" si="188"/>
        <v>38.774399999999993</v>
      </c>
      <c r="BA205" s="115">
        <f t="shared" si="189"/>
        <v>29.657799999999998</v>
      </c>
      <c r="BB205" s="116">
        <f t="shared" si="189"/>
        <v>9.1165999999999983</v>
      </c>
    </row>
    <row r="206" spans="1:54" s="394" customFormat="1" ht="12.75" customHeight="1" x14ac:dyDescent="0.2">
      <c r="A206" s="379">
        <v>37</v>
      </c>
      <c r="B206" s="380">
        <v>4467</v>
      </c>
      <c r="C206" s="380">
        <v>600074935</v>
      </c>
      <c r="D206" s="380">
        <v>48282545</v>
      </c>
      <c r="E206" s="378" t="s">
        <v>221</v>
      </c>
      <c r="F206" s="380">
        <v>3113</v>
      </c>
      <c r="G206" s="247" t="s">
        <v>317</v>
      </c>
      <c r="H206" s="381" t="s">
        <v>281</v>
      </c>
      <c r="I206" s="110">
        <v>1857337</v>
      </c>
      <c r="J206" s="111">
        <v>1367700</v>
      </c>
      <c r="K206" s="111">
        <v>0</v>
      </c>
      <c r="L206" s="114">
        <v>462283</v>
      </c>
      <c r="M206" s="114">
        <v>27354</v>
      </c>
      <c r="N206" s="111">
        <v>0</v>
      </c>
      <c r="O206" s="275">
        <v>3.9167000000000001</v>
      </c>
      <c r="P206" s="288">
        <v>3.9167000000000001</v>
      </c>
      <c r="Q206" s="411">
        <v>0</v>
      </c>
      <c r="R206" s="112">
        <f t="shared" si="190"/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f t="shared" si="191"/>
        <v>0</v>
      </c>
      <c r="X206" s="113">
        <v>0</v>
      </c>
      <c r="Y206" s="113">
        <v>0</v>
      </c>
      <c r="Z206" s="113">
        <v>0</v>
      </c>
      <c r="AA206" s="113">
        <f t="shared" si="192"/>
        <v>0</v>
      </c>
      <c r="AB206" s="113">
        <f t="shared" si="193"/>
        <v>0</v>
      </c>
      <c r="AC206" s="114">
        <f t="shared" si="194"/>
        <v>0</v>
      </c>
      <c r="AD206" s="114">
        <f t="shared" si="195"/>
        <v>0</v>
      </c>
      <c r="AE206" s="113">
        <v>0</v>
      </c>
      <c r="AF206" s="113">
        <v>0</v>
      </c>
      <c r="AG206" s="113">
        <f t="shared" si="196"/>
        <v>0</v>
      </c>
      <c r="AH206" s="113">
        <f t="shared" si="197"/>
        <v>0</v>
      </c>
      <c r="AI206" s="115">
        <v>0</v>
      </c>
      <c r="AJ206" s="115">
        <v>0</v>
      </c>
      <c r="AK206" s="115">
        <v>0</v>
      </c>
      <c r="AL206" s="115">
        <v>0</v>
      </c>
      <c r="AM206" s="115">
        <v>0</v>
      </c>
      <c r="AN206" s="115">
        <v>0</v>
      </c>
      <c r="AO206" s="115">
        <v>0</v>
      </c>
      <c r="AP206" s="115">
        <v>0</v>
      </c>
      <c r="AQ206" s="115">
        <f t="shared" si="198"/>
        <v>0</v>
      </c>
      <c r="AR206" s="115">
        <f t="shared" si="199"/>
        <v>0</v>
      </c>
      <c r="AS206" s="116">
        <f t="shared" si="200"/>
        <v>0</v>
      </c>
      <c r="AT206" s="351">
        <f t="shared" si="184"/>
        <v>1857337</v>
      </c>
      <c r="AU206" s="113">
        <f t="shared" si="185"/>
        <v>1367700</v>
      </c>
      <c r="AV206" s="113">
        <f t="shared" si="201"/>
        <v>0</v>
      </c>
      <c r="AW206" s="113">
        <f t="shared" si="186"/>
        <v>462283</v>
      </c>
      <c r="AX206" s="113">
        <f t="shared" si="186"/>
        <v>27354</v>
      </c>
      <c r="AY206" s="113">
        <f t="shared" si="187"/>
        <v>0</v>
      </c>
      <c r="AZ206" s="115">
        <f t="shared" si="188"/>
        <v>3.9167000000000001</v>
      </c>
      <c r="BA206" s="115">
        <f t="shared" si="189"/>
        <v>3.9167000000000001</v>
      </c>
      <c r="BB206" s="116">
        <f t="shared" si="189"/>
        <v>0</v>
      </c>
    </row>
    <row r="207" spans="1:54" s="394" customFormat="1" ht="12.75" customHeight="1" x14ac:dyDescent="0.2">
      <c r="A207" s="379">
        <v>37</v>
      </c>
      <c r="B207" s="380">
        <v>4467</v>
      </c>
      <c r="C207" s="380">
        <v>600074935</v>
      </c>
      <c r="D207" s="380">
        <v>48282545</v>
      </c>
      <c r="E207" s="378" t="s">
        <v>221</v>
      </c>
      <c r="F207" s="380">
        <v>3113</v>
      </c>
      <c r="G207" s="247" t="s">
        <v>316</v>
      </c>
      <c r="H207" s="381" t="s">
        <v>282</v>
      </c>
      <c r="I207" s="110">
        <v>4223826</v>
      </c>
      <c r="J207" s="111">
        <v>3106646</v>
      </c>
      <c r="K207" s="111">
        <v>0</v>
      </c>
      <c r="L207" s="114">
        <v>1050047</v>
      </c>
      <c r="M207" s="114">
        <v>62133</v>
      </c>
      <c r="N207" s="111">
        <v>5000</v>
      </c>
      <c r="O207" s="275">
        <v>8.9399999999999977</v>
      </c>
      <c r="P207" s="288">
        <v>8.9399999999999977</v>
      </c>
      <c r="Q207" s="411">
        <v>0</v>
      </c>
      <c r="R207" s="112">
        <f t="shared" si="190"/>
        <v>0</v>
      </c>
      <c r="S207" s="113">
        <v>0</v>
      </c>
      <c r="T207" s="113">
        <v>0</v>
      </c>
      <c r="U207" s="113">
        <v>0</v>
      </c>
      <c r="V207" s="113">
        <v>0</v>
      </c>
      <c r="W207" s="113">
        <f t="shared" si="191"/>
        <v>0</v>
      </c>
      <c r="X207" s="113">
        <v>0</v>
      </c>
      <c r="Y207" s="113">
        <v>0</v>
      </c>
      <c r="Z207" s="113">
        <v>0</v>
      </c>
      <c r="AA207" s="113">
        <f t="shared" si="192"/>
        <v>0</v>
      </c>
      <c r="AB207" s="113">
        <f t="shared" si="193"/>
        <v>0</v>
      </c>
      <c r="AC207" s="114">
        <f t="shared" si="194"/>
        <v>0</v>
      </c>
      <c r="AD207" s="114">
        <f t="shared" si="195"/>
        <v>0</v>
      </c>
      <c r="AE207" s="113">
        <v>2500</v>
      </c>
      <c r="AF207" s="113">
        <v>0</v>
      </c>
      <c r="AG207" s="113">
        <f t="shared" si="196"/>
        <v>2500</v>
      </c>
      <c r="AH207" s="113">
        <f t="shared" si="197"/>
        <v>2500</v>
      </c>
      <c r="AI207" s="115">
        <v>0</v>
      </c>
      <c r="AJ207" s="115">
        <v>0</v>
      </c>
      <c r="AK207" s="115">
        <v>0</v>
      </c>
      <c r="AL207" s="115">
        <v>0</v>
      </c>
      <c r="AM207" s="115">
        <v>0</v>
      </c>
      <c r="AN207" s="115">
        <v>0</v>
      </c>
      <c r="AO207" s="115">
        <v>0</v>
      </c>
      <c r="AP207" s="115">
        <v>0</v>
      </c>
      <c r="AQ207" s="115">
        <f t="shared" si="198"/>
        <v>0</v>
      </c>
      <c r="AR207" s="115">
        <f t="shared" si="199"/>
        <v>0</v>
      </c>
      <c r="AS207" s="116">
        <f t="shared" si="200"/>
        <v>0</v>
      </c>
      <c r="AT207" s="351">
        <f t="shared" si="184"/>
        <v>4226326</v>
      </c>
      <c r="AU207" s="113">
        <f t="shared" si="185"/>
        <v>3106646</v>
      </c>
      <c r="AV207" s="113">
        <f t="shared" si="201"/>
        <v>0</v>
      </c>
      <c r="AW207" s="113">
        <f t="shared" si="186"/>
        <v>1050047</v>
      </c>
      <c r="AX207" s="113">
        <f t="shared" si="186"/>
        <v>62133</v>
      </c>
      <c r="AY207" s="113">
        <f t="shared" si="187"/>
        <v>7500</v>
      </c>
      <c r="AZ207" s="115">
        <f t="shared" si="188"/>
        <v>8.9399999999999977</v>
      </c>
      <c r="BA207" s="115">
        <f t="shared" si="189"/>
        <v>8.9399999999999977</v>
      </c>
      <c r="BB207" s="116">
        <f t="shared" si="189"/>
        <v>0</v>
      </c>
    </row>
    <row r="208" spans="1:54" s="394" customFormat="1" ht="12.75" customHeight="1" x14ac:dyDescent="0.2">
      <c r="A208" s="379">
        <v>37</v>
      </c>
      <c r="B208" s="380">
        <v>4467</v>
      </c>
      <c r="C208" s="380">
        <v>600074935</v>
      </c>
      <c r="D208" s="380">
        <v>48282545</v>
      </c>
      <c r="E208" s="378" t="s">
        <v>221</v>
      </c>
      <c r="F208" s="380">
        <v>3141</v>
      </c>
      <c r="G208" s="247" t="s">
        <v>319</v>
      </c>
      <c r="H208" s="381" t="s">
        <v>282</v>
      </c>
      <c r="I208" s="110">
        <v>2817223</v>
      </c>
      <c r="J208" s="111">
        <v>2058329</v>
      </c>
      <c r="K208" s="111">
        <v>0</v>
      </c>
      <c r="L208" s="114">
        <v>695715</v>
      </c>
      <c r="M208" s="114">
        <v>41167</v>
      </c>
      <c r="N208" s="111">
        <v>22012</v>
      </c>
      <c r="O208" s="275">
        <v>7.01</v>
      </c>
      <c r="P208" s="288">
        <v>0</v>
      </c>
      <c r="Q208" s="411">
        <v>7.01</v>
      </c>
      <c r="R208" s="112">
        <f t="shared" si="190"/>
        <v>0</v>
      </c>
      <c r="S208" s="113">
        <v>0</v>
      </c>
      <c r="T208" s="113">
        <v>-84660</v>
      </c>
      <c r="U208" s="113">
        <v>0</v>
      </c>
      <c r="V208" s="113">
        <v>0</v>
      </c>
      <c r="W208" s="113">
        <f t="shared" si="191"/>
        <v>-84660</v>
      </c>
      <c r="X208" s="113">
        <v>0</v>
      </c>
      <c r="Y208" s="113">
        <v>0</v>
      </c>
      <c r="Z208" s="113">
        <v>0</v>
      </c>
      <c r="AA208" s="113">
        <f t="shared" si="192"/>
        <v>0</v>
      </c>
      <c r="AB208" s="113">
        <f t="shared" si="193"/>
        <v>-84660</v>
      </c>
      <c r="AC208" s="114">
        <f t="shared" si="194"/>
        <v>-28615</v>
      </c>
      <c r="AD208" s="114">
        <f t="shared" si="195"/>
        <v>-1693</v>
      </c>
      <c r="AE208" s="113">
        <v>0</v>
      </c>
      <c r="AF208" s="113">
        <v>0</v>
      </c>
      <c r="AG208" s="113">
        <f t="shared" si="196"/>
        <v>0</v>
      </c>
      <c r="AH208" s="113">
        <f t="shared" si="197"/>
        <v>-114968</v>
      </c>
      <c r="AI208" s="115">
        <v>0</v>
      </c>
      <c r="AJ208" s="115">
        <v>0</v>
      </c>
      <c r="AK208" s="115">
        <v>0</v>
      </c>
      <c r="AL208" s="115">
        <v>0</v>
      </c>
      <c r="AM208" s="115">
        <v>-0.3</v>
      </c>
      <c r="AN208" s="115">
        <v>0</v>
      </c>
      <c r="AO208" s="115">
        <v>0</v>
      </c>
      <c r="AP208" s="115">
        <v>0</v>
      </c>
      <c r="AQ208" s="115">
        <f t="shared" si="198"/>
        <v>0</v>
      </c>
      <c r="AR208" s="115">
        <f t="shared" si="199"/>
        <v>-0.3</v>
      </c>
      <c r="AS208" s="116">
        <f t="shared" si="200"/>
        <v>-0.3</v>
      </c>
      <c r="AT208" s="351">
        <f t="shared" si="184"/>
        <v>2702255</v>
      </c>
      <c r="AU208" s="113">
        <f t="shared" si="185"/>
        <v>1973669</v>
      </c>
      <c r="AV208" s="113">
        <f t="shared" si="201"/>
        <v>0</v>
      </c>
      <c r="AW208" s="113">
        <f t="shared" si="186"/>
        <v>667100</v>
      </c>
      <c r="AX208" s="113">
        <f t="shared" si="186"/>
        <v>39474</v>
      </c>
      <c r="AY208" s="113">
        <f t="shared" si="187"/>
        <v>22012</v>
      </c>
      <c r="AZ208" s="115">
        <f t="shared" si="188"/>
        <v>6.71</v>
      </c>
      <c r="BA208" s="115">
        <f t="shared" si="189"/>
        <v>0</v>
      </c>
      <c r="BB208" s="116">
        <f t="shared" si="189"/>
        <v>6.71</v>
      </c>
    </row>
    <row r="209" spans="1:54" s="394" customFormat="1" ht="12.75" customHeight="1" x14ac:dyDescent="0.2">
      <c r="A209" s="379">
        <v>37</v>
      </c>
      <c r="B209" s="380">
        <v>4467</v>
      </c>
      <c r="C209" s="380">
        <v>600074935</v>
      </c>
      <c r="D209" s="380">
        <v>48282545</v>
      </c>
      <c r="E209" s="372" t="s">
        <v>221</v>
      </c>
      <c r="F209" s="380">
        <v>3143</v>
      </c>
      <c r="G209" s="247" t="s">
        <v>633</v>
      </c>
      <c r="H209" s="399" t="s">
        <v>281</v>
      </c>
      <c r="I209" s="110">
        <v>2023343</v>
      </c>
      <c r="J209" s="111">
        <v>1489944</v>
      </c>
      <c r="K209" s="111">
        <v>0</v>
      </c>
      <c r="L209" s="114">
        <v>503600</v>
      </c>
      <c r="M209" s="114">
        <v>29799</v>
      </c>
      <c r="N209" s="111">
        <v>0</v>
      </c>
      <c r="O209" s="275">
        <v>3.3130999999999999</v>
      </c>
      <c r="P209" s="288">
        <v>3.3130999999999999</v>
      </c>
      <c r="Q209" s="411">
        <v>0</v>
      </c>
      <c r="R209" s="112">
        <f t="shared" si="190"/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f t="shared" si="191"/>
        <v>0</v>
      </c>
      <c r="X209" s="113">
        <v>0</v>
      </c>
      <c r="Y209" s="113">
        <v>0</v>
      </c>
      <c r="Z209" s="113">
        <v>0</v>
      </c>
      <c r="AA209" s="113">
        <f t="shared" si="192"/>
        <v>0</v>
      </c>
      <c r="AB209" s="113">
        <f t="shared" si="193"/>
        <v>0</v>
      </c>
      <c r="AC209" s="114">
        <f t="shared" si="194"/>
        <v>0</v>
      </c>
      <c r="AD209" s="114">
        <f t="shared" si="195"/>
        <v>0</v>
      </c>
      <c r="AE209" s="113">
        <v>0</v>
      </c>
      <c r="AF209" s="113">
        <v>0</v>
      </c>
      <c r="AG209" s="113">
        <f t="shared" si="196"/>
        <v>0</v>
      </c>
      <c r="AH209" s="113">
        <f t="shared" si="197"/>
        <v>0</v>
      </c>
      <c r="AI209" s="115">
        <v>0</v>
      </c>
      <c r="AJ209" s="115">
        <v>0</v>
      </c>
      <c r="AK209" s="115"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v>0</v>
      </c>
      <c r="AQ209" s="115">
        <f t="shared" si="198"/>
        <v>0</v>
      </c>
      <c r="AR209" s="115">
        <f t="shared" si="199"/>
        <v>0</v>
      </c>
      <c r="AS209" s="116">
        <f t="shared" si="200"/>
        <v>0</v>
      </c>
      <c r="AT209" s="351">
        <f t="shared" si="184"/>
        <v>2023343</v>
      </c>
      <c r="AU209" s="113">
        <f t="shared" si="185"/>
        <v>1489944</v>
      </c>
      <c r="AV209" s="113">
        <f t="shared" si="201"/>
        <v>0</v>
      </c>
      <c r="AW209" s="113">
        <f t="shared" si="186"/>
        <v>503600</v>
      </c>
      <c r="AX209" s="113">
        <f t="shared" si="186"/>
        <v>29799</v>
      </c>
      <c r="AY209" s="113">
        <f t="shared" si="187"/>
        <v>0</v>
      </c>
      <c r="AZ209" s="115">
        <f t="shared" si="188"/>
        <v>3.3130999999999999</v>
      </c>
      <c r="BA209" s="115">
        <f t="shared" si="189"/>
        <v>3.3130999999999999</v>
      </c>
      <c r="BB209" s="116">
        <f t="shared" si="189"/>
        <v>0</v>
      </c>
    </row>
    <row r="210" spans="1:54" s="394" customFormat="1" ht="12.75" customHeight="1" x14ac:dyDescent="0.2">
      <c r="A210" s="379">
        <v>37</v>
      </c>
      <c r="B210" s="380">
        <v>4467</v>
      </c>
      <c r="C210" s="380">
        <v>600074935</v>
      </c>
      <c r="D210" s="380">
        <v>48282545</v>
      </c>
      <c r="E210" s="372" t="s">
        <v>221</v>
      </c>
      <c r="F210" s="380">
        <v>3143</v>
      </c>
      <c r="G210" s="247" t="s">
        <v>634</v>
      </c>
      <c r="H210" s="399" t="s">
        <v>282</v>
      </c>
      <c r="I210" s="110">
        <v>54772</v>
      </c>
      <c r="J210" s="111">
        <v>38610</v>
      </c>
      <c r="K210" s="111">
        <v>0</v>
      </c>
      <c r="L210" s="114">
        <v>13050</v>
      </c>
      <c r="M210" s="114">
        <v>772</v>
      </c>
      <c r="N210" s="111">
        <v>2340</v>
      </c>
      <c r="O210" s="275">
        <v>0.16</v>
      </c>
      <c r="P210" s="288">
        <v>0</v>
      </c>
      <c r="Q210" s="411">
        <v>0.16</v>
      </c>
      <c r="R210" s="112">
        <f t="shared" si="190"/>
        <v>0</v>
      </c>
      <c r="S210" s="113">
        <v>0</v>
      </c>
      <c r="T210" s="113">
        <v>0</v>
      </c>
      <c r="U210" s="113">
        <v>0</v>
      </c>
      <c r="V210" s="113">
        <v>0</v>
      </c>
      <c r="W210" s="113">
        <f t="shared" si="191"/>
        <v>0</v>
      </c>
      <c r="X210" s="113">
        <v>0</v>
      </c>
      <c r="Y210" s="113">
        <v>0</v>
      </c>
      <c r="Z210" s="113">
        <v>0</v>
      </c>
      <c r="AA210" s="113">
        <f t="shared" si="192"/>
        <v>0</v>
      </c>
      <c r="AB210" s="113">
        <f t="shared" si="193"/>
        <v>0</v>
      </c>
      <c r="AC210" s="114">
        <f t="shared" si="194"/>
        <v>0</v>
      </c>
      <c r="AD210" s="114">
        <f t="shared" si="195"/>
        <v>0</v>
      </c>
      <c r="AE210" s="113">
        <v>0</v>
      </c>
      <c r="AF210" s="113">
        <v>0</v>
      </c>
      <c r="AG210" s="113">
        <f t="shared" si="196"/>
        <v>0</v>
      </c>
      <c r="AH210" s="113">
        <f t="shared" si="197"/>
        <v>0</v>
      </c>
      <c r="AI210" s="115">
        <v>0</v>
      </c>
      <c r="AJ210" s="115">
        <v>0</v>
      </c>
      <c r="AK210" s="115">
        <v>0</v>
      </c>
      <c r="AL210" s="115">
        <v>0</v>
      </c>
      <c r="AM210" s="115">
        <v>0</v>
      </c>
      <c r="AN210" s="115">
        <v>0</v>
      </c>
      <c r="AO210" s="115">
        <v>0</v>
      </c>
      <c r="AP210" s="115">
        <v>0</v>
      </c>
      <c r="AQ210" s="115">
        <f t="shared" si="198"/>
        <v>0</v>
      </c>
      <c r="AR210" s="115">
        <f t="shared" si="199"/>
        <v>0</v>
      </c>
      <c r="AS210" s="116">
        <f t="shared" si="200"/>
        <v>0</v>
      </c>
      <c r="AT210" s="351">
        <f t="shared" si="184"/>
        <v>54772</v>
      </c>
      <c r="AU210" s="113">
        <f t="shared" si="185"/>
        <v>38610</v>
      </c>
      <c r="AV210" s="113">
        <f t="shared" si="201"/>
        <v>0</v>
      </c>
      <c r="AW210" s="113">
        <f t="shared" si="186"/>
        <v>13050</v>
      </c>
      <c r="AX210" s="113">
        <f t="shared" si="186"/>
        <v>772</v>
      </c>
      <c r="AY210" s="113">
        <f t="shared" si="187"/>
        <v>2340</v>
      </c>
      <c r="AZ210" s="115">
        <f t="shared" si="188"/>
        <v>0.16</v>
      </c>
      <c r="BA210" s="115">
        <f t="shared" si="189"/>
        <v>0</v>
      </c>
      <c r="BB210" s="116">
        <f t="shared" si="189"/>
        <v>0.16</v>
      </c>
    </row>
    <row r="211" spans="1:54" s="394" customFormat="1" ht="12.75" customHeight="1" x14ac:dyDescent="0.2">
      <c r="A211" s="379">
        <v>37</v>
      </c>
      <c r="B211" s="380">
        <v>4467</v>
      </c>
      <c r="C211" s="380">
        <v>600074935</v>
      </c>
      <c r="D211" s="380">
        <v>48282545</v>
      </c>
      <c r="E211" s="378" t="s">
        <v>221</v>
      </c>
      <c r="F211" s="380">
        <v>3233</v>
      </c>
      <c r="G211" s="247" t="s">
        <v>322</v>
      </c>
      <c r="H211" s="381" t="s">
        <v>282</v>
      </c>
      <c r="I211" s="110">
        <v>2356070</v>
      </c>
      <c r="J211" s="111">
        <v>1692449</v>
      </c>
      <c r="K211" s="111">
        <v>30000</v>
      </c>
      <c r="L211" s="114">
        <v>582188</v>
      </c>
      <c r="M211" s="114">
        <v>33849</v>
      </c>
      <c r="N211" s="111">
        <v>17584</v>
      </c>
      <c r="O211" s="275">
        <v>3.75</v>
      </c>
      <c r="P211" s="288">
        <v>2.7</v>
      </c>
      <c r="Q211" s="411">
        <v>1.05</v>
      </c>
      <c r="R211" s="112">
        <f t="shared" si="190"/>
        <v>0</v>
      </c>
      <c r="S211" s="113">
        <v>0</v>
      </c>
      <c r="T211" s="113">
        <v>0</v>
      </c>
      <c r="U211" s="113">
        <v>0</v>
      </c>
      <c r="V211" s="113">
        <v>0</v>
      </c>
      <c r="W211" s="113">
        <f t="shared" si="191"/>
        <v>0</v>
      </c>
      <c r="X211" s="113">
        <v>0</v>
      </c>
      <c r="Y211" s="113">
        <v>0</v>
      </c>
      <c r="Z211" s="113">
        <v>0</v>
      </c>
      <c r="AA211" s="113">
        <f t="shared" si="192"/>
        <v>0</v>
      </c>
      <c r="AB211" s="113">
        <f t="shared" si="193"/>
        <v>0</v>
      </c>
      <c r="AC211" s="114">
        <f t="shared" si="194"/>
        <v>0</v>
      </c>
      <c r="AD211" s="114">
        <f t="shared" si="195"/>
        <v>0</v>
      </c>
      <c r="AE211" s="113">
        <v>0</v>
      </c>
      <c r="AF211" s="113">
        <v>0</v>
      </c>
      <c r="AG211" s="113">
        <f t="shared" si="196"/>
        <v>0</v>
      </c>
      <c r="AH211" s="113">
        <f t="shared" si="197"/>
        <v>0</v>
      </c>
      <c r="AI211" s="115">
        <v>0</v>
      </c>
      <c r="AJ211" s="115">
        <v>0</v>
      </c>
      <c r="AK211" s="115">
        <v>0</v>
      </c>
      <c r="AL211" s="115">
        <v>0</v>
      </c>
      <c r="AM211" s="115">
        <v>0</v>
      </c>
      <c r="AN211" s="115">
        <v>0</v>
      </c>
      <c r="AO211" s="115">
        <v>0</v>
      </c>
      <c r="AP211" s="115">
        <v>0</v>
      </c>
      <c r="AQ211" s="115">
        <f t="shared" si="198"/>
        <v>0</v>
      </c>
      <c r="AR211" s="115">
        <f t="shared" si="199"/>
        <v>0</v>
      </c>
      <c r="AS211" s="116">
        <f t="shared" si="200"/>
        <v>0</v>
      </c>
      <c r="AT211" s="351">
        <f t="shared" si="184"/>
        <v>2356070</v>
      </c>
      <c r="AU211" s="113">
        <f t="shared" si="185"/>
        <v>1692449</v>
      </c>
      <c r="AV211" s="113">
        <f t="shared" si="201"/>
        <v>30000</v>
      </c>
      <c r="AW211" s="113">
        <f t="shared" si="186"/>
        <v>582188</v>
      </c>
      <c r="AX211" s="113">
        <f t="shared" si="186"/>
        <v>33849</v>
      </c>
      <c r="AY211" s="113">
        <f t="shared" si="187"/>
        <v>17584</v>
      </c>
      <c r="AZ211" s="115">
        <f t="shared" si="188"/>
        <v>3.75</v>
      </c>
      <c r="BA211" s="115">
        <f t="shared" si="189"/>
        <v>2.7</v>
      </c>
      <c r="BB211" s="116">
        <f t="shared" si="189"/>
        <v>1.05</v>
      </c>
    </row>
    <row r="212" spans="1:54" s="394" customFormat="1" ht="12.75" customHeight="1" x14ac:dyDescent="0.2">
      <c r="A212" s="237">
        <v>37</v>
      </c>
      <c r="B212" s="31">
        <v>4467</v>
      </c>
      <c r="C212" s="31">
        <v>600074935</v>
      </c>
      <c r="D212" s="31">
        <v>48282545</v>
      </c>
      <c r="E212" s="246" t="s">
        <v>222</v>
      </c>
      <c r="F212" s="31"/>
      <c r="G212" s="236"/>
      <c r="H212" s="332"/>
      <c r="I212" s="5">
        <v>51496502</v>
      </c>
      <c r="J212" s="8">
        <v>36926300</v>
      </c>
      <c r="K212" s="8">
        <v>250000</v>
      </c>
      <c r="L212" s="8">
        <v>12565590</v>
      </c>
      <c r="M212" s="8">
        <v>738526</v>
      </c>
      <c r="N212" s="8">
        <v>1016086</v>
      </c>
      <c r="O212" s="9">
        <v>80.865199999999987</v>
      </c>
      <c r="P212" s="9">
        <v>60.463099999999997</v>
      </c>
      <c r="Q212" s="38">
        <v>20.402099999999997</v>
      </c>
      <c r="R212" s="5">
        <f t="shared" ref="R212:BB212" si="202">SUM(R204:R211)</f>
        <v>0</v>
      </c>
      <c r="S212" s="8">
        <f t="shared" si="202"/>
        <v>0</v>
      </c>
      <c r="T212" s="8">
        <f t="shared" si="202"/>
        <v>-84660</v>
      </c>
      <c r="U212" s="8">
        <f t="shared" si="202"/>
        <v>0</v>
      </c>
      <c r="V212" s="8">
        <f t="shared" si="202"/>
        <v>0</v>
      </c>
      <c r="W212" s="8">
        <f t="shared" si="202"/>
        <v>-84660</v>
      </c>
      <c r="X212" s="8">
        <f t="shared" si="202"/>
        <v>0</v>
      </c>
      <c r="Y212" s="8">
        <f t="shared" si="202"/>
        <v>0</v>
      </c>
      <c r="Z212" s="8">
        <f t="shared" si="202"/>
        <v>0</v>
      </c>
      <c r="AA212" s="8">
        <f t="shared" si="202"/>
        <v>0</v>
      </c>
      <c r="AB212" s="8">
        <f t="shared" si="202"/>
        <v>-84660</v>
      </c>
      <c r="AC212" s="8">
        <f t="shared" si="202"/>
        <v>-28615</v>
      </c>
      <c r="AD212" s="8">
        <f t="shared" si="202"/>
        <v>-1693</v>
      </c>
      <c r="AE212" s="8">
        <f t="shared" si="202"/>
        <v>2500</v>
      </c>
      <c r="AF212" s="8">
        <f t="shared" si="202"/>
        <v>0</v>
      </c>
      <c r="AG212" s="8">
        <f t="shared" si="202"/>
        <v>2500</v>
      </c>
      <c r="AH212" s="8">
        <f t="shared" si="202"/>
        <v>-112468</v>
      </c>
      <c r="AI212" s="9">
        <f t="shared" si="202"/>
        <v>0</v>
      </c>
      <c r="AJ212" s="9">
        <f t="shared" si="202"/>
        <v>0</v>
      </c>
      <c r="AK212" s="9">
        <f t="shared" si="202"/>
        <v>0</v>
      </c>
      <c r="AL212" s="9">
        <f t="shared" si="202"/>
        <v>0</v>
      </c>
      <c r="AM212" s="9">
        <f t="shared" si="202"/>
        <v>-0.3</v>
      </c>
      <c r="AN212" s="9">
        <f t="shared" si="202"/>
        <v>0</v>
      </c>
      <c r="AO212" s="9">
        <f t="shared" si="202"/>
        <v>0</v>
      </c>
      <c r="AP212" s="9">
        <f t="shared" si="202"/>
        <v>0</v>
      </c>
      <c r="AQ212" s="9">
        <f t="shared" si="202"/>
        <v>0</v>
      </c>
      <c r="AR212" s="9">
        <f t="shared" si="202"/>
        <v>-0.3</v>
      </c>
      <c r="AS212" s="78">
        <f t="shared" si="202"/>
        <v>-0.3</v>
      </c>
      <c r="AT212" s="877">
        <f t="shared" si="202"/>
        <v>51384034</v>
      </c>
      <c r="AU212" s="8">
        <f t="shared" si="202"/>
        <v>36841640</v>
      </c>
      <c r="AV212" s="8">
        <f t="shared" si="202"/>
        <v>250000</v>
      </c>
      <c r="AW212" s="8">
        <f t="shared" si="202"/>
        <v>12536975</v>
      </c>
      <c r="AX212" s="8">
        <f t="shared" si="202"/>
        <v>736833</v>
      </c>
      <c r="AY212" s="8">
        <f t="shared" si="202"/>
        <v>1018586</v>
      </c>
      <c r="AZ212" s="9">
        <f t="shared" si="202"/>
        <v>80.565199999999976</v>
      </c>
      <c r="BA212" s="9">
        <f t="shared" si="202"/>
        <v>60.463099999999997</v>
      </c>
      <c r="BB212" s="78">
        <f t="shared" si="202"/>
        <v>20.1021</v>
      </c>
    </row>
    <row r="213" spans="1:54" s="394" customFormat="1" ht="12.75" customHeight="1" x14ac:dyDescent="0.2">
      <c r="A213" s="379">
        <v>38</v>
      </c>
      <c r="B213" s="380">
        <v>4460</v>
      </c>
      <c r="C213" s="380">
        <v>600074579</v>
      </c>
      <c r="D213" s="380">
        <v>48283011</v>
      </c>
      <c r="E213" s="378" t="s">
        <v>223</v>
      </c>
      <c r="F213" s="380">
        <v>3111</v>
      </c>
      <c r="G213" s="247" t="s">
        <v>315</v>
      </c>
      <c r="H213" s="381" t="s">
        <v>281</v>
      </c>
      <c r="I213" s="110">
        <v>6154996</v>
      </c>
      <c r="J213" s="111">
        <v>4487751</v>
      </c>
      <c r="K213" s="111">
        <v>10000</v>
      </c>
      <c r="L213" s="114">
        <v>1520240</v>
      </c>
      <c r="M213" s="114">
        <v>89755</v>
      </c>
      <c r="N213" s="111">
        <v>47250</v>
      </c>
      <c r="O213" s="275">
        <v>10.043699999999999</v>
      </c>
      <c r="P213" s="288">
        <v>8</v>
      </c>
      <c r="Q213" s="411">
        <v>2.0436999999999999</v>
      </c>
      <c r="R213" s="112">
        <f t="shared" si="190"/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f t="shared" si="191"/>
        <v>0</v>
      </c>
      <c r="X213" s="113">
        <v>0</v>
      </c>
      <c r="Y213" s="113">
        <v>0</v>
      </c>
      <c r="Z213" s="113">
        <v>0</v>
      </c>
      <c r="AA213" s="113">
        <f t="shared" si="192"/>
        <v>0</v>
      </c>
      <c r="AB213" s="113">
        <f t="shared" si="193"/>
        <v>0</v>
      </c>
      <c r="AC213" s="114">
        <f t="shared" si="194"/>
        <v>0</v>
      </c>
      <c r="AD213" s="114">
        <f t="shared" si="195"/>
        <v>0</v>
      </c>
      <c r="AE213" s="113">
        <v>0</v>
      </c>
      <c r="AF213" s="113">
        <v>0</v>
      </c>
      <c r="AG213" s="113">
        <f t="shared" si="196"/>
        <v>0</v>
      </c>
      <c r="AH213" s="113">
        <f t="shared" si="197"/>
        <v>0</v>
      </c>
      <c r="AI213" s="115">
        <v>0</v>
      </c>
      <c r="AJ213" s="115">
        <v>0</v>
      </c>
      <c r="AK213" s="115">
        <v>0</v>
      </c>
      <c r="AL213" s="115">
        <v>0</v>
      </c>
      <c r="AM213" s="115">
        <v>0</v>
      </c>
      <c r="AN213" s="115">
        <v>0</v>
      </c>
      <c r="AO213" s="115">
        <v>0</v>
      </c>
      <c r="AP213" s="115">
        <v>0</v>
      </c>
      <c r="AQ213" s="115">
        <f t="shared" si="198"/>
        <v>0</v>
      </c>
      <c r="AR213" s="115">
        <f t="shared" si="199"/>
        <v>0</v>
      </c>
      <c r="AS213" s="116">
        <f t="shared" si="200"/>
        <v>0</v>
      </c>
      <c r="AT213" s="351">
        <f t="shared" ref="AT213:AT218" si="203">I213+AH213</f>
        <v>6154996</v>
      </c>
      <c r="AU213" s="113">
        <f t="shared" ref="AU213:AU218" si="204">J213+W213</f>
        <v>4487751</v>
      </c>
      <c r="AV213" s="113">
        <f t="shared" si="201"/>
        <v>10000</v>
      </c>
      <c r="AW213" s="113">
        <f t="shared" ref="AW213:AX218" si="205">L213+AC213</f>
        <v>1520240</v>
      </c>
      <c r="AX213" s="113">
        <f t="shared" si="205"/>
        <v>89755</v>
      </c>
      <c r="AY213" s="113">
        <f t="shared" ref="AY213:AY218" si="206">N213+AG213</f>
        <v>47250</v>
      </c>
      <c r="AZ213" s="115">
        <f t="shared" ref="AZ213:AZ218" si="207">O213+AS213</f>
        <v>10.043699999999999</v>
      </c>
      <c r="BA213" s="115">
        <f t="shared" ref="BA213:BB218" si="208">P213+AQ213</f>
        <v>8</v>
      </c>
      <c r="BB213" s="116">
        <f t="shared" si="208"/>
        <v>2.0436999999999999</v>
      </c>
    </row>
    <row r="214" spans="1:54" s="394" customFormat="1" ht="12.75" customHeight="1" x14ac:dyDescent="0.2">
      <c r="A214" s="379">
        <v>38</v>
      </c>
      <c r="B214" s="380">
        <v>4460</v>
      </c>
      <c r="C214" s="380">
        <v>600074579</v>
      </c>
      <c r="D214" s="380">
        <v>48283011</v>
      </c>
      <c r="E214" s="378" t="s">
        <v>223</v>
      </c>
      <c r="F214" s="380">
        <v>3113</v>
      </c>
      <c r="G214" s="247" t="s">
        <v>318</v>
      </c>
      <c r="H214" s="381" t="s">
        <v>281</v>
      </c>
      <c r="I214" s="110">
        <v>25749192</v>
      </c>
      <c r="J214" s="111">
        <v>18401651</v>
      </c>
      <c r="K214" s="111">
        <v>93520</v>
      </c>
      <c r="L214" s="114">
        <v>6251368</v>
      </c>
      <c r="M214" s="114">
        <v>368033</v>
      </c>
      <c r="N214" s="111">
        <v>634620</v>
      </c>
      <c r="O214" s="275">
        <v>35.189599999999999</v>
      </c>
      <c r="P214" s="288">
        <v>26.352</v>
      </c>
      <c r="Q214" s="411">
        <v>8.8376000000000001</v>
      </c>
      <c r="R214" s="112">
        <f t="shared" si="190"/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f t="shared" si="191"/>
        <v>0</v>
      </c>
      <c r="X214" s="113">
        <v>0</v>
      </c>
      <c r="Y214" s="113">
        <v>0</v>
      </c>
      <c r="Z214" s="113">
        <v>0</v>
      </c>
      <c r="AA214" s="113">
        <f t="shared" si="192"/>
        <v>0</v>
      </c>
      <c r="AB214" s="113">
        <f t="shared" si="193"/>
        <v>0</v>
      </c>
      <c r="AC214" s="114">
        <f t="shared" si="194"/>
        <v>0</v>
      </c>
      <c r="AD214" s="114">
        <f t="shared" si="195"/>
        <v>0</v>
      </c>
      <c r="AE214" s="113">
        <v>0</v>
      </c>
      <c r="AF214" s="113">
        <v>0</v>
      </c>
      <c r="AG214" s="113">
        <f t="shared" si="196"/>
        <v>0</v>
      </c>
      <c r="AH214" s="113">
        <f t="shared" si="197"/>
        <v>0</v>
      </c>
      <c r="AI214" s="115">
        <v>0</v>
      </c>
      <c r="AJ214" s="115">
        <v>0</v>
      </c>
      <c r="AK214" s="115">
        <v>0</v>
      </c>
      <c r="AL214" s="115">
        <v>0</v>
      </c>
      <c r="AM214" s="115">
        <v>0</v>
      </c>
      <c r="AN214" s="115">
        <v>0</v>
      </c>
      <c r="AO214" s="115">
        <v>0</v>
      </c>
      <c r="AP214" s="115">
        <v>0</v>
      </c>
      <c r="AQ214" s="115">
        <f t="shared" si="198"/>
        <v>0</v>
      </c>
      <c r="AR214" s="115">
        <f t="shared" si="199"/>
        <v>0</v>
      </c>
      <c r="AS214" s="116">
        <f t="shared" si="200"/>
        <v>0</v>
      </c>
      <c r="AT214" s="351">
        <f t="shared" si="203"/>
        <v>25749192</v>
      </c>
      <c r="AU214" s="113">
        <f t="shared" si="204"/>
        <v>18401651</v>
      </c>
      <c r="AV214" s="113">
        <f t="shared" si="201"/>
        <v>93520</v>
      </c>
      <c r="AW214" s="113">
        <f t="shared" si="205"/>
        <v>6251368</v>
      </c>
      <c r="AX214" s="113">
        <f t="shared" si="205"/>
        <v>368033</v>
      </c>
      <c r="AY214" s="113">
        <f t="shared" si="206"/>
        <v>634620</v>
      </c>
      <c r="AZ214" s="115">
        <f t="shared" si="207"/>
        <v>35.189599999999999</v>
      </c>
      <c r="BA214" s="115">
        <f t="shared" si="208"/>
        <v>26.352</v>
      </c>
      <c r="BB214" s="116">
        <f t="shared" si="208"/>
        <v>8.8376000000000001</v>
      </c>
    </row>
    <row r="215" spans="1:54" s="394" customFormat="1" ht="12.75" customHeight="1" x14ac:dyDescent="0.2">
      <c r="A215" s="379">
        <v>38</v>
      </c>
      <c r="B215" s="380">
        <v>4460</v>
      </c>
      <c r="C215" s="380">
        <v>600074579</v>
      </c>
      <c r="D215" s="380">
        <v>48283011</v>
      </c>
      <c r="E215" s="378" t="s">
        <v>223</v>
      </c>
      <c r="F215" s="380">
        <v>3113</v>
      </c>
      <c r="G215" s="247" t="s">
        <v>316</v>
      </c>
      <c r="H215" s="381" t="s">
        <v>282</v>
      </c>
      <c r="I215" s="110">
        <v>904904</v>
      </c>
      <c r="J215" s="111">
        <v>663220</v>
      </c>
      <c r="K215" s="111">
        <v>0</v>
      </c>
      <c r="L215" s="114">
        <v>224169</v>
      </c>
      <c r="M215" s="114">
        <v>13265</v>
      </c>
      <c r="N215" s="111">
        <v>4250</v>
      </c>
      <c r="O215" s="275">
        <v>1.92</v>
      </c>
      <c r="P215" s="288">
        <v>1.92</v>
      </c>
      <c r="Q215" s="411">
        <v>0</v>
      </c>
      <c r="R215" s="112">
        <f t="shared" si="190"/>
        <v>0</v>
      </c>
      <c r="S215" s="113">
        <v>0</v>
      </c>
      <c r="T215" s="113">
        <v>0</v>
      </c>
      <c r="U215" s="113">
        <v>0</v>
      </c>
      <c r="V215" s="113">
        <v>0</v>
      </c>
      <c r="W215" s="113">
        <f t="shared" si="191"/>
        <v>0</v>
      </c>
      <c r="X215" s="113">
        <v>0</v>
      </c>
      <c r="Y215" s="113">
        <v>0</v>
      </c>
      <c r="Z215" s="113">
        <v>0</v>
      </c>
      <c r="AA215" s="113">
        <f t="shared" si="192"/>
        <v>0</v>
      </c>
      <c r="AB215" s="113">
        <f t="shared" si="193"/>
        <v>0</v>
      </c>
      <c r="AC215" s="114">
        <f t="shared" si="194"/>
        <v>0</v>
      </c>
      <c r="AD215" s="114">
        <f t="shared" si="195"/>
        <v>0</v>
      </c>
      <c r="AE215" s="113">
        <v>0</v>
      </c>
      <c r="AF215" s="113">
        <v>0</v>
      </c>
      <c r="AG215" s="113">
        <f t="shared" si="196"/>
        <v>0</v>
      </c>
      <c r="AH215" s="113">
        <f t="shared" si="197"/>
        <v>0</v>
      </c>
      <c r="AI215" s="115">
        <v>0</v>
      </c>
      <c r="AJ215" s="115">
        <v>0</v>
      </c>
      <c r="AK215" s="115">
        <v>0</v>
      </c>
      <c r="AL215" s="115">
        <v>0</v>
      </c>
      <c r="AM215" s="115">
        <v>0</v>
      </c>
      <c r="AN215" s="115">
        <v>0</v>
      </c>
      <c r="AO215" s="115">
        <v>0</v>
      </c>
      <c r="AP215" s="115">
        <v>0</v>
      </c>
      <c r="AQ215" s="115">
        <f t="shared" si="198"/>
        <v>0</v>
      </c>
      <c r="AR215" s="115">
        <f t="shared" si="199"/>
        <v>0</v>
      </c>
      <c r="AS215" s="116">
        <f t="shared" si="200"/>
        <v>0</v>
      </c>
      <c r="AT215" s="351">
        <f t="shared" si="203"/>
        <v>904904</v>
      </c>
      <c r="AU215" s="113">
        <f t="shared" si="204"/>
        <v>663220</v>
      </c>
      <c r="AV215" s="113">
        <f t="shared" si="201"/>
        <v>0</v>
      </c>
      <c r="AW215" s="113">
        <f t="shared" si="205"/>
        <v>224169</v>
      </c>
      <c r="AX215" s="113">
        <f t="shared" si="205"/>
        <v>13265</v>
      </c>
      <c r="AY215" s="113">
        <f t="shared" si="206"/>
        <v>4250</v>
      </c>
      <c r="AZ215" s="115">
        <f t="shared" si="207"/>
        <v>1.92</v>
      </c>
      <c r="BA215" s="115">
        <f t="shared" si="208"/>
        <v>1.92</v>
      </c>
      <c r="BB215" s="116">
        <f t="shared" si="208"/>
        <v>0</v>
      </c>
    </row>
    <row r="216" spans="1:54" s="394" customFormat="1" ht="12.75" customHeight="1" x14ac:dyDescent="0.2">
      <c r="A216" s="379">
        <v>38</v>
      </c>
      <c r="B216" s="380">
        <v>4460</v>
      </c>
      <c r="C216" s="380">
        <v>600074579</v>
      </c>
      <c r="D216" s="380">
        <v>48283011</v>
      </c>
      <c r="E216" s="378" t="s">
        <v>223</v>
      </c>
      <c r="F216" s="380">
        <v>3141</v>
      </c>
      <c r="G216" s="247" t="s">
        <v>319</v>
      </c>
      <c r="H216" s="381" t="s">
        <v>282</v>
      </c>
      <c r="I216" s="110">
        <v>3219852</v>
      </c>
      <c r="J216" s="111">
        <v>2350499</v>
      </c>
      <c r="K216" s="111">
        <v>0</v>
      </c>
      <c r="L216" s="114">
        <v>794469</v>
      </c>
      <c r="M216" s="114">
        <v>47010</v>
      </c>
      <c r="N216" s="111">
        <v>27874</v>
      </c>
      <c r="O216" s="275">
        <v>8</v>
      </c>
      <c r="P216" s="288">
        <v>0</v>
      </c>
      <c r="Q216" s="411">
        <v>8</v>
      </c>
      <c r="R216" s="112">
        <f t="shared" si="190"/>
        <v>0</v>
      </c>
      <c r="S216" s="113">
        <v>0</v>
      </c>
      <c r="T216" s="113">
        <v>-17174</v>
      </c>
      <c r="U216" s="113">
        <v>0</v>
      </c>
      <c r="V216" s="113">
        <v>0</v>
      </c>
      <c r="W216" s="113">
        <f t="shared" si="191"/>
        <v>-17174</v>
      </c>
      <c r="X216" s="113">
        <v>0</v>
      </c>
      <c r="Y216" s="113">
        <v>0</v>
      </c>
      <c r="Z216" s="113">
        <v>0</v>
      </c>
      <c r="AA216" s="113">
        <f t="shared" si="192"/>
        <v>0</v>
      </c>
      <c r="AB216" s="113">
        <f t="shared" si="193"/>
        <v>-17174</v>
      </c>
      <c r="AC216" s="114">
        <f t="shared" si="194"/>
        <v>-5805</v>
      </c>
      <c r="AD216" s="114">
        <f t="shared" si="195"/>
        <v>-343</v>
      </c>
      <c r="AE216" s="113">
        <v>0</v>
      </c>
      <c r="AF216" s="113">
        <v>0</v>
      </c>
      <c r="AG216" s="113">
        <f t="shared" si="196"/>
        <v>0</v>
      </c>
      <c r="AH216" s="113">
        <f t="shared" si="197"/>
        <v>-23322</v>
      </c>
      <c r="AI216" s="115">
        <v>0</v>
      </c>
      <c r="AJ216" s="115">
        <v>0</v>
      </c>
      <c r="AK216" s="115">
        <v>0</v>
      </c>
      <c r="AL216" s="115">
        <v>0</v>
      </c>
      <c r="AM216" s="115">
        <v>-0.06</v>
      </c>
      <c r="AN216" s="115">
        <v>0</v>
      </c>
      <c r="AO216" s="115">
        <v>0</v>
      </c>
      <c r="AP216" s="115">
        <v>0</v>
      </c>
      <c r="AQ216" s="115">
        <f t="shared" si="198"/>
        <v>0</v>
      </c>
      <c r="AR216" s="115">
        <f t="shared" si="199"/>
        <v>-0.06</v>
      </c>
      <c r="AS216" s="116">
        <f t="shared" si="200"/>
        <v>-0.06</v>
      </c>
      <c r="AT216" s="351">
        <f t="shared" si="203"/>
        <v>3196530</v>
      </c>
      <c r="AU216" s="113">
        <f t="shared" si="204"/>
        <v>2333325</v>
      </c>
      <c r="AV216" s="113">
        <f t="shared" si="201"/>
        <v>0</v>
      </c>
      <c r="AW216" s="113">
        <f t="shared" si="205"/>
        <v>788664</v>
      </c>
      <c r="AX216" s="113">
        <f t="shared" si="205"/>
        <v>46667</v>
      </c>
      <c r="AY216" s="113">
        <f t="shared" si="206"/>
        <v>27874</v>
      </c>
      <c r="AZ216" s="115">
        <f t="shared" si="207"/>
        <v>7.94</v>
      </c>
      <c r="BA216" s="115">
        <f t="shared" si="208"/>
        <v>0</v>
      </c>
      <c r="BB216" s="116">
        <f t="shared" si="208"/>
        <v>7.94</v>
      </c>
    </row>
    <row r="217" spans="1:54" s="394" customFormat="1" ht="12.75" customHeight="1" x14ac:dyDescent="0.2">
      <c r="A217" s="379">
        <v>38</v>
      </c>
      <c r="B217" s="380">
        <v>4460</v>
      </c>
      <c r="C217" s="380">
        <v>600074579</v>
      </c>
      <c r="D217" s="380">
        <v>48283011</v>
      </c>
      <c r="E217" s="378" t="s">
        <v>223</v>
      </c>
      <c r="F217" s="380">
        <v>3143</v>
      </c>
      <c r="G217" s="247" t="s">
        <v>633</v>
      </c>
      <c r="H217" s="399" t="s">
        <v>281</v>
      </c>
      <c r="I217" s="110">
        <v>2140573</v>
      </c>
      <c r="J217" s="111">
        <v>1576269</v>
      </c>
      <c r="K217" s="111">
        <v>0</v>
      </c>
      <c r="L217" s="114">
        <v>532779</v>
      </c>
      <c r="M217" s="114">
        <v>31525</v>
      </c>
      <c r="N217" s="111">
        <v>0</v>
      </c>
      <c r="O217" s="275">
        <v>3.3159999999999998</v>
      </c>
      <c r="P217" s="288">
        <v>3.3159999999999998</v>
      </c>
      <c r="Q217" s="411">
        <v>0</v>
      </c>
      <c r="R217" s="112">
        <f t="shared" si="190"/>
        <v>0</v>
      </c>
      <c r="S217" s="113">
        <v>0</v>
      </c>
      <c r="T217" s="113">
        <v>0</v>
      </c>
      <c r="U217" s="113">
        <v>0</v>
      </c>
      <c r="V217" s="113">
        <v>0</v>
      </c>
      <c r="W217" s="113">
        <f t="shared" si="191"/>
        <v>0</v>
      </c>
      <c r="X217" s="113">
        <v>0</v>
      </c>
      <c r="Y217" s="113">
        <v>0</v>
      </c>
      <c r="Z217" s="113">
        <v>0</v>
      </c>
      <c r="AA217" s="113">
        <f t="shared" si="192"/>
        <v>0</v>
      </c>
      <c r="AB217" s="113">
        <f t="shared" si="193"/>
        <v>0</v>
      </c>
      <c r="AC217" s="114">
        <f t="shared" si="194"/>
        <v>0</v>
      </c>
      <c r="AD217" s="114">
        <f t="shared" si="195"/>
        <v>0</v>
      </c>
      <c r="AE217" s="113">
        <v>0</v>
      </c>
      <c r="AF217" s="113">
        <v>0</v>
      </c>
      <c r="AG217" s="113">
        <f t="shared" si="196"/>
        <v>0</v>
      </c>
      <c r="AH217" s="113">
        <f t="shared" si="197"/>
        <v>0</v>
      </c>
      <c r="AI217" s="115">
        <v>0</v>
      </c>
      <c r="AJ217" s="115">
        <v>0</v>
      </c>
      <c r="AK217" s="115">
        <v>0</v>
      </c>
      <c r="AL217" s="115">
        <v>0</v>
      </c>
      <c r="AM217" s="115">
        <v>0</v>
      </c>
      <c r="AN217" s="115">
        <v>0</v>
      </c>
      <c r="AO217" s="115">
        <v>0</v>
      </c>
      <c r="AP217" s="115">
        <v>0</v>
      </c>
      <c r="AQ217" s="115">
        <f t="shared" si="198"/>
        <v>0</v>
      </c>
      <c r="AR217" s="115">
        <f t="shared" si="199"/>
        <v>0</v>
      </c>
      <c r="AS217" s="116">
        <f t="shared" si="200"/>
        <v>0</v>
      </c>
      <c r="AT217" s="351">
        <f t="shared" si="203"/>
        <v>2140573</v>
      </c>
      <c r="AU217" s="113">
        <f t="shared" si="204"/>
        <v>1576269</v>
      </c>
      <c r="AV217" s="113">
        <f t="shared" si="201"/>
        <v>0</v>
      </c>
      <c r="AW217" s="113">
        <f t="shared" si="205"/>
        <v>532779</v>
      </c>
      <c r="AX217" s="113">
        <f t="shared" si="205"/>
        <v>31525</v>
      </c>
      <c r="AY217" s="113">
        <f t="shared" si="206"/>
        <v>0</v>
      </c>
      <c r="AZ217" s="115">
        <f t="shared" si="207"/>
        <v>3.3159999999999998</v>
      </c>
      <c r="BA217" s="115">
        <f t="shared" si="208"/>
        <v>3.3159999999999998</v>
      </c>
      <c r="BB217" s="116">
        <f t="shared" si="208"/>
        <v>0</v>
      </c>
    </row>
    <row r="218" spans="1:54" s="394" customFormat="1" ht="12.75" customHeight="1" x14ac:dyDescent="0.2">
      <c r="A218" s="379">
        <v>38</v>
      </c>
      <c r="B218" s="380">
        <v>4460</v>
      </c>
      <c r="C218" s="380">
        <v>600074579</v>
      </c>
      <c r="D218" s="380">
        <v>48283011</v>
      </c>
      <c r="E218" s="378" t="s">
        <v>223</v>
      </c>
      <c r="F218" s="380">
        <v>3143</v>
      </c>
      <c r="G218" s="247" t="s">
        <v>634</v>
      </c>
      <c r="H218" s="399" t="s">
        <v>282</v>
      </c>
      <c r="I218" s="110">
        <v>66710</v>
      </c>
      <c r="J218" s="111">
        <v>47025</v>
      </c>
      <c r="K218" s="111">
        <v>0</v>
      </c>
      <c r="L218" s="114">
        <v>15894</v>
      </c>
      <c r="M218" s="114">
        <v>941</v>
      </c>
      <c r="N218" s="111">
        <v>2850</v>
      </c>
      <c r="O218" s="275">
        <v>0.2</v>
      </c>
      <c r="P218" s="288">
        <v>0</v>
      </c>
      <c r="Q218" s="411">
        <v>0.2</v>
      </c>
      <c r="R218" s="112">
        <f t="shared" si="190"/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f t="shared" si="191"/>
        <v>0</v>
      </c>
      <c r="X218" s="113">
        <v>0</v>
      </c>
      <c r="Y218" s="113">
        <v>0</v>
      </c>
      <c r="Z218" s="113">
        <v>0</v>
      </c>
      <c r="AA218" s="113">
        <f t="shared" si="192"/>
        <v>0</v>
      </c>
      <c r="AB218" s="113">
        <f t="shared" si="193"/>
        <v>0</v>
      </c>
      <c r="AC218" s="114">
        <f t="shared" si="194"/>
        <v>0</v>
      </c>
      <c r="AD218" s="114">
        <f t="shared" si="195"/>
        <v>0</v>
      </c>
      <c r="AE218" s="113">
        <v>0</v>
      </c>
      <c r="AF218" s="113">
        <v>0</v>
      </c>
      <c r="AG218" s="113">
        <f t="shared" si="196"/>
        <v>0</v>
      </c>
      <c r="AH218" s="113">
        <f t="shared" si="197"/>
        <v>0</v>
      </c>
      <c r="AI218" s="115">
        <v>0</v>
      </c>
      <c r="AJ218" s="115">
        <v>0</v>
      </c>
      <c r="AK218" s="115">
        <v>0</v>
      </c>
      <c r="AL218" s="115">
        <v>0</v>
      </c>
      <c r="AM218" s="115">
        <v>0</v>
      </c>
      <c r="AN218" s="115">
        <v>0</v>
      </c>
      <c r="AO218" s="115">
        <v>0</v>
      </c>
      <c r="AP218" s="115">
        <v>0</v>
      </c>
      <c r="AQ218" s="115">
        <f t="shared" si="198"/>
        <v>0</v>
      </c>
      <c r="AR218" s="115">
        <f t="shared" si="199"/>
        <v>0</v>
      </c>
      <c r="AS218" s="116">
        <f t="shared" si="200"/>
        <v>0</v>
      </c>
      <c r="AT218" s="351">
        <f t="shared" si="203"/>
        <v>66710</v>
      </c>
      <c r="AU218" s="113">
        <f t="shared" si="204"/>
        <v>47025</v>
      </c>
      <c r="AV218" s="113">
        <f t="shared" si="201"/>
        <v>0</v>
      </c>
      <c r="AW218" s="113">
        <f t="shared" si="205"/>
        <v>15894</v>
      </c>
      <c r="AX218" s="113">
        <f t="shared" si="205"/>
        <v>941</v>
      </c>
      <c r="AY218" s="113">
        <f t="shared" si="206"/>
        <v>2850</v>
      </c>
      <c r="AZ218" s="115">
        <f t="shared" si="207"/>
        <v>0.2</v>
      </c>
      <c r="BA218" s="115">
        <f t="shared" si="208"/>
        <v>0</v>
      </c>
      <c r="BB218" s="116">
        <f t="shared" si="208"/>
        <v>0.2</v>
      </c>
    </row>
    <row r="219" spans="1:54" s="394" customFormat="1" ht="12.75" customHeight="1" x14ac:dyDescent="0.2">
      <c r="A219" s="237">
        <v>38</v>
      </c>
      <c r="B219" s="31">
        <v>4460</v>
      </c>
      <c r="C219" s="31">
        <v>600074579</v>
      </c>
      <c r="D219" s="31">
        <v>48283011</v>
      </c>
      <c r="E219" s="246" t="s">
        <v>224</v>
      </c>
      <c r="F219" s="31"/>
      <c r="G219" s="236"/>
      <c r="H219" s="332"/>
      <c r="I219" s="5">
        <v>38236227</v>
      </c>
      <c r="J219" s="8">
        <v>27526415</v>
      </c>
      <c r="K219" s="8">
        <v>103520</v>
      </c>
      <c r="L219" s="8">
        <v>9338919</v>
      </c>
      <c r="M219" s="8">
        <v>550529</v>
      </c>
      <c r="N219" s="8">
        <v>716844</v>
      </c>
      <c r="O219" s="9">
        <v>58.669300000000007</v>
      </c>
      <c r="P219" s="9">
        <v>39.588000000000008</v>
      </c>
      <c r="Q219" s="38">
        <v>19.081299999999999</v>
      </c>
      <c r="R219" s="5">
        <f t="shared" ref="R219:BB219" si="209">SUM(R213:R218)</f>
        <v>0</v>
      </c>
      <c r="S219" s="8">
        <f t="shared" si="209"/>
        <v>0</v>
      </c>
      <c r="T219" s="8">
        <f t="shared" si="209"/>
        <v>-17174</v>
      </c>
      <c r="U219" s="8">
        <f t="shared" si="209"/>
        <v>0</v>
      </c>
      <c r="V219" s="8">
        <f t="shared" si="209"/>
        <v>0</v>
      </c>
      <c r="W219" s="8">
        <f t="shared" si="209"/>
        <v>-17174</v>
      </c>
      <c r="X219" s="8">
        <f t="shared" si="209"/>
        <v>0</v>
      </c>
      <c r="Y219" s="8">
        <f t="shared" si="209"/>
        <v>0</v>
      </c>
      <c r="Z219" s="8">
        <f t="shared" si="209"/>
        <v>0</v>
      </c>
      <c r="AA219" s="8">
        <f t="shared" si="209"/>
        <v>0</v>
      </c>
      <c r="AB219" s="8">
        <f t="shared" si="209"/>
        <v>-17174</v>
      </c>
      <c r="AC219" s="8">
        <f t="shared" si="209"/>
        <v>-5805</v>
      </c>
      <c r="AD219" s="8">
        <f t="shared" si="209"/>
        <v>-343</v>
      </c>
      <c r="AE219" s="8">
        <f t="shared" si="209"/>
        <v>0</v>
      </c>
      <c r="AF219" s="8">
        <f t="shared" si="209"/>
        <v>0</v>
      </c>
      <c r="AG219" s="8">
        <f t="shared" si="209"/>
        <v>0</v>
      </c>
      <c r="AH219" s="8">
        <f t="shared" si="209"/>
        <v>-23322</v>
      </c>
      <c r="AI219" s="9">
        <f t="shared" si="209"/>
        <v>0</v>
      </c>
      <c r="AJ219" s="9">
        <f t="shared" si="209"/>
        <v>0</v>
      </c>
      <c r="AK219" s="9">
        <f t="shared" si="209"/>
        <v>0</v>
      </c>
      <c r="AL219" s="9">
        <f t="shared" si="209"/>
        <v>0</v>
      </c>
      <c r="AM219" s="9">
        <f t="shared" si="209"/>
        <v>-0.06</v>
      </c>
      <c r="AN219" s="9">
        <f t="shared" si="209"/>
        <v>0</v>
      </c>
      <c r="AO219" s="9">
        <f t="shared" si="209"/>
        <v>0</v>
      </c>
      <c r="AP219" s="9">
        <f t="shared" si="209"/>
        <v>0</v>
      </c>
      <c r="AQ219" s="9">
        <f t="shared" si="209"/>
        <v>0</v>
      </c>
      <c r="AR219" s="9">
        <f t="shared" si="209"/>
        <v>-0.06</v>
      </c>
      <c r="AS219" s="78">
        <f t="shared" si="209"/>
        <v>-0.06</v>
      </c>
      <c r="AT219" s="877">
        <f t="shared" si="209"/>
        <v>38212905</v>
      </c>
      <c r="AU219" s="8">
        <f t="shared" si="209"/>
        <v>27509241</v>
      </c>
      <c r="AV219" s="8">
        <f t="shared" si="209"/>
        <v>103520</v>
      </c>
      <c r="AW219" s="8">
        <f t="shared" si="209"/>
        <v>9333114</v>
      </c>
      <c r="AX219" s="8">
        <f t="shared" si="209"/>
        <v>550186</v>
      </c>
      <c r="AY219" s="8">
        <f t="shared" si="209"/>
        <v>716844</v>
      </c>
      <c r="AZ219" s="9">
        <f t="shared" si="209"/>
        <v>58.609300000000005</v>
      </c>
      <c r="BA219" s="9">
        <f t="shared" si="209"/>
        <v>39.588000000000008</v>
      </c>
      <c r="BB219" s="78">
        <f t="shared" si="209"/>
        <v>19.0213</v>
      </c>
    </row>
    <row r="220" spans="1:54" s="394" customFormat="1" ht="12.75" customHeight="1" x14ac:dyDescent="0.2">
      <c r="A220" s="379">
        <v>39</v>
      </c>
      <c r="B220" s="380">
        <v>4472</v>
      </c>
      <c r="C220" s="380">
        <v>600075095</v>
      </c>
      <c r="D220" s="380">
        <v>48282561</v>
      </c>
      <c r="E220" s="378" t="s">
        <v>225</v>
      </c>
      <c r="F220" s="380">
        <v>3231</v>
      </c>
      <c r="G220" s="247" t="s">
        <v>320</v>
      </c>
      <c r="H220" s="381" t="s">
        <v>281</v>
      </c>
      <c r="I220" s="110">
        <v>9755319</v>
      </c>
      <c r="J220" s="111">
        <v>7119274</v>
      </c>
      <c r="K220" s="111">
        <v>40000</v>
      </c>
      <c r="L220" s="114">
        <v>2419835</v>
      </c>
      <c r="M220" s="114">
        <v>142385</v>
      </c>
      <c r="N220" s="111">
        <v>33825</v>
      </c>
      <c r="O220" s="275">
        <v>13.742600000000001</v>
      </c>
      <c r="P220" s="288">
        <v>12.2896</v>
      </c>
      <c r="Q220" s="411">
        <v>1.4529999999999998</v>
      </c>
      <c r="R220" s="112">
        <f t="shared" si="190"/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f t="shared" si="191"/>
        <v>0</v>
      </c>
      <c r="X220" s="113">
        <v>0</v>
      </c>
      <c r="Y220" s="113">
        <v>0</v>
      </c>
      <c r="Z220" s="113">
        <v>0</v>
      </c>
      <c r="AA220" s="113">
        <f t="shared" si="192"/>
        <v>0</v>
      </c>
      <c r="AB220" s="113">
        <f t="shared" si="193"/>
        <v>0</v>
      </c>
      <c r="AC220" s="114">
        <f t="shared" si="194"/>
        <v>0</v>
      </c>
      <c r="AD220" s="114">
        <f t="shared" si="195"/>
        <v>0</v>
      </c>
      <c r="AE220" s="113">
        <v>0</v>
      </c>
      <c r="AF220" s="113">
        <v>0</v>
      </c>
      <c r="AG220" s="113">
        <f t="shared" si="196"/>
        <v>0</v>
      </c>
      <c r="AH220" s="113">
        <f t="shared" si="197"/>
        <v>0</v>
      </c>
      <c r="AI220" s="115">
        <v>0</v>
      </c>
      <c r="AJ220" s="115">
        <v>0</v>
      </c>
      <c r="AK220" s="115">
        <v>0</v>
      </c>
      <c r="AL220" s="115">
        <v>0</v>
      </c>
      <c r="AM220" s="115">
        <v>0</v>
      </c>
      <c r="AN220" s="115">
        <v>0</v>
      </c>
      <c r="AO220" s="115">
        <v>0</v>
      </c>
      <c r="AP220" s="115">
        <v>0</v>
      </c>
      <c r="AQ220" s="115">
        <f t="shared" si="198"/>
        <v>0</v>
      </c>
      <c r="AR220" s="115">
        <f t="shared" si="199"/>
        <v>0</v>
      </c>
      <c r="AS220" s="116">
        <f t="shared" si="200"/>
        <v>0</v>
      </c>
      <c r="AT220" s="351">
        <f>I220+AH220</f>
        <v>9755319</v>
      </c>
      <c r="AU220" s="113">
        <f>J220+W220</f>
        <v>7119274</v>
      </c>
      <c r="AV220" s="113">
        <f t="shared" si="201"/>
        <v>40000</v>
      </c>
      <c r="AW220" s="113">
        <f>L220+AC220</f>
        <v>2419835</v>
      </c>
      <c r="AX220" s="113">
        <f>M220+AD220</f>
        <v>142385</v>
      </c>
      <c r="AY220" s="113">
        <f>N220+AG220</f>
        <v>33825</v>
      </c>
      <c r="AZ220" s="115">
        <f>O220+AS220</f>
        <v>13.742600000000001</v>
      </c>
      <c r="BA220" s="115">
        <f>P220+AQ220</f>
        <v>12.2896</v>
      </c>
      <c r="BB220" s="116">
        <f>Q220+AR220</f>
        <v>1.4529999999999998</v>
      </c>
    </row>
    <row r="221" spans="1:54" s="394" customFormat="1" ht="12.75" customHeight="1" x14ac:dyDescent="0.2">
      <c r="A221" s="237">
        <v>39</v>
      </c>
      <c r="B221" s="31">
        <v>4472</v>
      </c>
      <c r="C221" s="31">
        <v>600075095</v>
      </c>
      <c r="D221" s="31">
        <v>48282561</v>
      </c>
      <c r="E221" s="246" t="s">
        <v>226</v>
      </c>
      <c r="F221" s="31"/>
      <c r="G221" s="236"/>
      <c r="H221" s="332"/>
      <c r="I221" s="5">
        <v>9755319</v>
      </c>
      <c r="J221" s="8">
        <v>7119274</v>
      </c>
      <c r="K221" s="8">
        <v>40000</v>
      </c>
      <c r="L221" s="8">
        <v>2419835</v>
      </c>
      <c r="M221" s="8">
        <v>142385</v>
      </c>
      <c r="N221" s="8">
        <v>33825</v>
      </c>
      <c r="O221" s="9">
        <v>13.742600000000001</v>
      </c>
      <c r="P221" s="9">
        <v>12.2896</v>
      </c>
      <c r="Q221" s="38">
        <v>1.4529999999999998</v>
      </c>
      <c r="R221" s="5">
        <f t="shared" ref="R221:BB221" si="210">SUM(R220)</f>
        <v>0</v>
      </c>
      <c r="S221" s="8">
        <f t="shared" si="210"/>
        <v>0</v>
      </c>
      <c r="T221" s="8">
        <f t="shared" si="210"/>
        <v>0</v>
      </c>
      <c r="U221" s="8">
        <f t="shared" si="210"/>
        <v>0</v>
      </c>
      <c r="V221" s="8">
        <f t="shared" si="210"/>
        <v>0</v>
      </c>
      <c r="W221" s="8">
        <f t="shared" si="210"/>
        <v>0</v>
      </c>
      <c r="X221" s="8">
        <f t="shared" si="210"/>
        <v>0</v>
      </c>
      <c r="Y221" s="8">
        <f t="shared" si="210"/>
        <v>0</v>
      </c>
      <c r="Z221" s="8">
        <f t="shared" si="210"/>
        <v>0</v>
      </c>
      <c r="AA221" s="8">
        <f t="shared" si="210"/>
        <v>0</v>
      </c>
      <c r="AB221" s="8">
        <f t="shared" si="210"/>
        <v>0</v>
      </c>
      <c r="AC221" s="8">
        <f t="shared" si="210"/>
        <v>0</v>
      </c>
      <c r="AD221" s="8">
        <f t="shared" si="210"/>
        <v>0</v>
      </c>
      <c r="AE221" s="8">
        <f t="shared" si="210"/>
        <v>0</v>
      </c>
      <c r="AF221" s="8">
        <f t="shared" si="210"/>
        <v>0</v>
      </c>
      <c r="AG221" s="8">
        <f t="shared" si="210"/>
        <v>0</v>
      </c>
      <c r="AH221" s="8">
        <f t="shared" si="210"/>
        <v>0</v>
      </c>
      <c r="AI221" s="9">
        <f t="shared" si="210"/>
        <v>0</v>
      </c>
      <c r="AJ221" s="9">
        <f t="shared" si="210"/>
        <v>0</v>
      </c>
      <c r="AK221" s="9">
        <f t="shared" si="210"/>
        <v>0</v>
      </c>
      <c r="AL221" s="9">
        <f t="shared" si="210"/>
        <v>0</v>
      </c>
      <c r="AM221" s="9">
        <f t="shared" si="210"/>
        <v>0</v>
      </c>
      <c r="AN221" s="9">
        <f t="shared" si="210"/>
        <v>0</v>
      </c>
      <c r="AO221" s="9">
        <f t="shared" si="210"/>
        <v>0</v>
      </c>
      <c r="AP221" s="9">
        <f t="shared" si="210"/>
        <v>0</v>
      </c>
      <c r="AQ221" s="9">
        <f t="shared" si="210"/>
        <v>0</v>
      </c>
      <c r="AR221" s="9">
        <f t="shared" si="210"/>
        <v>0</v>
      </c>
      <c r="AS221" s="78">
        <f t="shared" si="210"/>
        <v>0</v>
      </c>
      <c r="AT221" s="877">
        <f t="shared" si="210"/>
        <v>9755319</v>
      </c>
      <c r="AU221" s="8">
        <f t="shared" si="210"/>
        <v>7119274</v>
      </c>
      <c r="AV221" s="8">
        <f t="shared" si="210"/>
        <v>40000</v>
      </c>
      <c r="AW221" s="8">
        <f t="shared" si="210"/>
        <v>2419835</v>
      </c>
      <c r="AX221" s="8">
        <f t="shared" si="210"/>
        <v>142385</v>
      </c>
      <c r="AY221" s="8">
        <f t="shared" si="210"/>
        <v>33825</v>
      </c>
      <c r="AZ221" s="9">
        <f t="shared" si="210"/>
        <v>13.742600000000001</v>
      </c>
      <c r="BA221" s="9">
        <f t="shared" si="210"/>
        <v>12.2896</v>
      </c>
      <c r="BB221" s="78">
        <f t="shared" si="210"/>
        <v>1.4529999999999998</v>
      </c>
    </row>
    <row r="222" spans="1:54" s="394" customFormat="1" ht="12.75" customHeight="1" x14ac:dyDescent="0.2">
      <c r="A222" s="379">
        <v>40</v>
      </c>
      <c r="B222" s="380">
        <v>4418</v>
      </c>
      <c r="C222" s="380">
        <v>600074048</v>
      </c>
      <c r="D222" s="380">
        <v>72742411</v>
      </c>
      <c r="E222" s="378" t="s">
        <v>227</v>
      </c>
      <c r="F222" s="380">
        <v>3111</v>
      </c>
      <c r="G222" s="247" t="s">
        <v>315</v>
      </c>
      <c r="H222" s="381" t="s">
        <v>281</v>
      </c>
      <c r="I222" s="110">
        <v>2074587</v>
      </c>
      <c r="J222" s="111">
        <v>1473758</v>
      </c>
      <c r="K222" s="111">
        <v>48000</v>
      </c>
      <c r="L222" s="114">
        <v>514354</v>
      </c>
      <c r="M222" s="114">
        <v>29475</v>
      </c>
      <c r="N222" s="111">
        <v>9000</v>
      </c>
      <c r="O222" s="275">
        <v>2.9657999999999998</v>
      </c>
      <c r="P222" s="288">
        <v>2.3708999999999998</v>
      </c>
      <c r="Q222" s="411">
        <v>0.59489999999999987</v>
      </c>
      <c r="R222" s="112">
        <f t="shared" si="190"/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f t="shared" si="191"/>
        <v>0</v>
      </c>
      <c r="X222" s="113">
        <v>0</v>
      </c>
      <c r="Y222" s="113">
        <v>0</v>
      </c>
      <c r="Z222" s="113">
        <v>0</v>
      </c>
      <c r="AA222" s="113">
        <f t="shared" si="192"/>
        <v>0</v>
      </c>
      <c r="AB222" s="113">
        <f t="shared" si="193"/>
        <v>0</v>
      </c>
      <c r="AC222" s="114">
        <f t="shared" si="194"/>
        <v>0</v>
      </c>
      <c r="AD222" s="114">
        <f t="shared" si="195"/>
        <v>0</v>
      </c>
      <c r="AE222" s="113">
        <v>0</v>
      </c>
      <c r="AF222" s="113">
        <v>0</v>
      </c>
      <c r="AG222" s="113">
        <f t="shared" si="196"/>
        <v>0</v>
      </c>
      <c r="AH222" s="113">
        <f t="shared" si="197"/>
        <v>0</v>
      </c>
      <c r="AI222" s="115">
        <v>0</v>
      </c>
      <c r="AJ222" s="115">
        <v>0</v>
      </c>
      <c r="AK222" s="115">
        <v>0</v>
      </c>
      <c r="AL222" s="115">
        <v>0</v>
      </c>
      <c r="AM222" s="115">
        <v>0</v>
      </c>
      <c r="AN222" s="115">
        <v>0</v>
      </c>
      <c r="AO222" s="115">
        <v>0</v>
      </c>
      <c r="AP222" s="115">
        <v>0</v>
      </c>
      <c r="AQ222" s="115">
        <f t="shared" si="198"/>
        <v>0</v>
      </c>
      <c r="AR222" s="115">
        <f t="shared" si="199"/>
        <v>0</v>
      </c>
      <c r="AS222" s="116">
        <f t="shared" si="200"/>
        <v>0</v>
      </c>
      <c r="AT222" s="351">
        <f>I222+AH222</f>
        <v>2074587</v>
      </c>
      <c r="AU222" s="113">
        <f>J222+W222</f>
        <v>1473758</v>
      </c>
      <c r="AV222" s="113">
        <f t="shared" si="201"/>
        <v>48000</v>
      </c>
      <c r="AW222" s="113">
        <f t="shared" ref="AW222:AX224" si="211">L222+AC222</f>
        <v>514354</v>
      </c>
      <c r="AX222" s="113">
        <f t="shared" si="211"/>
        <v>29475</v>
      </c>
      <c r="AY222" s="113">
        <f>N222+AG222</f>
        <v>9000</v>
      </c>
      <c r="AZ222" s="115">
        <f>O222+AS222</f>
        <v>2.9657999999999998</v>
      </c>
      <c r="BA222" s="115">
        <f t="shared" ref="BA222:BB224" si="212">P222+AQ222</f>
        <v>2.3708999999999998</v>
      </c>
      <c r="BB222" s="116">
        <f t="shared" si="212"/>
        <v>0.59489999999999987</v>
      </c>
    </row>
    <row r="223" spans="1:54" s="394" customFormat="1" ht="12.75" customHeight="1" x14ac:dyDescent="0.2">
      <c r="A223" s="379">
        <v>40</v>
      </c>
      <c r="B223" s="380">
        <v>4418</v>
      </c>
      <c r="C223" s="380">
        <v>600074048</v>
      </c>
      <c r="D223" s="380">
        <v>72742411</v>
      </c>
      <c r="E223" s="378" t="s">
        <v>227</v>
      </c>
      <c r="F223" s="380">
        <v>3111</v>
      </c>
      <c r="G223" s="247" t="s">
        <v>316</v>
      </c>
      <c r="H223" s="381" t="s">
        <v>282</v>
      </c>
      <c r="I223" s="110">
        <v>239235</v>
      </c>
      <c r="J223" s="111">
        <v>173222</v>
      </c>
      <c r="K223" s="111">
        <v>0</v>
      </c>
      <c r="L223" s="114">
        <v>58549</v>
      </c>
      <c r="M223" s="114">
        <v>3464</v>
      </c>
      <c r="N223" s="111">
        <v>4000</v>
      </c>
      <c r="O223" s="275">
        <v>0.5</v>
      </c>
      <c r="P223" s="288">
        <v>0.5</v>
      </c>
      <c r="Q223" s="411">
        <v>0</v>
      </c>
      <c r="R223" s="112">
        <f t="shared" si="190"/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f t="shared" si="191"/>
        <v>0</v>
      </c>
      <c r="X223" s="113">
        <v>0</v>
      </c>
      <c r="Y223" s="113">
        <v>0</v>
      </c>
      <c r="Z223" s="113">
        <v>0</v>
      </c>
      <c r="AA223" s="113">
        <f t="shared" si="192"/>
        <v>0</v>
      </c>
      <c r="AB223" s="113">
        <f t="shared" si="193"/>
        <v>0</v>
      </c>
      <c r="AC223" s="114">
        <f t="shared" si="194"/>
        <v>0</v>
      </c>
      <c r="AD223" s="114">
        <f t="shared" si="195"/>
        <v>0</v>
      </c>
      <c r="AE223" s="113">
        <v>0</v>
      </c>
      <c r="AF223" s="113">
        <v>0</v>
      </c>
      <c r="AG223" s="113">
        <f t="shared" si="196"/>
        <v>0</v>
      </c>
      <c r="AH223" s="113">
        <f t="shared" si="197"/>
        <v>0</v>
      </c>
      <c r="AI223" s="115">
        <v>0</v>
      </c>
      <c r="AJ223" s="115">
        <v>0</v>
      </c>
      <c r="AK223" s="115">
        <v>0</v>
      </c>
      <c r="AL223" s="115">
        <v>0</v>
      </c>
      <c r="AM223" s="115">
        <v>0</v>
      </c>
      <c r="AN223" s="115">
        <v>0</v>
      </c>
      <c r="AO223" s="115">
        <v>0</v>
      </c>
      <c r="AP223" s="115">
        <v>0</v>
      </c>
      <c r="AQ223" s="115">
        <f t="shared" si="198"/>
        <v>0</v>
      </c>
      <c r="AR223" s="115">
        <f t="shared" si="199"/>
        <v>0</v>
      </c>
      <c r="AS223" s="116">
        <f t="shared" si="200"/>
        <v>0</v>
      </c>
      <c r="AT223" s="351">
        <f>I223+AH223</f>
        <v>239235</v>
      </c>
      <c r="AU223" s="113">
        <f>J223+W223</f>
        <v>173222</v>
      </c>
      <c r="AV223" s="113">
        <f t="shared" si="201"/>
        <v>0</v>
      </c>
      <c r="AW223" s="113">
        <f t="shared" si="211"/>
        <v>58549</v>
      </c>
      <c r="AX223" s="113">
        <f t="shared" si="211"/>
        <v>3464</v>
      </c>
      <c r="AY223" s="113">
        <f>N223+AG223</f>
        <v>4000</v>
      </c>
      <c r="AZ223" s="115">
        <f>O223+AS223</f>
        <v>0.5</v>
      </c>
      <c r="BA223" s="115">
        <f t="shared" si="212"/>
        <v>0.5</v>
      </c>
      <c r="BB223" s="116">
        <f t="shared" si="212"/>
        <v>0</v>
      </c>
    </row>
    <row r="224" spans="1:54" s="394" customFormat="1" ht="12.75" customHeight="1" x14ac:dyDescent="0.2">
      <c r="A224" s="379">
        <v>40</v>
      </c>
      <c r="B224" s="380">
        <v>4418</v>
      </c>
      <c r="C224" s="380">
        <v>600074048</v>
      </c>
      <c r="D224" s="380">
        <v>72742411</v>
      </c>
      <c r="E224" s="372" t="s">
        <v>227</v>
      </c>
      <c r="F224" s="380">
        <v>3141</v>
      </c>
      <c r="G224" s="247" t="s">
        <v>319</v>
      </c>
      <c r="H224" s="381" t="s">
        <v>282</v>
      </c>
      <c r="I224" s="110">
        <v>324966</v>
      </c>
      <c r="J224" s="111">
        <v>231546</v>
      </c>
      <c r="K224" s="111">
        <v>7000</v>
      </c>
      <c r="L224" s="114">
        <v>80629</v>
      </c>
      <c r="M224" s="114">
        <v>4631</v>
      </c>
      <c r="N224" s="111">
        <v>1160</v>
      </c>
      <c r="O224" s="275">
        <v>0.81</v>
      </c>
      <c r="P224" s="288">
        <v>0</v>
      </c>
      <c r="Q224" s="411">
        <v>0.81</v>
      </c>
      <c r="R224" s="112">
        <f t="shared" si="190"/>
        <v>0</v>
      </c>
      <c r="S224" s="113">
        <v>0</v>
      </c>
      <c r="T224" s="113">
        <v>6189</v>
      </c>
      <c r="U224" s="113">
        <v>0</v>
      </c>
      <c r="V224" s="113">
        <v>0</v>
      </c>
      <c r="W224" s="113">
        <f t="shared" si="191"/>
        <v>6189</v>
      </c>
      <c r="X224" s="113">
        <v>0</v>
      </c>
      <c r="Y224" s="113">
        <v>0</v>
      </c>
      <c r="Z224" s="113">
        <v>0</v>
      </c>
      <c r="AA224" s="113">
        <f t="shared" si="192"/>
        <v>0</v>
      </c>
      <c r="AB224" s="113">
        <f t="shared" si="193"/>
        <v>6189</v>
      </c>
      <c r="AC224" s="114">
        <f t="shared" si="194"/>
        <v>2092</v>
      </c>
      <c r="AD224" s="114">
        <f t="shared" si="195"/>
        <v>124</v>
      </c>
      <c r="AE224" s="113">
        <v>0</v>
      </c>
      <c r="AF224" s="113">
        <v>0</v>
      </c>
      <c r="AG224" s="113">
        <f t="shared" si="196"/>
        <v>0</v>
      </c>
      <c r="AH224" s="113">
        <f t="shared" si="197"/>
        <v>8405</v>
      </c>
      <c r="AI224" s="115">
        <v>0</v>
      </c>
      <c r="AJ224" s="115">
        <v>0</v>
      </c>
      <c r="AK224" s="115">
        <v>0</v>
      </c>
      <c r="AL224" s="115">
        <v>0</v>
      </c>
      <c r="AM224" s="115">
        <v>0.02</v>
      </c>
      <c r="AN224" s="115">
        <v>0</v>
      </c>
      <c r="AO224" s="115">
        <v>0</v>
      </c>
      <c r="AP224" s="115">
        <v>0</v>
      </c>
      <c r="AQ224" s="115">
        <f t="shared" si="198"/>
        <v>0</v>
      </c>
      <c r="AR224" s="115">
        <f t="shared" si="199"/>
        <v>0.02</v>
      </c>
      <c r="AS224" s="116">
        <f t="shared" si="200"/>
        <v>0.02</v>
      </c>
      <c r="AT224" s="351">
        <f>I224+AH224</f>
        <v>333371</v>
      </c>
      <c r="AU224" s="113">
        <f>J224+W224</f>
        <v>237735</v>
      </c>
      <c r="AV224" s="113">
        <f t="shared" si="201"/>
        <v>7000</v>
      </c>
      <c r="AW224" s="113">
        <f t="shared" si="211"/>
        <v>82721</v>
      </c>
      <c r="AX224" s="113">
        <f t="shared" si="211"/>
        <v>4755</v>
      </c>
      <c r="AY224" s="113">
        <f>N224+AG224</f>
        <v>1160</v>
      </c>
      <c r="AZ224" s="115">
        <f>O224+AS224</f>
        <v>0.83000000000000007</v>
      </c>
      <c r="BA224" s="115">
        <f t="shared" si="212"/>
        <v>0</v>
      </c>
      <c r="BB224" s="116">
        <f t="shared" si="212"/>
        <v>0.83000000000000007</v>
      </c>
    </row>
    <row r="225" spans="1:54" s="394" customFormat="1" ht="12.75" customHeight="1" x14ac:dyDescent="0.2">
      <c r="A225" s="237">
        <v>40</v>
      </c>
      <c r="B225" s="31">
        <v>4418</v>
      </c>
      <c r="C225" s="31">
        <v>600074048</v>
      </c>
      <c r="D225" s="31">
        <v>72742411</v>
      </c>
      <c r="E225" s="246" t="s">
        <v>228</v>
      </c>
      <c r="F225" s="31"/>
      <c r="G225" s="236"/>
      <c r="H225" s="332"/>
      <c r="I225" s="5">
        <v>2638788</v>
      </c>
      <c r="J225" s="8">
        <v>1878526</v>
      </c>
      <c r="K225" s="8">
        <v>55000</v>
      </c>
      <c r="L225" s="8">
        <v>653532</v>
      </c>
      <c r="M225" s="8">
        <v>37570</v>
      </c>
      <c r="N225" s="8">
        <v>14160</v>
      </c>
      <c r="O225" s="9">
        <v>4.2758000000000003</v>
      </c>
      <c r="P225" s="9">
        <v>2.8708999999999998</v>
      </c>
      <c r="Q225" s="38">
        <v>1.4049</v>
      </c>
      <c r="R225" s="5">
        <f t="shared" ref="R225:BB225" si="213">SUM(R222:R224)</f>
        <v>0</v>
      </c>
      <c r="S225" s="8">
        <f t="shared" si="213"/>
        <v>0</v>
      </c>
      <c r="T225" s="8">
        <f t="shared" si="213"/>
        <v>6189</v>
      </c>
      <c r="U225" s="8">
        <f t="shared" si="213"/>
        <v>0</v>
      </c>
      <c r="V225" s="8">
        <f t="shared" si="213"/>
        <v>0</v>
      </c>
      <c r="W225" s="8">
        <f t="shared" si="213"/>
        <v>6189</v>
      </c>
      <c r="X225" s="8">
        <f t="shared" si="213"/>
        <v>0</v>
      </c>
      <c r="Y225" s="8">
        <f t="shared" si="213"/>
        <v>0</v>
      </c>
      <c r="Z225" s="8">
        <f t="shared" si="213"/>
        <v>0</v>
      </c>
      <c r="AA225" s="8">
        <f t="shared" si="213"/>
        <v>0</v>
      </c>
      <c r="AB225" s="8">
        <f t="shared" si="213"/>
        <v>6189</v>
      </c>
      <c r="AC225" s="8">
        <f t="shared" si="213"/>
        <v>2092</v>
      </c>
      <c r="AD225" s="8">
        <f t="shared" si="213"/>
        <v>124</v>
      </c>
      <c r="AE225" s="8">
        <f t="shared" si="213"/>
        <v>0</v>
      </c>
      <c r="AF225" s="8">
        <f t="shared" si="213"/>
        <v>0</v>
      </c>
      <c r="AG225" s="8">
        <f t="shared" si="213"/>
        <v>0</v>
      </c>
      <c r="AH225" s="8">
        <f t="shared" si="213"/>
        <v>8405</v>
      </c>
      <c r="AI225" s="9">
        <f t="shared" si="213"/>
        <v>0</v>
      </c>
      <c r="AJ225" s="9">
        <f t="shared" si="213"/>
        <v>0</v>
      </c>
      <c r="AK225" s="9">
        <f t="shared" si="213"/>
        <v>0</v>
      </c>
      <c r="AL225" s="9">
        <f t="shared" si="213"/>
        <v>0</v>
      </c>
      <c r="AM225" s="9">
        <f t="shared" si="213"/>
        <v>0.02</v>
      </c>
      <c r="AN225" s="9">
        <f t="shared" si="213"/>
        <v>0</v>
      </c>
      <c r="AO225" s="9">
        <f t="shared" si="213"/>
        <v>0</v>
      </c>
      <c r="AP225" s="9">
        <f t="shared" si="213"/>
        <v>0</v>
      </c>
      <c r="AQ225" s="9">
        <f t="shared" si="213"/>
        <v>0</v>
      </c>
      <c r="AR225" s="9">
        <f t="shared" si="213"/>
        <v>0.02</v>
      </c>
      <c r="AS225" s="78">
        <f t="shared" si="213"/>
        <v>0.02</v>
      </c>
      <c r="AT225" s="877">
        <f t="shared" si="213"/>
        <v>2647193</v>
      </c>
      <c r="AU225" s="8">
        <f t="shared" si="213"/>
        <v>1884715</v>
      </c>
      <c r="AV225" s="8">
        <f t="shared" si="213"/>
        <v>55000</v>
      </c>
      <c r="AW225" s="8">
        <f t="shared" si="213"/>
        <v>655624</v>
      </c>
      <c r="AX225" s="8">
        <f t="shared" si="213"/>
        <v>37694</v>
      </c>
      <c r="AY225" s="8">
        <f t="shared" si="213"/>
        <v>14160</v>
      </c>
      <c r="AZ225" s="9">
        <f t="shared" si="213"/>
        <v>4.2957999999999998</v>
      </c>
      <c r="BA225" s="9">
        <f t="shared" si="213"/>
        <v>2.8708999999999998</v>
      </c>
      <c r="BB225" s="78">
        <f t="shared" si="213"/>
        <v>1.4249000000000001</v>
      </c>
    </row>
    <row r="226" spans="1:54" s="394" customFormat="1" ht="12.75" customHeight="1" x14ac:dyDescent="0.2">
      <c r="A226" s="379">
        <v>41</v>
      </c>
      <c r="B226" s="380">
        <v>4432</v>
      </c>
      <c r="C226" s="380">
        <v>600074625</v>
      </c>
      <c r="D226" s="380">
        <v>70695903</v>
      </c>
      <c r="E226" s="378" t="s">
        <v>229</v>
      </c>
      <c r="F226" s="380">
        <v>3111</v>
      </c>
      <c r="G226" s="247" t="s">
        <v>315</v>
      </c>
      <c r="H226" s="381" t="s">
        <v>281</v>
      </c>
      <c r="I226" s="110">
        <v>1582263</v>
      </c>
      <c r="J226" s="111">
        <v>1157189</v>
      </c>
      <c r="K226" s="111">
        <v>0</v>
      </c>
      <c r="L226" s="114">
        <v>391130</v>
      </c>
      <c r="M226" s="114">
        <v>23144</v>
      </c>
      <c r="N226" s="111">
        <v>10800</v>
      </c>
      <c r="O226" s="275">
        <v>2.6075999999999997</v>
      </c>
      <c r="P226" s="288">
        <v>2.0966999999999998</v>
      </c>
      <c r="Q226" s="411">
        <v>0.51090000000000002</v>
      </c>
      <c r="R226" s="112">
        <f t="shared" si="190"/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f t="shared" si="191"/>
        <v>0</v>
      </c>
      <c r="X226" s="113">
        <v>0</v>
      </c>
      <c r="Y226" s="113">
        <v>0</v>
      </c>
      <c r="Z226" s="113">
        <v>0</v>
      </c>
      <c r="AA226" s="113">
        <f t="shared" si="192"/>
        <v>0</v>
      </c>
      <c r="AB226" s="113">
        <f t="shared" si="193"/>
        <v>0</v>
      </c>
      <c r="AC226" s="114">
        <f t="shared" si="194"/>
        <v>0</v>
      </c>
      <c r="AD226" s="114">
        <f t="shared" si="195"/>
        <v>0</v>
      </c>
      <c r="AE226" s="113">
        <v>0</v>
      </c>
      <c r="AF226" s="113">
        <v>0</v>
      </c>
      <c r="AG226" s="113">
        <f t="shared" si="196"/>
        <v>0</v>
      </c>
      <c r="AH226" s="113">
        <f t="shared" si="197"/>
        <v>0</v>
      </c>
      <c r="AI226" s="115">
        <v>0</v>
      </c>
      <c r="AJ226" s="115">
        <v>0</v>
      </c>
      <c r="AK226" s="115">
        <v>0</v>
      </c>
      <c r="AL226" s="115">
        <v>0</v>
      </c>
      <c r="AM226" s="115">
        <v>0</v>
      </c>
      <c r="AN226" s="115">
        <v>0</v>
      </c>
      <c r="AO226" s="115">
        <v>0</v>
      </c>
      <c r="AP226" s="115">
        <v>0</v>
      </c>
      <c r="AQ226" s="115">
        <f t="shared" si="198"/>
        <v>0</v>
      </c>
      <c r="AR226" s="115">
        <f t="shared" si="199"/>
        <v>0</v>
      </c>
      <c r="AS226" s="116">
        <f t="shared" si="200"/>
        <v>0</v>
      </c>
      <c r="AT226" s="351">
        <f t="shared" ref="AT226:AT231" si="214">I226+AH226</f>
        <v>1582263</v>
      </c>
      <c r="AU226" s="113">
        <f t="shared" ref="AU226:AU231" si="215">J226+W226</f>
        <v>1157189</v>
      </c>
      <c r="AV226" s="113">
        <f t="shared" si="201"/>
        <v>0</v>
      </c>
      <c r="AW226" s="113">
        <f t="shared" ref="AW226:AX231" si="216">L226+AC226</f>
        <v>391130</v>
      </c>
      <c r="AX226" s="113">
        <f t="shared" si="216"/>
        <v>23144</v>
      </c>
      <c r="AY226" s="113">
        <f t="shared" ref="AY226:AY231" si="217">N226+AG226</f>
        <v>10800</v>
      </c>
      <c r="AZ226" s="115">
        <f t="shared" ref="AZ226:AZ231" si="218">O226+AS226</f>
        <v>2.6075999999999997</v>
      </c>
      <c r="BA226" s="115">
        <f t="shared" ref="BA226:BB231" si="219">P226+AQ226</f>
        <v>2.0966999999999998</v>
      </c>
      <c r="BB226" s="116">
        <f t="shared" si="219"/>
        <v>0.51090000000000002</v>
      </c>
    </row>
    <row r="227" spans="1:54" s="394" customFormat="1" ht="12.75" customHeight="1" x14ac:dyDescent="0.2">
      <c r="A227" s="379">
        <v>41</v>
      </c>
      <c r="B227" s="380">
        <v>4432</v>
      </c>
      <c r="C227" s="380">
        <v>600074625</v>
      </c>
      <c r="D227" s="380">
        <v>70695903</v>
      </c>
      <c r="E227" s="378" t="s">
        <v>229</v>
      </c>
      <c r="F227" s="380">
        <v>3117</v>
      </c>
      <c r="G227" s="247" t="s">
        <v>318</v>
      </c>
      <c r="H227" s="381" t="s">
        <v>281</v>
      </c>
      <c r="I227" s="110">
        <v>2956272</v>
      </c>
      <c r="J227" s="111">
        <v>2079722</v>
      </c>
      <c r="K227" s="111">
        <v>0</v>
      </c>
      <c r="L227" s="114">
        <v>702946</v>
      </c>
      <c r="M227" s="114">
        <v>41594</v>
      </c>
      <c r="N227" s="111">
        <v>132010</v>
      </c>
      <c r="O227" s="275">
        <v>4.2004000000000001</v>
      </c>
      <c r="P227" s="288">
        <v>3</v>
      </c>
      <c r="Q227" s="411">
        <v>1.2004000000000001</v>
      </c>
      <c r="R227" s="112">
        <f t="shared" si="190"/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f t="shared" si="191"/>
        <v>0</v>
      </c>
      <c r="X227" s="113">
        <v>0</v>
      </c>
      <c r="Y227" s="113">
        <v>0</v>
      </c>
      <c r="Z227" s="113">
        <v>0</v>
      </c>
      <c r="AA227" s="113">
        <f t="shared" si="192"/>
        <v>0</v>
      </c>
      <c r="AB227" s="113">
        <f t="shared" si="193"/>
        <v>0</v>
      </c>
      <c r="AC227" s="114">
        <f t="shared" si="194"/>
        <v>0</v>
      </c>
      <c r="AD227" s="114">
        <f t="shared" si="195"/>
        <v>0</v>
      </c>
      <c r="AE227" s="113">
        <v>0</v>
      </c>
      <c r="AF227" s="113">
        <v>0</v>
      </c>
      <c r="AG227" s="113">
        <f t="shared" si="196"/>
        <v>0</v>
      </c>
      <c r="AH227" s="113">
        <f t="shared" si="197"/>
        <v>0</v>
      </c>
      <c r="AI227" s="115">
        <v>0</v>
      </c>
      <c r="AJ227" s="115">
        <v>0</v>
      </c>
      <c r="AK227" s="115">
        <v>0</v>
      </c>
      <c r="AL227" s="115">
        <v>0</v>
      </c>
      <c r="AM227" s="115">
        <v>0</v>
      </c>
      <c r="AN227" s="115">
        <v>0</v>
      </c>
      <c r="AO227" s="115">
        <v>0</v>
      </c>
      <c r="AP227" s="115">
        <v>0</v>
      </c>
      <c r="AQ227" s="115">
        <f t="shared" si="198"/>
        <v>0</v>
      </c>
      <c r="AR227" s="115">
        <f t="shared" si="199"/>
        <v>0</v>
      </c>
      <c r="AS227" s="116">
        <f t="shared" si="200"/>
        <v>0</v>
      </c>
      <c r="AT227" s="351">
        <f t="shared" si="214"/>
        <v>2956272</v>
      </c>
      <c r="AU227" s="113">
        <f t="shared" si="215"/>
        <v>2079722</v>
      </c>
      <c r="AV227" s="113">
        <f t="shared" si="201"/>
        <v>0</v>
      </c>
      <c r="AW227" s="113">
        <f t="shared" si="216"/>
        <v>702946</v>
      </c>
      <c r="AX227" s="113">
        <f t="shared" si="216"/>
        <v>41594</v>
      </c>
      <c r="AY227" s="113">
        <f t="shared" si="217"/>
        <v>132010</v>
      </c>
      <c r="AZ227" s="115">
        <f t="shared" si="218"/>
        <v>4.2004000000000001</v>
      </c>
      <c r="BA227" s="115">
        <f t="shared" si="219"/>
        <v>3</v>
      </c>
      <c r="BB227" s="116">
        <f t="shared" si="219"/>
        <v>1.2004000000000001</v>
      </c>
    </row>
    <row r="228" spans="1:54" s="394" customFormat="1" ht="12.75" customHeight="1" x14ac:dyDescent="0.2">
      <c r="A228" s="379">
        <v>41</v>
      </c>
      <c r="B228" s="380">
        <v>4432</v>
      </c>
      <c r="C228" s="380">
        <v>600074625</v>
      </c>
      <c r="D228" s="380">
        <v>70695903</v>
      </c>
      <c r="E228" s="378" t="s">
        <v>229</v>
      </c>
      <c r="F228" s="380">
        <v>3117</v>
      </c>
      <c r="G228" s="247" t="s">
        <v>316</v>
      </c>
      <c r="H228" s="381" t="s">
        <v>282</v>
      </c>
      <c r="I228" s="110">
        <v>1739279</v>
      </c>
      <c r="J228" s="111">
        <v>1276715</v>
      </c>
      <c r="K228" s="111">
        <v>0</v>
      </c>
      <c r="L228" s="114">
        <v>431530</v>
      </c>
      <c r="M228" s="114">
        <v>25534</v>
      </c>
      <c r="N228" s="111">
        <v>5500</v>
      </c>
      <c r="O228" s="275">
        <v>3.69</v>
      </c>
      <c r="P228" s="288">
        <v>3.69</v>
      </c>
      <c r="Q228" s="411">
        <v>0</v>
      </c>
      <c r="R228" s="112">
        <f t="shared" si="190"/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f t="shared" si="191"/>
        <v>0</v>
      </c>
      <c r="X228" s="113">
        <v>0</v>
      </c>
      <c r="Y228" s="113">
        <v>0</v>
      </c>
      <c r="Z228" s="113">
        <v>0</v>
      </c>
      <c r="AA228" s="113">
        <f t="shared" si="192"/>
        <v>0</v>
      </c>
      <c r="AB228" s="113">
        <f t="shared" si="193"/>
        <v>0</v>
      </c>
      <c r="AC228" s="114">
        <f t="shared" si="194"/>
        <v>0</v>
      </c>
      <c r="AD228" s="114">
        <f t="shared" si="195"/>
        <v>0</v>
      </c>
      <c r="AE228" s="113">
        <v>0</v>
      </c>
      <c r="AF228" s="113">
        <v>0</v>
      </c>
      <c r="AG228" s="113">
        <f t="shared" si="196"/>
        <v>0</v>
      </c>
      <c r="AH228" s="113">
        <f t="shared" si="197"/>
        <v>0</v>
      </c>
      <c r="AI228" s="115">
        <v>0</v>
      </c>
      <c r="AJ228" s="115">
        <v>0</v>
      </c>
      <c r="AK228" s="115">
        <v>0</v>
      </c>
      <c r="AL228" s="115">
        <v>0</v>
      </c>
      <c r="AM228" s="115">
        <v>0</v>
      </c>
      <c r="AN228" s="115">
        <v>0</v>
      </c>
      <c r="AO228" s="115">
        <v>0</v>
      </c>
      <c r="AP228" s="115">
        <v>0</v>
      </c>
      <c r="AQ228" s="115">
        <f t="shared" si="198"/>
        <v>0</v>
      </c>
      <c r="AR228" s="115">
        <f t="shared" si="199"/>
        <v>0</v>
      </c>
      <c r="AS228" s="116">
        <f t="shared" si="200"/>
        <v>0</v>
      </c>
      <c r="AT228" s="351">
        <f t="shared" si="214"/>
        <v>1739279</v>
      </c>
      <c r="AU228" s="113">
        <f t="shared" si="215"/>
        <v>1276715</v>
      </c>
      <c r="AV228" s="113">
        <f t="shared" si="201"/>
        <v>0</v>
      </c>
      <c r="AW228" s="113">
        <f t="shared" si="216"/>
        <v>431530</v>
      </c>
      <c r="AX228" s="113">
        <f t="shared" si="216"/>
        <v>25534</v>
      </c>
      <c r="AY228" s="113">
        <f t="shared" si="217"/>
        <v>5500</v>
      </c>
      <c r="AZ228" s="115">
        <f t="shared" si="218"/>
        <v>3.69</v>
      </c>
      <c r="BA228" s="115">
        <f t="shared" si="219"/>
        <v>3.69</v>
      </c>
      <c r="BB228" s="116">
        <f t="shared" si="219"/>
        <v>0</v>
      </c>
    </row>
    <row r="229" spans="1:54" s="394" customFormat="1" ht="12.75" customHeight="1" x14ac:dyDescent="0.2">
      <c r="A229" s="379">
        <v>41</v>
      </c>
      <c r="B229" s="380">
        <v>4432</v>
      </c>
      <c r="C229" s="380">
        <v>600074625</v>
      </c>
      <c r="D229" s="380">
        <v>70695903</v>
      </c>
      <c r="E229" s="378" t="s">
        <v>229</v>
      </c>
      <c r="F229" s="380">
        <v>3141</v>
      </c>
      <c r="G229" s="247" t="s">
        <v>319</v>
      </c>
      <c r="H229" s="381" t="s">
        <v>282</v>
      </c>
      <c r="I229" s="110">
        <v>653249</v>
      </c>
      <c r="J229" s="111">
        <v>478945</v>
      </c>
      <c r="K229" s="111">
        <v>0</v>
      </c>
      <c r="L229" s="114">
        <v>161883</v>
      </c>
      <c r="M229" s="114">
        <v>9579</v>
      </c>
      <c r="N229" s="111">
        <v>2842</v>
      </c>
      <c r="O229" s="275">
        <v>1.63</v>
      </c>
      <c r="P229" s="288">
        <v>0</v>
      </c>
      <c r="Q229" s="411">
        <v>1.63</v>
      </c>
      <c r="R229" s="112">
        <f t="shared" si="190"/>
        <v>0</v>
      </c>
      <c r="S229" s="113">
        <v>0</v>
      </c>
      <c r="T229" s="113">
        <v>-2466</v>
      </c>
      <c r="U229" s="113">
        <v>0</v>
      </c>
      <c r="V229" s="113">
        <v>0</v>
      </c>
      <c r="W229" s="113">
        <f t="shared" si="191"/>
        <v>-2466</v>
      </c>
      <c r="X229" s="113">
        <v>0</v>
      </c>
      <c r="Y229" s="113">
        <v>0</v>
      </c>
      <c r="Z229" s="113">
        <v>0</v>
      </c>
      <c r="AA229" s="113">
        <f t="shared" si="192"/>
        <v>0</v>
      </c>
      <c r="AB229" s="113">
        <f t="shared" si="193"/>
        <v>-2466</v>
      </c>
      <c r="AC229" s="114">
        <f t="shared" si="194"/>
        <v>-834</v>
      </c>
      <c r="AD229" s="114">
        <f t="shared" si="195"/>
        <v>-49</v>
      </c>
      <c r="AE229" s="113">
        <v>0</v>
      </c>
      <c r="AF229" s="113">
        <v>0</v>
      </c>
      <c r="AG229" s="113">
        <f t="shared" si="196"/>
        <v>0</v>
      </c>
      <c r="AH229" s="113">
        <f t="shared" si="197"/>
        <v>-3349</v>
      </c>
      <c r="AI229" s="115">
        <v>0</v>
      </c>
      <c r="AJ229" s="115">
        <v>0</v>
      </c>
      <c r="AK229" s="115">
        <v>0</v>
      </c>
      <c r="AL229" s="115">
        <v>0</v>
      </c>
      <c r="AM229" s="115">
        <v>-0.01</v>
      </c>
      <c r="AN229" s="115">
        <v>0</v>
      </c>
      <c r="AO229" s="115">
        <v>0</v>
      </c>
      <c r="AP229" s="115">
        <v>0</v>
      </c>
      <c r="AQ229" s="115">
        <f t="shared" si="198"/>
        <v>0</v>
      </c>
      <c r="AR229" s="115">
        <f t="shared" si="199"/>
        <v>-0.01</v>
      </c>
      <c r="AS229" s="116">
        <f t="shared" si="200"/>
        <v>-0.01</v>
      </c>
      <c r="AT229" s="351">
        <f t="shared" si="214"/>
        <v>649900</v>
      </c>
      <c r="AU229" s="113">
        <f t="shared" si="215"/>
        <v>476479</v>
      </c>
      <c r="AV229" s="113">
        <f t="shared" si="201"/>
        <v>0</v>
      </c>
      <c r="AW229" s="113">
        <f t="shared" si="216"/>
        <v>161049</v>
      </c>
      <c r="AX229" s="113">
        <f t="shared" si="216"/>
        <v>9530</v>
      </c>
      <c r="AY229" s="113">
        <f t="shared" si="217"/>
        <v>2842</v>
      </c>
      <c r="AZ229" s="115">
        <f t="shared" si="218"/>
        <v>1.6199999999999999</v>
      </c>
      <c r="BA229" s="115">
        <f t="shared" si="219"/>
        <v>0</v>
      </c>
      <c r="BB229" s="116">
        <f t="shared" si="219"/>
        <v>1.6199999999999999</v>
      </c>
    </row>
    <row r="230" spans="1:54" s="394" customFormat="1" ht="12.75" customHeight="1" x14ac:dyDescent="0.2">
      <c r="A230" s="379">
        <v>41</v>
      </c>
      <c r="B230" s="380">
        <v>4432</v>
      </c>
      <c r="C230" s="380">
        <v>600074625</v>
      </c>
      <c r="D230" s="380">
        <v>70695903</v>
      </c>
      <c r="E230" s="378" t="s">
        <v>229</v>
      </c>
      <c r="F230" s="380">
        <v>3143</v>
      </c>
      <c r="G230" s="247" t="s">
        <v>633</v>
      </c>
      <c r="H230" s="399" t="s">
        <v>281</v>
      </c>
      <c r="I230" s="110">
        <v>668862</v>
      </c>
      <c r="J230" s="111">
        <v>492535</v>
      </c>
      <c r="K230" s="111">
        <v>0</v>
      </c>
      <c r="L230" s="114">
        <v>166476</v>
      </c>
      <c r="M230" s="114">
        <v>9851</v>
      </c>
      <c r="N230" s="111">
        <v>0</v>
      </c>
      <c r="O230" s="275">
        <v>1.1608000000000001</v>
      </c>
      <c r="P230" s="288">
        <v>1.1608000000000001</v>
      </c>
      <c r="Q230" s="411">
        <v>0</v>
      </c>
      <c r="R230" s="112">
        <f t="shared" si="190"/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f t="shared" si="191"/>
        <v>0</v>
      </c>
      <c r="X230" s="113">
        <v>0</v>
      </c>
      <c r="Y230" s="113">
        <v>0</v>
      </c>
      <c r="Z230" s="113">
        <v>0</v>
      </c>
      <c r="AA230" s="113">
        <f t="shared" si="192"/>
        <v>0</v>
      </c>
      <c r="AB230" s="113">
        <f t="shared" si="193"/>
        <v>0</v>
      </c>
      <c r="AC230" s="114">
        <f t="shared" si="194"/>
        <v>0</v>
      </c>
      <c r="AD230" s="114">
        <f t="shared" si="195"/>
        <v>0</v>
      </c>
      <c r="AE230" s="113">
        <v>0</v>
      </c>
      <c r="AF230" s="113">
        <v>0</v>
      </c>
      <c r="AG230" s="113">
        <f t="shared" si="196"/>
        <v>0</v>
      </c>
      <c r="AH230" s="113">
        <f t="shared" si="197"/>
        <v>0</v>
      </c>
      <c r="AI230" s="115">
        <v>0</v>
      </c>
      <c r="AJ230" s="115">
        <v>0</v>
      </c>
      <c r="AK230" s="115">
        <v>0</v>
      </c>
      <c r="AL230" s="115">
        <v>0</v>
      </c>
      <c r="AM230" s="115">
        <v>0</v>
      </c>
      <c r="AN230" s="115">
        <v>0</v>
      </c>
      <c r="AO230" s="115">
        <v>0</v>
      </c>
      <c r="AP230" s="115">
        <v>0</v>
      </c>
      <c r="AQ230" s="115">
        <f t="shared" si="198"/>
        <v>0</v>
      </c>
      <c r="AR230" s="115">
        <f t="shared" si="199"/>
        <v>0</v>
      </c>
      <c r="AS230" s="116">
        <f t="shared" si="200"/>
        <v>0</v>
      </c>
      <c r="AT230" s="351">
        <f t="shared" si="214"/>
        <v>668862</v>
      </c>
      <c r="AU230" s="113">
        <f t="shared" si="215"/>
        <v>492535</v>
      </c>
      <c r="AV230" s="113">
        <f t="shared" si="201"/>
        <v>0</v>
      </c>
      <c r="AW230" s="113">
        <f t="shared" si="216"/>
        <v>166476</v>
      </c>
      <c r="AX230" s="113">
        <f t="shared" si="216"/>
        <v>9851</v>
      </c>
      <c r="AY230" s="113">
        <f t="shared" si="217"/>
        <v>0</v>
      </c>
      <c r="AZ230" s="115">
        <f t="shared" si="218"/>
        <v>1.1608000000000001</v>
      </c>
      <c r="BA230" s="115">
        <f t="shared" si="219"/>
        <v>1.1608000000000001</v>
      </c>
      <c r="BB230" s="116">
        <f t="shared" si="219"/>
        <v>0</v>
      </c>
    </row>
    <row r="231" spans="1:54" s="394" customFormat="1" ht="12.75" customHeight="1" x14ac:dyDescent="0.2">
      <c r="A231" s="379">
        <v>41</v>
      </c>
      <c r="B231" s="380">
        <v>4432</v>
      </c>
      <c r="C231" s="380">
        <v>600074625</v>
      </c>
      <c r="D231" s="380">
        <v>70695903</v>
      </c>
      <c r="E231" s="378" t="s">
        <v>229</v>
      </c>
      <c r="F231" s="380">
        <v>3143</v>
      </c>
      <c r="G231" s="247" t="s">
        <v>634</v>
      </c>
      <c r="H231" s="399" t="s">
        <v>282</v>
      </c>
      <c r="I231" s="110">
        <v>12640</v>
      </c>
      <c r="J231" s="111">
        <v>8910</v>
      </c>
      <c r="K231" s="111">
        <v>0</v>
      </c>
      <c r="L231" s="114">
        <v>3012</v>
      </c>
      <c r="M231" s="114">
        <v>178</v>
      </c>
      <c r="N231" s="111">
        <v>540</v>
      </c>
      <c r="O231" s="275">
        <v>0.04</v>
      </c>
      <c r="P231" s="288">
        <v>0</v>
      </c>
      <c r="Q231" s="411">
        <v>0.04</v>
      </c>
      <c r="R231" s="112">
        <f t="shared" si="190"/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f t="shared" si="191"/>
        <v>0</v>
      </c>
      <c r="X231" s="113">
        <v>0</v>
      </c>
      <c r="Y231" s="113">
        <v>0</v>
      </c>
      <c r="Z231" s="113">
        <v>0</v>
      </c>
      <c r="AA231" s="113">
        <f t="shared" si="192"/>
        <v>0</v>
      </c>
      <c r="AB231" s="113">
        <f t="shared" si="193"/>
        <v>0</v>
      </c>
      <c r="AC231" s="114">
        <f t="shared" si="194"/>
        <v>0</v>
      </c>
      <c r="AD231" s="114">
        <f t="shared" si="195"/>
        <v>0</v>
      </c>
      <c r="AE231" s="113">
        <v>0</v>
      </c>
      <c r="AF231" s="113">
        <v>0</v>
      </c>
      <c r="AG231" s="113">
        <f t="shared" si="196"/>
        <v>0</v>
      </c>
      <c r="AH231" s="113">
        <f t="shared" si="197"/>
        <v>0</v>
      </c>
      <c r="AI231" s="115">
        <v>0</v>
      </c>
      <c r="AJ231" s="115">
        <v>0</v>
      </c>
      <c r="AK231" s="115"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f t="shared" si="198"/>
        <v>0</v>
      </c>
      <c r="AR231" s="115">
        <f t="shared" si="199"/>
        <v>0</v>
      </c>
      <c r="AS231" s="116">
        <f t="shared" si="200"/>
        <v>0</v>
      </c>
      <c r="AT231" s="351">
        <f t="shared" si="214"/>
        <v>12640</v>
      </c>
      <c r="AU231" s="113">
        <f t="shared" si="215"/>
        <v>8910</v>
      </c>
      <c r="AV231" s="113">
        <f t="shared" si="201"/>
        <v>0</v>
      </c>
      <c r="AW231" s="113">
        <f t="shared" si="216"/>
        <v>3012</v>
      </c>
      <c r="AX231" s="113">
        <f t="shared" si="216"/>
        <v>178</v>
      </c>
      <c r="AY231" s="113">
        <f t="shared" si="217"/>
        <v>540</v>
      </c>
      <c r="AZ231" s="115">
        <f t="shared" si="218"/>
        <v>0.04</v>
      </c>
      <c r="BA231" s="115">
        <f t="shared" si="219"/>
        <v>0</v>
      </c>
      <c r="BB231" s="116">
        <f t="shared" si="219"/>
        <v>0.04</v>
      </c>
    </row>
    <row r="232" spans="1:54" s="394" customFormat="1" ht="12.75" customHeight="1" x14ac:dyDescent="0.2">
      <c r="A232" s="237">
        <v>41</v>
      </c>
      <c r="B232" s="31">
        <v>4432</v>
      </c>
      <c r="C232" s="31">
        <v>600074625</v>
      </c>
      <c r="D232" s="31">
        <v>70695903</v>
      </c>
      <c r="E232" s="246" t="s">
        <v>230</v>
      </c>
      <c r="F232" s="31"/>
      <c r="G232" s="236"/>
      <c r="H232" s="332"/>
      <c r="I232" s="5">
        <v>7612565</v>
      </c>
      <c r="J232" s="8">
        <v>5494016</v>
      </c>
      <c r="K232" s="8">
        <v>0</v>
      </c>
      <c r="L232" s="8">
        <v>1856977</v>
      </c>
      <c r="M232" s="8">
        <v>109880</v>
      </c>
      <c r="N232" s="8">
        <v>151692</v>
      </c>
      <c r="O232" s="9">
        <v>13.328799999999999</v>
      </c>
      <c r="P232" s="9">
        <v>9.9474999999999998</v>
      </c>
      <c r="Q232" s="38">
        <v>3.3813</v>
      </c>
      <c r="R232" s="5">
        <f t="shared" ref="R232:BB232" si="220">SUM(R226:R231)</f>
        <v>0</v>
      </c>
      <c r="S232" s="8">
        <f t="shared" si="220"/>
        <v>0</v>
      </c>
      <c r="T232" s="8">
        <f t="shared" si="220"/>
        <v>-2466</v>
      </c>
      <c r="U232" s="8">
        <f t="shared" si="220"/>
        <v>0</v>
      </c>
      <c r="V232" s="8">
        <f t="shared" si="220"/>
        <v>0</v>
      </c>
      <c r="W232" s="8">
        <f t="shared" si="220"/>
        <v>-2466</v>
      </c>
      <c r="X232" s="8">
        <f t="shared" si="220"/>
        <v>0</v>
      </c>
      <c r="Y232" s="8">
        <f t="shared" si="220"/>
        <v>0</v>
      </c>
      <c r="Z232" s="8">
        <f t="shared" si="220"/>
        <v>0</v>
      </c>
      <c r="AA232" s="8">
        <f t="shared" si="220"/>
        <v>0</v>
      </c>
      <c r="AB232" s="8">
        <f t="shared" si="220"/>
        <v>-2466</v>
      </c>
      <c r="AC232" s="8">
        <f t="shared" si="220"/>
        <v>-834</v>
      </c>
      <c r="AD232" s="8">
        <f t="shared" si="220"/>
        <v>-49</v>
      </c>
      <c r="AE232" s="8">
        <f t="shared" si="220"/>
        <v>0</v>
      </c>
      <c r="AF232" s="8">
        <f t="shared" si="220"/>
        <v>0</v>
      </c>
      <c r="AG232" s="8">
        <f t="shared" si="220"/>
        <v>0</v>
      </c>
      <c r="AH232" s="8">
        <f t="shared" si="220"/>
        <v>-3349</v>
      </c>
      <c r="AI232" s="9">
        <f t="shared" si="220"/>
        <v>0</v>
      </c>
      <c r="AJ232" s="9">
        <f t="shared" si="220"/>
        <v>0</v>
      </c>
      <c r="AK232" s="9">
        <f t="shared" si="220"/>
        <v>0</v>
      </c>
      <c r="AL232" s="9">
        <f t="shared" si="220"/>
        <v>0</v>
      </c>
      <c r="AM232" s="9">
        <f t="shared" si="220"/>
        <v>-0.01</v>
      </c>
      <c r="AN232" s="9">
        <f t="shared" si="220"/>
        <v>0</v>
      </c>
      <c r="AO232" s="9">
        <f t="shared" si="220"/>
        <v>0</v>
      </c>
      <c r="AP232" s="9">
        <f t="shared" si="220"/>
        <v>0</v>
      </c>
      <c r="AQ232" s="9">
        <f t="shared" si="220"/>
        <v>0</v>
      </c>
      <c r="AR232" s="9">
        <f t="shared" si="220"/>
        <v>-0.01</v>
      </c>
      <c r="AS232" s="78">
        <f t="shared" si="220"/>
        <v>-0.01</v>
      </c>
      <c r="AT232" s="877">
        <f t="shared" si="220"/>
        <v>7609216</v>
      </c>
      <c r="AU232" s="8">
        <f t="shared" si="220"/>
        <v>5491550</v>
      </c>
      <c r="AV232" s="8">
        <f t="shared" si="220"/>
        <v>0</v>
      </c>
      <c r="AW232" s="8">
        <f t="shared" si="220"/>
        <v>1856143</v>
      </c>
      <c r="AX232" s="8">
        <f t="shared" si="220"/>
        <v>109831</v>
      </c>
      <c r="AY232" s="8">
        <f t="shared" si="220"/>
        <v>151692</v>
      </c>
      <c r="AZ232" s="9">
        <f t="shared" si="220"/>
        <v>13.318799999999998</v>
      </c>
      <c r="BA232" s="9">
        <f t="shared" si="220"/>
        <v>9.9474999999999998</v>
      </c>
      <c r="BB232" s="78">
        <f t="shared" si="220"/>
        <v>3.3712999999999997</v>
      </c>
    </row>
    <row r="233" spans="1:54" s="394" customFormat="1" ht="12.75" customHeight="1" x14ac:dyDescent="0.2">
      <c r="A233" s="379">
        <v>42</v>
      </c>
      <c r="B233" s="380">
        <v>4459</v>
      </c>
      <c r="C233" s="380">
        <v>650037171</v>
      </c>
      <c r="D233" s="380">
        <v>72742356</v>
      </c>
      <c r="E233" s="378" t="s">
        <v>231</v>
      </c>
      <c r="F233" s="380">
        <v>3111</v>
      </c>
      <c r="G233" s="247" t="s">
        <v>315</v>
      </c>
      <c r="H233" s="381" t="s">
        <v>281</v>
      </c>
      <c r="I233" s="110">
        <v>2850181</v>
      </c>
      <c r="J233" s="111">
        <v>2084227</v>
      </c>
      <c r="K233" s="111">
        <v>0</v>
      </c>
      <c r="L233" s="114">
        <v>704469</v>
      </c>
      <c r="M233" s="114">
        <v>41685</v>
      </c>
      <c r="N233" s="111">
        <v>19800</v>
      </c>
      <c r="O233" s="275">
        <v>4.9733999999999998</v>
      </c>
      <c r="P233" s="288">
        <v>3.9516</v>
      </c>
      <c r="Q233" s="411">
        <v>1.0218</v>
      </c>
      <c r="R233" s="112">
        <f t="shared" si="190"/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f t="shared" si="191"/>
        <v>0</v>
      </c>
      <c r="X233" s="113">
        <v>0</v>
      </c>
      <c r="Y233" s="113">
        <v>0</v>
      </c>
      <c r="Z233" s="113">
        <v>0</v>
      </c>
      <c r="AA233" s="113">
        <f t="shared" si="192"/>
        <v>0</v>
      </c>
      <c r="AB233" s="113">
        <f t="shared" si="193"/>
        <v>0</v>
      </c>
      <c r="AC233" s="114">
        <f t="shared" si="194"/>
        <v>0</v>
      </c>
      <c r="AD233" s="114">
        <f t="shared" si="195"/>
        <v>0</v>
      </c>
      <c r="AE233" s="113">
        <v>0</v>
      </c>
      <c r="AF233" s="113">
        <v>0</v>
      </c>
      <c r="AG233" s="113">
        <f t="shared" si="196"/>
        <v>0</v>
      </c>
      <c r="AH233" s="113">
        <f t="shared" si="197"/>
        <v>0</v>
      </c>
      <c r="AI233" s="115">
        <v>0</v>
      </c>
      <c r="AJ233" s="115">
        <v>0</v>
      </c>
      <c r="AK233" s="115"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v>0</v>
      </c>
      <c r="AQ233" s="115">
        <f t="shared" si="198"/>
        <v>0</v>
      </c>
      <c r="AR233" s="115">
        <f t="shared" si="199"/>
        <v>0</v>
      </c>
      <c r="AS233" s="116">
        <f t="shared" si="200"/>
        <v>0</v>
      </c>
      <c r="AT233" s="351">
        <f t="shared" ref="AT233:AT238" si="221">I233+AH233</f>
        <v>2850181</v>
      </c>
      <c r="AU233" s="113">
        <f t="shared" ref="AU233:AU238" si="222">J233+W233</f>
        <v>2084227</v>
      </c>
      <c r="AV233" s="113">
        <f t="shared" si="201"/>
        <v>0</v>
      </c>
      <c r="AW233" s="113">
        <f t="shared" ref="AW233:AX238" si="223">L233+AC233</f>
        <v>704469</v>
      </c>
      <c r="AX233" s="113">
        <f t="shared" si="223"/>
        <v>41685</v>
      </c>
      <c r="AY233" s="113">
        <f t="shared" ref="AY233:AY238" si="224">N233+AG233</f>
        <v>19800</v>
      </c>
      <c r="AZ233" s="115">
        <f t="shared" ref="AZ233:AZ238" si="225">O233+AS233</f>
        <v>4.9733999999999998</v>
      </c>
      <c r="BA233" s="115">
        <f t="shared" ref="BA233:BB238" si="226">P233+AQ233</f>
        <v>3.9516</v>
      </c>
      <c r="BB233" s="116">
        <f t="shared" si="226"/>
        <v>1.0218</v>
      </c>
    </row>
    <row r="234" spans="1:54" s="394" customFormat="1" ht="12.75" customHeight="1" x14ac:dyDescent="0.2">
      <c r="A234" s="379">
        <v>42</v>
      </c>
      <c r="B234" s="380">
        <v>4459</v>
      </c>
      <c r="C234" s="380">
        <v>650037171</v>
      </c>
      <c r="D234" s="380">
        <v>72742356</v>
      </c>
      <c r="E234" s="378" t="s">
        <v>231</v>
      </c>
      <c r="F234" s="380">
        <v>3113</v>
      </c>
      <c r="G234" s="247" t="s">
        <v>318</v>
      </c>
      <c r="H234" s="381" t="s">
        <v>281</v>
      </c>
      <c r="I234" s="110">
        <v>9739573</v>
      </c>
      <c r="J234" s="111">
        <v>6980731</v>
      </c>
      <c r="K234" s="111">
        <v>20000</v>
      </c>
      <c r="L234" s="114">
        <v>2366247</v>
      </c>
      <c r="M234" s="114">
        <v>139615</v>
      </c>
      <c r="N234" s="111">
        <v>232980</v>
      </c>
      <c r="O234" s="275">
        <v>15.045999999999999</v>
      </c>
      <c r="P234" s="288">
        <v>9.9146000000000001</v>
      </c>
      <c r="Q234" s="411">
        <v>5.1314000000000002</v>
      </c>
      <c r="R234" s="112">
        <f t="shared" si="190"/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f t="shared" si="191"/>
        <v>0</v>
      </c>
      <c r="X234" s="113">
        <v>0</v>
      </c>
      <c r="Y234" s="113">
        <v>0</v>
      </c>
      <c r="Z234" s="113">
        <v>0</v>
      </c>
      <c r="AA234" s="113">
        <f t="shared" si="192"/>
        <v>0</v>
      </c>
      <c r="AB234" s="113">
        <f t="shared" si="193"/>
        <v>0</v>
      </c>
      <c r="AC234" s="114">
        <f t="shared" si="194"/>
        <v>0</v>
      </c>
      <c r="AD234" s="114">
        <f t="shared" si="195"/>
        <v>0</v>
      </c>
      <c r="AE234" s="113">
        <v>0</v>
      </c>
      <c r="AF234" s="113">
        <v>0</v>
      </c>
      <c r="AG234" s="113">
        <f t="shared" si="196"/>
        <v>0</v>
      </c>
      <c r="AH234" s="113">
        <f t="shared" si="197"/>
        <v>0</v>
      </c>
      <c r="AI234" s="115">
        <v>0</v>
      </c>
      <c r="AJ234" s="115">
        <v>0</v>
      </c>
      <c r="AK234" s="115">
        <v>0</v>
      </c>
      <c r="AL234" s="115">
        <v>0</v>
      </c>
      <c r="AM234" s="115">
        <v>0</v>
      </c>
      <c r="AN234" s="115">
        <v>0</v>
      </c>
      <c r="AO234" s="115">
        <v>0</v>
      </c>
      <c r="AP234" s="115">
        <v>0</v>
      </c>
      <c r="AQ234" s="115">
        <f t="shared" si="198"/>
        <v>0</v>
      </c>
      <c r="AR234" s="115">
        <f t="shared" si="199"/>
        <v>0</v>
      </c>
      <c r="AS234" s="116">
        <f t="shared" si="200"/>
        <v>0</v>
      </c>
      <c r="AT234" s="351">
        <f t="shared" si="221"/>
        <v>9739573</v>
      </c>
      <c r="AU234" s="113">
        <f t="shared" si="222"/>
        <v>6980731</v>
      </c>
      <c r="AV234" s="113">
        <f t="shared" si="201"/>
        <v>20000</v>
      </c>
      <c r="AW234" s="113">
        <f t="shared" si="223"/>
        <v>2366247</v>
      </c>
      <c r="AX234" s="113">
        <f t="shared" si="223"/>
        <v>139615</v>
      </c>
      <c r="AY234" s="113">
        <f t="shared" si="224"/>
        <v>232980</v>
      </c>
      <c r="AZ234" s="115">
        <f t="shared" si="225"/>
        <v>15.045999999999999</v>
      </c>
      <c r="BA234" s="115">
        <f t="shared" si="226"/>
        <v>9.9146000000000001</v>
      </c>
      <c r="BB234" s="116">
        <f t="shared" si="226"/>
        <v>5.1314000000000002</v>
      </c>
    </row>
    <row r="235" spans="1:54" s="394" customFormat="1" ht="12.75" customHeight="1" x14ac:dyDescent="0.2">
      <c r="A235" s="379">
        <v>42</v>
      </c>
      <c r="B235" s="380">
        <v>4459</v>
      </c>
      <c r="C235" s="380">
        <v>650037171</v>
      </c>
      <c r="D235" s="380">
        <v>72742356</v>
      </c>
      <c r="E235" s="378" t="s">
        <v>231</v>
      </c>
      <c r="F235" s="380">
        <v>3113</v>
      </c>
      <c r="G235" s="247" t="s">
        <v>316</v>
      </c>
      <c r="H235" s="381" t="s">
        <v>282</v>
      </c>
      <c r="I235" s="110">
        <v>3064105</v>
      </c>
      <c r="J235" s="111">
        <v>2256335</v>
      </c>
      <c r="K235" s="111">
        <v>0</v>
      </c>
      <c r="L235" s="114">
        <v>762642</v>
      </c>
      <c r="M235" s="114">
        <v>45128</v>
      </c>
      <c r="N235" s="111">
        <v>0</v>
      </c>
      <c r="O235" s="275">
        <v>6.47</v>
      </c>
      <c r="P235" s="288">
        <v>6.47</v>
      </c>
      <c r="Q235" s="411">
        <v>0</v>
      </c>
      <c r="R235" s="112">
        <f t="shared" si="190"/>
        <v>0</v>
      </c>
      <c r="S235" s="113">
        <v>0</v>
      </c>
      <c r="T235" s="113">
        <v>0</v>
      </c>
      <c r="U235" s="113">
        <v>0</v>
      </c>
      <c r="V235" s="113">
        <v>0</v>
      </c>
      <c r="W235" s="113">
        <f t="shared" si="191"/>
        <v>0</v>
      </c>
      <c r="X235" s="113">
        <v>0</v>
      </c>
      <c r="Y235" s="113">
        <v>0</v>
      </c>
      <c r="Z235" s="113">
        <v>0</v>
      </c>
      <c r="AA235" s="113">
        <f t="shared" si="192"/>
        <v>0</v>
      </c>
      <c r="AB235" s="113">
        <f t="shared" si="193"/>
        <v>0</v>
      </c>
      <c r="AC235" s="114">
        <f t="shared" si="194"/>
        <v>0</v>
      </c>
      <c r="AD235" s="114">
        <f t="shared" si="195"/>
        <v>0</v>
      </c>
      <c r="AE235" s="113">
        <v>0</v>
      </c>
      <c r="AF235" s="113">
        <v>0</v>
      </c>
      <c r="AG235" s="113">
        <f t="shared" si="196"/>
        <v>0</v>
      </c>
      <c r="AH235" s="113">
        <f t="shared" si="197"/>
        <v>0</v>
      </c>
      <c r="AI235" s="115">
        <v>0</v>
      </c>
      <c r="AJ235" s="115">
        <v>0</v>
      </c>
      <c r="AK235" s="115">
        <v>0</v>
      </c>
      <c r="AL235" s="115">
        <v>0</v>
      </c>
      <c r="AM235" s="115">
        <v>0</v>
      </c>
      <c r="AN235" s="115">
        <v>0</v>
      </c>
      <c r="AO235" s="115">
        <v>0</v>
      </c>
      <c r="AP235" s="115">
        <v>0</v>
      </c>
      <c r="AQ235" s="115">
        <f t="shared" si="198"/>
        <v>0</v>
      </c>
      <c r="AR235" s="115">
        <f t="shared" si="199"/>
        <v>0</v>
      </c>
      <c r="AS235" s="116">
        <f t="shared" si="200"/>
        <v>0</v>
      </c>
      <c r="AT235" s="351">
        <f t="shared" si="221"/>
        <v>3064105</v>
      </c>
      <c r="AU235" s="113">
        <f t="shared" si="222"/>
        <v>2256335</v>
      </c>
      <c r="AV235" s="113">
        <f t="shared" si="201"/>
        <v>0</v>
      </c>
      <c r="AW235" s="113">
        <f t="shared" si="223"/>
        <v>762642</v>
      </c>
      <c r="AX235" s="113">
        <f t="shared" si="223"/>
        <v>45128</v>
      </c>
      <c r="AY235" s="113">
        <f t="shared" si="224"/>
        <v>0</v>
      </c>
      <c r="AZ235" s="115">
        <f t="shared" si="225"/>
        <v>6.47</v>
      </c>
      <c r="BA235" s="115">
        <f t="shared" si="226"/>
        <v>6.47</v>
      </c>
      <c r="BB235" s="116">
        <f t="shared" si="226"/>
        <v>0</v>
      </c>
    </row>
    <row r="236" spans="1:54" s="394" customFormat="1" ht="12.75" customHeight="1" x14ac:dyDescent="0.2">
      <c r="A236" s="379">
        <v>42</v>
      </c>
      <c r="B236" s="380">
        <v>4459</v>
      </c>
      <c r="C236" s="380">
        <v>650037171</v>
      </c>
      <c r="D236" s="380">
        <v>72742356</v>
      </c>
      <c r="E236" s="372" t="s">
        <v>231</v>
      </c>
      <c r="F236" s="380">
        <v>3141</v>
      </c>
      <c r="G236" s="247" t="s">
        <v>319</v>
      </c>
      <c r="H236" s="381" t="s">
        <v>282</v>
      </c>
      <c r="I236" s="110">
        <v>1384731</v>
      </c>
      <c r="J236" s="111">
        <v>1014294</v>
      </c>
      <c r="K236" s="111">
        <v>0</v>
      </c>
      <c r="L236" s="114">
        <v>342831</v>
      </c>
      <c r="M236" s="114">
        <v>20286</v>
      </c>
      <c r="N236" s="111">
        <v>7320</v>
      </c>
      <c r="O236" s="275">
        <v>3.45</v>
      </c>
      <c r="P236" s="288">
        <v>0</v>
      </c>
      <c r="Q236" s="411">
        <v>3.45</v>
      </c>
      <c r="R236" s="112">
        <f t="shared" si="190"/>
        <v>0</v>
      </c>
      <c r="S236" s="113">
        <v>0</v>
      </c>
      <c r="T236" s="113">
        <v>47579</v>
      </c>
      <c r="U236" s="113">
        <v>0</v>
      </c>
      <c r="V236" s="113">
        <v>0</v>
      </c>
      <c r="W236" s="113">
        <f t="shared" si="191"/>
        <v>47579</v>
      </c>
      <c r="X236" s="113">
        <v>0</v>
      </c>
      <c r="Y236" s="113">
        <v>0</v>
      </c>
      <c r="Z236" s="113">
        <v>0</v>
      </c>
      <c r="AA236" s="113">
        <f t="shared" si="192"/>
        <v>0</v>
      </c>
      <c r="AB236" s="113">
        <f t="shared" si="193"/>
        <v>47579</v>
      </c>
      <c r="AC236" s="114">
        <f t="shared" si="194"/>
        <v>16082</v>
      </c>
      <c r="AD236" s="114">
        <f t="shared" si="195"/>
        <v>952</v>
      </c>
      <c r="AE236" s="113">
        <v>0</v>
      </c>
      <c r="AF236" s="113">
        <v>0</v>
      </c>
      <c r="AG236" s="113">
        <f t="shared" si="196"/>
        <v>0</v>
      </c>
      <c r="AH236" s="113">
        <f t="shared" si="197"/>
        <v>64613</v>
      </c>
      <c r="AI236" s="115">
        <v>0</v>
      </c>
      <c r="AJ236" s="115">
        <v>0</v>
      </c>
      <c r="AK236" s="115">
        <v>0</v>
      </c>
      <c r="AL236" s="115">
        <v>0</v>
      </c>
      <c r="AM236" s="115">
        <v>0.16</v>
      </c>
      <c r="AN236" s="115">
        <v>0</v>
      </c>
      <c r="AO236" s="115">
        <v>0</v>
      </c>
      <c r="AP236" s="115">
        <v>0</v>
      </c>
      <c r="AQ236" s="115">
        <f t="shared" si="198"/>
        <v>0</v>
      </c>
      <c r="AR236" s="115">
        <f t="shared" si="199"/>
        <v>0.16</v>
      </c>
      <c r="AS236" s="116">
        <f t="shared" si="200"/>
        <v>0.16</v>
      </c>
      <c r="AT236" s="351">
        <f t="shared" si="221"/>
        <v>1449344</v>
      </c>
      <c r="AU236" s="113">
        <f t="shared" si="222"/>
        <v>1061873</v>
      </c>
      <c r="AV236" s="113">
        <f t="shared" si="201"/>
        <v>0</v>
      </c>
      <c r="AW236" s="113">
        <f t="shared" si="223"/>
        <v>358913</v>
      </c>
      <c r="AX236" s="113">
        <f t="shared" si="223"/>
        <v>21238</v>
      </c>
      <c r="AY236" s="113">
        <f t="shared" si="224"/>
        <v>7320</v>
      </c>
      <c r="AZ236" s="115">
        <f t="shared" si="225"/>
        <v>3.6100000000000003</v>
      </c>
      <c r="BA236" s="115">
        <f t="shared" si="226"/>
        <v>0</v>
      </c>
      <c r="BB236" s="116">
        <f t="shared" si="226"/>
        <v>3.6100000000000003</v>
      </c>
    </row>
    <row r="237" spans="1:54" s="394" customFormat="1" ht="12.75" customHeight="1" x14ac:dyDescent="0.2">
      <c r="A237" s="379">
        <v>42</v>
      </c>
      <c r="B237" s="380">
        <v>4459</v>
      </c>
      <c r="C237" s="380">
        <v>650037171</v>
      </c>
      <c r="D237" s="380">
        <v>72742356</v>
      </c>
      <c r="E237" s="378" t="s">
        <v>231</v>
      </c>
      <c r="F237" s="380">
        <v>3143</v>
      </c>
      <c r="G237" s="247" t="s">
        <v>633</v>
      </c>
      <c r="H237" s="399" t="s">
        <v>281</v>
      </c>
      <c r="I237" s="110">
        <v>1168824</v>
      </c>
      <c r="J237" s="111">
        <v>860696</v>
      </c>
      <c r="K237" s="111">
        <v>0</v>
      </c>
      <c r="L237" s="114">
        <v>290915</v>
      </c>
      <c r="M237" s="114">
        <v>17213</v>
      </c>
      <c r="N237" s="111">
        <v>0</v>
      </c>
      <c r="O237" s="275">
        <v>2.0211999999999999</v>
      </c>
      <c r="P237" s="288">
        <v>2.0211999999999999</v>
      </c>
      <c r="Q237" s="411">
        <v>0</v>
      </c>
      <c r="R237" s="112">
        <f t="shared" si="190"/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f t="shared" si="191"/>
        <v>0</v>
      </c>
      <c r="X237" s="113">
        <v>0</v>
      </c>
      <c r="Y237" s="113">
        <v>0</v>
      </c>
      <c r="Z237" s="113">
        <v>0</v>
      </c>
      <c r="AA237" s="113">
        <f t="shared" si="192"/>
        <v>0</v>
      </c>
      <c r="AB237" s="113">
        <f t="shared" si="193"/>
        <v>0</v>
      </c>
      <c r="AC237" s="114">
        <f t="shared" si="194"/>
        <v>0</v>
      </c>
      <c r="AD237" s="114">
        <f t="shared" si="195"/>
        <v>0</v>
      </c>
      <c r="AE237" s="113">
        <v>0</v>
      </c>
      <c r="AF237" s="113">
        <v>0</v>
      </c>
      <c r="AG237" s="113">
        <f t="shared" si="196"/>
        <v>0</v>
      </c>
      <c r="AH237" s="113">
        <f t="shared" si="197"/>
        <v>0</v>
      </c>
      <c r="AI237" s="115">
        <v>0</v>
      </c>
      <c r="AJ237" s="115">
        <v>0</v>
      </c>
      <c r="AK237" s="115">
        <v>0</v>
      </c>
      <c r="AL237" s="115">
        <v>0</v>
      </c>
      <c r="AM237" s="115">
        <v>0</v>
      </c>
      <c r="AN237" s="115">
        <v>0</v>
      </c>
      <c r="AO237" s="115">
        <v>0</v>
      </c>
      <c r="AP237" s="115">
        <v>0</v>
      </c>
      <c r="AQ237" s="115">
        <f t="shared" si="198"/>
        <v>0</v>
      </c>
      <c r="AR237" s="115">
        <f t="shared" si="199"/>
        <v>0</v>
      </c>
      <c r="AS237" s="116">
        <f t="shared" si="200"/>
        <v>0</v>
      </c>
      <c r="AT237" s="351">
        <f t="shared" si="221"/>
        <v>1168824</v>
      </c>
      <c r="AU237" s="113">
        <f t="shared" si="222"/>
        <v>860696</v>
      </c>
      <c r="AV237" s="113">
        <f t="shared" si="201"/>
        <v>0</v>
      </c>
      <c r="AW237" s="113">
        <f t="shared" si="223"/>
        <v>290915</v>
      </c>
      <c r="AX237" s="113">
        <f t="shared" si="223"/>
        <v>17213</v>
      </c>
      <c r="AY237" s="113">
        <f t="shared" si="224"/>
        <v>0</v>
      </c>
      <c r="AZ237" s="115">
        <f t="shared" si="225"/>
        <v>2.0211999999999999</v>
      </c>
      <c r="BA237" s="115">
        <f t="shared" si="226"/>
        <v>2.0211999999999999</v>
      </c>
      <c r="BB237" s="116">
        <f t="shared" si="226"/>
        <v>0</v>
      </c>
    </row>
    <row r="238" spans="1:54" s="394" customFormat="1" ht="12.75" customHeight="1" x14ac:dyDescent="0.2">
      <c r="A238" s="379">
        <v>42</v>
      </c>
      <c r="B238" s="380">
        <v>4459</v>
      </c>
      <c r="C238" s="380">
        <v>650037171</v>
      </c>
      <c r="D238" s="380">
        <v>72742356</v>
      </c>
      <c r="E238" s="378" t="s">
        <v>231</v>
      </c>
      <c r="F238" s="380">
        <v>3143</v>
      </c>
      <c r="G238" s="247" t="s">
        <v>634</v>
      </c>
      <c r="H238" s="399" t="s">
        <v>282</v>
      </c>
      <c r="I238" s="110">
        <v>24578</v>
      </c>
      <c r="J238" s="111">
        <v>17325</v>
      </c>
      <c r="K238" s="111">
        <v>0</v>
      </c>
      <c r="L238" s="114">
        <v>5856</v>
      </c>
      <c r="M238" s="114">
        <v>347</v>
      </c>
      <c r="N238" s="111">
        <v>1050</v>
      </c>
      <c r="O238" s="275">
        <v>7.0000000000000007E-2</v>
      </c>
      <c r="P238" s="288">
        <v>0</v>
      </c>
      <c r="Q238" s="411">
        <v>7.0000000000000007E-2</v>
      </c>
      <c r="R238" s="112">
        <f t="shared" si="190"/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f t="shared" si="191"/>
        <v>0</v>
      </c>
      <c r="X238" s="113">
        <v>0</v>
      </c>
      <c r="Y238" s="113">
        <v>0</v>
      </c>
      <c r="Z238" s="113">
        <v>0</v>
      </c>
      <c r="AA238" s="113">
        <f t="shared" si="192"/>
        <v>0</v>
      </c>
      <c r="AB238" s="113">
        <f t="shared" si="193"/>
        <v>0</v>
      </c>
      <c r="AC238" s="114">
        <f t="shared" si="194"/>
        <v>0</v>
      </c>
      <c r="AD238" s="114">
        <f t="shared" si="195"/>
        <v>0</v>
      </c>
      <c r="AE238" s="113">
        <v>0</v>
      </c>
      <c r="AF238" s="113">
        <v>0</v>
      </c>
      <c r="AG238" s="113">
        <f t="shared" si="196"/>
        <v>0</v>
      </c>
      <c r="AH238" s="113">
        <f t="shared" si="197"/>
        <v>0</v>
      </c>
      <c r="AI238" s="115">
        <v>0</v>
      </c>
      <c r="AJ238" s="115">
        <v>0</v>
      </c>
      <c r="AK238" s="115">
        <v>0</v>
      </c>
      <c r="AL238" s="115">
        <v>0</v>
      </c>
      <c r="AM238" s="115">
        <v>0</v>
      </c>
      <c r="AN238" s="115">
        <v>0</v>
      </c>
      <c r="AO238" s="115">
        <v>0</v>
      </c>
      <c r="AP238" s="115">
        <v>0</v>
      </c>
      <c r="AQ238" s="115">
        <f t="shared" si="198"/>
        <v>0</v>
      </c>
      <c r="AR238" s="115">
        <f t="shared" si="199"/>
        <v>0</v>
      </c>
      <c r="AS238" s="116">
        <f t="shared" si="200"/>
        <v>0</v>
      </c>
      <c r="AT238" s="351">
        <f t="shared" si="221"/>
        <v>24578</v>
      </c>
      <c r="AU238" s="113">
        <f t="shared" si="222"/>
        <v>17325</v>
      </c>
      <c r="AV238" s="113">
        <f t="shared" si="201"/>
        <v>0</v>
      </c>
      <c r="AW238" s="113">
        <f t="shared" si="223"/>
        <v>5856</v>
      </c>
      <c r="AX238" s="113">
        <f t="shared" si="223"/>
        <v>347</v>
      </c>
      <c r="AY238" s="113">
        <f t="shared" si="224"/>
        <v>1050</v>
      </c>
      <c r="AZ238" s="115">
        <f t="shared" si="225"/>
        <v>7.0000000000000007E-2</v>
      </c>
      <c r="BA238" s="115">
        <f t="shared" si="226"/>
        <v>0</v>
      </c>
      <c r="BB238" s="116">
        <f t="shared" si="226"/>
        <v>7.0000000000000007E-2</v>
      </c>
    </row>
    <row r="239" spans="1:54" s="394" customFormat="1" ht="12.75" customHeight="1" x14ac:dyDescent="0.2">
      <c r="A239" s="237">
        <v>42</v>
      </c>
      <c r="B239" s="31">
        <v>4459</v>
      </c>
      <c r="C239" s="31">
        <v>650037171</v>
      </c>
      <c r="D239" s="31">
        <v>72742356</v>
      </c>
      <c r="E239" s="246" t="s">
        <v>232</v>
      </c>
      <c r="F239" s="31"/>
      <c r="G239" s="236"/>
      <c r="H239" s="332"/>
      <c r="I239" s="5">
        <v>18231992</v>
      </c>
      <c r="J239" s="8">
        <v>13213608</v>
      </c>
      <c r="K239" s="8">
        <v>20000</v>
      </c>
      <c r="L239" s="8">
        <v>4472960</v>
      </c>
      <c r="M239" s="8">
        <v>264274</v>
      </c>
      <c r="N239" s="8">
        <v>261150</v>
      </c>
      <c r="O239" s="9">
        <v>32.030599999999993</v>
      </c>
      <c r="P239" s="9">
        <v>22.357399999999998</v>
      </c>
      <c r="Q239" s="38">
        <v>9.6732000000000014</v>
      </c>
      <c r="R239" s="5">
        <f t="shared" ref="R239:BB239" si="227">SUM(R233:R238)</f>
        <v>0</v>
      </c>
      <c r="S239" s="8">
        <f t="shared" si="227"/>
        <v>0</v>
      </c>
      <c r="T239" s="8">
        <f t="shared" si="227"/>
        <v>47579</v>
      </c>
      <c r="U239" s="8">
        <f t="shared" si="227"/>
        <v>0</v>
      </c>
      <c r="V239" s="8">
        <f t="shared" si="227"/>
        <v>0</v>
      </c>
      <c r="W239" s="8">
        <f t="shared" si="227"/>
        <v>47579</v>
      </c>
      <c r="X239" s="8">
        <f t="shared" si="227"/>
        <v>0</v>
      </c>
      <c r="Y239" s="8">
        <f t="shared" si="227"/>
        <v>0</v>
      </c>
      <c r="Z239" s="8">
        <f t="shared" si="227"/>
        <v>0</v>
      </c>
      <c r="AA239" s="8">
        <f t="shared" si="227"/>
        <v>0</v>
      </c>
      <c r="AB239" s="8">
        <f t="shared" si="227"/>
        <v>47579</v>
      </c>
      <c r="AC239" s="8">
        <f t="shared" si="227"/>
        <v>16082</v>
      </c>
      <c r="AD239" s="8">
        <f t="shared" si="227"/>
        <v>952</v>
      </c>
      <c r="AE239" s="8">
        <f t="shared" si="227"/>
        <v>0</v>
      </c>
      <c r="AF239" s="8">
        <f t="shared" si="227"/>
        <v>0</v>
      </c>
      <c r="AG239" s="8">
        <f t="shared" si="227"/>
        <v>0</v>
      </c>
      <c r="AH239" s="8">
        <f t="shared" si="227"/>
        <v>64613</v>
      </c>
      <c r="AI239" s="9">
        <f t="shared" si="227"/>
        <v>0</v>
      </c>
      <c r="AJ239" s="9">
        <f t="shared" si="227"/>
        <v>0</v>
      </c>
      <c r="AK239" s="9">
        <f t="shared" si="227"/>
        <v>0</v>
      </c>
      <c r="AL239" s="9">
        <f t="shared" si="227"/>
        <v>0</v>
      </c>
      <c r="AM239" s="9">
        <f t="shared" si="227"/>
        <v>0.16</v>
      </c>
      <c r="AN239" s="9">
        <f t="shared" si="227"/>
        <v>0</v>
      </c>
      <c r="AO239" s="9">
        <f t="shared" si="227"/>
        <v>0</v>
      </c>
      <c r="AP239" s="9">
        <f t="shared" si="227"/>
        <v>0</v>
      </c>
      <c r="AQ239" s="9">
        <f t="shared" si="227"/>
        <v>0</v>
      </c>
      <c r="AR239" s="9">
        <f t="shared" si="227"/>
        <v>0.16</v>
      </c>
      <c r="AS239" s="78">
        <f t="shared" si="227"/>
        <v>0.16</v>
      </c>
      <c r="AT239" s="877">
        <f t="shared" si="227"/>
        <v>18296605</v>
      </c>
      <c r="AU239" s="8">
        <f t="shared" si="227"/>
        <v>13261187</v>
      </c>
      <c r="AV239" s="8">
        <f t="shared" si="227"/>
        <v>20000</v>
      </c>
      <c r="AW239" s="8">
        <f t="shared" si="227"/>
        <v>4489042</v>
      </c>
      <c r="AX239" s="8">
        <f t="shared" si="227"/>
        <v>265226</v>
      </c>
      <c r="AY239" s="8">
        <f t="shared" si="227"/>
        <v>261150</v>
      </c>
      <c r="AZ239" s="9">
        <f t="shared" si="227"/>
        <v>32.190599999999996</v>
      </c>
      <c r="BA239" s="9">
        <f t="shared" si="227"/>
        <v>22.357399999999998</v>
      </c>
      <c r="BB239" s="78">
        <f t="shared" si="227"/>
        <v>9.8332000000000015</v>
      </c>
    </row>
    <row r="240" spans="1:54" s="394" customFormat="1" ht="12.75" customHeight="1" x14ac:dyDescent="0.2">
      <c r="A240" s="379">
        <v>43</v>
      </c>
      <c r="B240" s="380">
        <v>4424</v>
      </c>
      <c r="C240" s="380">
        <v>600074170</v>
      </c>
      <c r="D240" s="380">
        <v>72741562</v>
      </c>
      <c r="E240" s="378" t="s">
        <v>233</v>
      </c>
      <c r="F240" s="380">
        <v>3111</v>
      </c>
      <c r="G240" s="247" t="s">
        <v>315</v>
      </c>
      <c r="H240" s="381" t="s">
        <v>281</v>
      </c>
      <c r="I240" s="110">
        <v>3228217</v>
      </c>
      <c r="J240" s="111">
        <v>2314998</v>
      </c>
      <c r="K240" s="111">
        <v>0</v>
      </c>
      <c r="L240" s="114">
        <v>782469</v>
      </c>
      <c r="M240" s="114">
        <v>46300</v>
      </c>
      <c r="N240" s="111">
        <v>84450</v>
      </c>
      <c r="O240" s="275">
        <v>5.3898000000000001</v>
      </c>
      <c r="P240" s="288">
        <v>4</v>
      </c>
      <c r="Q240" s="411">
        <v>1.3897999999999999</v>
      </c>
      <c r="R240" s="112">
        <f t="shared" si="190"/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f t="shared" si="191"/>
        <v>0</v>
      </c>
      <c r="X240" s="113">
        <v>0</v>
      </c>
      <c r="Y240" s="113">
        <v>0</v>
      </c>
      <c r="Z240" s="113">
        <v>0</v>
      </c>
      <c r="AA240" s="113">
        <f t="shared" si="192"/>
        <v>0</v>
      </c>
      <c r="AB240" s="113">
        <f t="shared" si="193"/>
        <v>0</v>
      </c>
      <c r="AC240" s="114">
        <f t="shared" si="194"/>
        <v>0</v>
      </c>
      <c r="AD240" s="114">
        <f t="shared" si="195"/>
        <v>0</v>
      </c>
      <c r="AE240" s="113">
        <v>0</v>
      </c>
      <c r="AF240" s="113">
        <v>0</v>
      </c>
      <c r="AG240" s="113">
        <f t="shared" si="196"/>
        <v>0</v>
      </c>
      <c r="AH240" s="113">
        <f t="shared" si="197"/>
        <v>0</v>
      </c>
      <c r="AI240" s="115">
        <v>0</v>
      </c>
      <c r="AJ240" s="115">
        <v>0</v>
      </c>
      <c r="AK240" s="115">
        <v>0</v>
      </c>
      <c r="AL240" s="115">
        <v>0</v>
      </c>
      <c r="AM240" s="115">
        <v>0</v>
      </c>
      <c r="AN240" s="115">
        <v>0</v>
      </c>
      <c r="AO240" s="115">
        <v>0</v>
      </c>
      <c r="AP240" s="115">
        <v>0</v>
      </c>
      <c r="AQ240" s="115">
        <f t="shared" si="198"/>
        <v>0</v>
      </c>
      <c r="AR240" s="115">
        <f t="shared" si="199"/>
        <v>0</v>
      </c>
      <c r="AS240" s="116">
        <f t="shared" si="200"/>
        <v>0</v>
      </c>
      <c r="AT240" s="351">
        <f>I240+AH240</f>
        <v>3228217</v>
      </c>
      <c r="AU240" s="113">
        <f>J240+W240</f>
        <v>2314998</v>
      </c>
      <c r="AV240" s="113">
        <f t="shared" si="201"/>
        <v>0</v>
      </c>
      <c r="AW240" s="113">
        <f t="shared" ref="AW240:AX242" si="228">L240+AC240</f>
        <v>782469</v>
      </c>
      <c r="AX240" s="113">
        <f t="shared" si="228"/>
        <v>46300</v>
      </c>
      <c r="AY240" s="113">
        <f>N240+AG240</f>
        <v>84450</v>
      </c>
      <c r="AZ240" s="115">
        <f>O240+AS240</f>
        <v>5.3898000000000001</v>
      </c>
      <c r="BA240" s="115">
        <f t="shared" ref="BA240:BB242" si="229">P240+AQ240</f>
        <v>4</v>
      </c>
      <c r="BB240" s="116">
        <f t="shared" si="229"/>
        <v>1.3897999999999999</v>
      </c>
    </row>
    <row r="241" spans="1:54" s="394" customFormat="1" ht="12.75" customHeight="1" x14ac:dyDescent="0.2">
      <c r="A241" s="379">
        <v>43</v>
      </c>
      <c r="B241" s="380">
        <v>4424</v>
      </c>
      <c r="C241" s="380">
        <v>600074170</v>
      </c>
      <c r="D241" s="380">
        <v>72741562</v>
      </c>
      <c r="E241" s="378" t="s">
        <v>233</v>
      </c>
      <c r="F241" s="380">
        <v>3111</v>
      </c>
      <c r="G241" s="247" t="s">
        <v>316</v>
      </c>
      <c r="H241" s="381" t="s">
        <v>282</v>
      </c>
      <c r="I241" s="110">
        <v>470470</v>
      </c>
      <c r="J241" s="111">
        <v>346443</v>
      </c>
      <c r="K241" s="111">
        <v>0</v>
      </c>
      <c r="L241" s="114">
        <v>117098</v>
      </c>
      <c r="M241" s="114">
        <v>6929</v>
      </c>
      <c r="N241" s="111">
        <v>0</v>
      </c>
      <c r="O241" s="275">
        <v>1</v>
      </c>
      <c r="P241" s="288">
        <v>1</v>
      </c>
      <c r="Q241" s="411">
        <v>0</v>
      </c>
      <c r="R241" s="112">
        <f t="shared" si="190"/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f t="shared" si="191"/>
        <v>0</v>
      </c>
      <c r="X241" s="113">
        <v>0</v>
      </c>
      <c r="Y241" s="113">
        <v>0</v>
      </c>
      <c r="Z241" s="113">
        <v>0</v>
      </c>
      <c r="AA241" s="113">
        <f t="shared" si="192"/>
        <v>0</v>
      </c>
      <c r="AB241" s="113">
        <f t="shared" si="193"/>
        <v>0</v>
      </c>
      <c r="AC241" s="114">
        <f t="shared" si="194"/>
        <v>0</v>
      </c>
      <c r="AD241" s="114">
        <f t="shared" si="195"/>
        <v>0</v>
      </c>
      <c r="AE241" s="113">
        <v>0</v>
      </c>
      <c r="AF241" s="113">
        <v>0</v>
      </c>
      <c r="AG241" s="113">
        <f t="shared" si="196"/>
        <v>0</v>
      </c>
      <c r="AH241" s="113">
        <f t="shared" si="197"/>
        <v>0</v>
      </c>
      <c r="AI241" s="115">
        <v>0</v>
      </c>
      <c r="AJ241" s="115">
        <v>0</v>
      </c>
      <c r="AK241" s="115">
        <v>0</v>
      </c>
      <c r="AL241" s="115">
        <v>0</v>
      </c>
      <c r="AM241" s="115">
        <v>0</v>
      </c>
      <c r="AN241" s="115">
        <v>0</v>
      </c>
      <c r="AO241" s="115">
        <v>0</v>
      </c>
      <c r="AP241" s="115">
        <v>0</v>
      </c>
      <c r="AQ241" s="115">
        <f t="shared" si="198"/>
        <v>0</v>
      </c>
      <c r="AR241" s="115">
        <f t="shared" si="199"/>
        <v>0</v>
      </c>
      <c r="AS241" s="116">
        <f t="shared" si="200"/>
        <v>0</v>
      </c>
      <c r="AT241" s="351">
        <f>I241+AH241</f>
        <v>470470</v>
      </c>
      <c r="AU241" s="113">
        <f>J241+W241</f>
        <v>346443</v>
      </c>
      <c r="AV241" s="113">
        <f t="shared" si="201"/>
        <v>0</v>
      </c>
      <c r="AW241" s="113">
        <f t="shared" si="228"/>
        <v>117098</v>
      </c>
      <c r="AX241" s="113">
        <f t="shared" si="228"/>
        <v>6929</v>
      </c>
      <c r="AY241" s="113">
        <f>N241+AG241</f>
        <v>0</v>
      </c>
      <c r="AZ241" s="115">
        <f>O241+AS241</f>
        <v>1</v>
      </c>
      <c r="BA241" s="115">
        <f t="shared" si="229"/>
        <v>1</v>
      </c>
      <c r="BB241" s="116">
        <f t="shared" si="229"/>
        <v>0</v>
      </c>
    </row>
    <row r="242" spans="1:54" s="394" customFormat="1" ht="12.75" customHeight="1" x14ac:dyDescent="0.2">
      <c r="A242" s="379">
        <v>43</v>
      </c>
      <c r="B242" s="380">
        <v>4424</v>
      </c>
      <c r="C242" s="380">
        <v>600074170</v>
      </c>
      <c r="D242" s="380">
        <v>72741562</v>
      </c>
      <c r="E242" s="378" t="s">
        <v>233</v>
      </c>
      <c r="F242" s="380">
        <v>3141</v>
      </c>
      <c r="G242" s="247" t="s">
        <v>319</v>
      </c>
      <c r="H242" s="381" t="s">
        <v>282</v>
      </c>
      <c r="I242" s="110">
        <v>992601</v>
      </c>
      <c r="J242" s="111">
        <v>727341</v>
      </c>
      <c r="K242" s="111">
        <v>0</v>
      </c>
      <c r="L242" s="114">
        <v>245841</v>
      </c>
      <c r="M242" s="114">
        <v>14547</v>
      </c>
      <c r="N242" s="111">
        <v>4872</v>
      </c>
      <c r="O242" s="275">
        <v>2.4700000000000002</v>
      </c>
      <c r="P242" s="288">
        <v>0</v>
      </c>
      <c r="Q242" s="411">
        <v>2.4700000000000002</v>
      </c>
      <c r="R242" s="112">
        <f t="shared" si="190"/>
        <v>0</v>
      </c>
      <c r="S242" s="113">
        <v>0</v>
      </c>
      <c r="T242" s="113">
        <v>2335</v>
      </c>
      <c r="U242" s="113">
        <v>0</v>
      </c>
      <c r="V242" s="113">
        <v>0</v>
      </c>
      <c r="W242" s="113">
        <f t="shared" si="191"/>
        <v>2335</v>
      </c>
      <c r="X242" s="113">
        <v>0</v>
      </c>
      <c r="Y242" s="113">
        <v>0</v>
      </c>
      <c r="Z242" s="113">
        <v>0</v>
      </c>
      <c r="AA242" s="113">
        <f t="shared" si="192"/>
        <v>0</v>
      </c>
      <c r="AB242" s="113">
        <f t="shared" si="193"/>
        <v>2335</v>
      </c>
      <c r="AC242" s="114">
        <f t="shared" si="194"/>
        <v>789</v>
      </c>
      <c r="AD242" s="114">
        <f t="shared" si="195"/>
        <v>47</v>
      </c>
      <c r="AE242" s="113">
        <v>0</v>
      </c>
      <c r="AF242" s="113">
        <v>0</v>
      </c>
      <c r="AG242" s="113">
        <f t="shared" si="196"/>
        <v>0</v>
      </c>
      <c r="AH242" s="113">
        <f t="shared" si="197"/>
        <v>3171</v>
      </c>
      <c r="AI242" s="115">
        <v>0</v>
      </c>
      <c r="AJ242" s="115">
        <v>0</v>
      </c>
      <c r="AK242" s="115">
        <v>0</v>
      </c>
      <c r="AL242" s="115">
        <v>0</v>
      </c>
      <c r="AM242" s="115">
        <v>0.01</v>
      </c>
      <c r="AN242" s="115">
        <v>0</v>
      </c>
      <c r="AO242" s="115">
        <v>0</v>
      </c>
      <c r="AP242" s="115">
        <v>0</v>
      </c>
      <c r="AQ242" s="115">
        <f t="shared" si="198"/>
        <v>0</v>
      </c>
      <c r="AR242" s="115">
        <f t="shared" si="199"/>
        <v>0.01</v>
      </c>
      <c r="AS242" s="116">
        <f t="shared" si="200"/>
        <v>0.01</v>
      </c>
      <c r="AT242" s="351">
        <f>I242+AH242</f>
        <v>995772</v>
      </c>
      <c r="AU242" s="113">
        <f>J242+W242</f>
        <v>729676</v>
      </c>
      <c r="AV242" s="113">
        <f t="shared" si="201"/>
        <v>0</v>
      </c>
      <c r="AW242" s="113">
        <f t="shared" si="228"/>
        <v>246630</v>
      </c>
      <c r="AX242" s="113">
        <f t="shared" si="228"/>
        <v>14594</v>
      </c>
      <c r="AY242" s="113">
        <f>N242+AG242</f>
        <v>4872</v>
      </c>
      <c r="AZ242" s="115">
        <f>O242+AS242</f>
        <v>2.48</v>
      </c>
      <c r="BA242" s="115">
        <f t="shared" si="229"/>
        <v>0</v>
      </c>
      <c r="BB242" s="116">
        <f t="shared" si="229"/>
        <v>2.48</v>
      </c>
    </row>
    <row r="243" spans="1:54" s="394" customFormat="1" ht="12.75" customHeight="1" x14ac:dyDescent="0.2">
      <c r="A243" s="237">
        <v>43</v>
      </c>
      <c r="B243" s="31">
        <v>4424</v>
      </c>
      <c r="C243" s="31">
        <v>600074170</v>
      </c>
      <c r="D243" s="31">
        <v>72741562</v>
      </c>
      <c r="E243" s="246" t="s">
        <v>234</v>
      </c>
      <c r="F243" s="31"/>
      <c r="G243" s="236"/>
      <c r="H243" s="332"/>
      <c r="I243" s="5">
        <v>4691288</v>
      </c>
      <c r="J243" s="8">
        <v>3388782</v>
      </c>
      <c r="K243" s="8">
        <v>0</v>
      </c>
      <c r="L243" s="8">
        <v>1145408</v>
      </c>
      <c r="M243" s="8">
        <v>67776</v>
      </c>
      <c r="N243" s="8">
        <v>89322</v>
      </c>
      <c r="O243" s="9">
        <v>8.8597999999999999</v>
      </c>
      <c r="P243" s="9">
        <v>5</v>
      </c>
      <c r="Q243" s="38">
        <v>3.8597999999999999</v>
      </c>
      <c r="R243" s="5">
        <f t="shared" ref="R243:BB243" si="230">SUM(R240:R242)</f>
        <v>0</v>
      </c>
      <c r="S243" s="8">
        <f t="shared" si="230"/>
        <v>0</v>
      </c>
      <c r="T243" s="8">
        <f t="shared" si="230"/>
        <v>2335</v>
      </c>
      <c r="U243" s="8">
        <f t="shared" si="230"/>
        <v>0</v>
      </c>
      <c r="V243" s="8">
        <f t="shared" si="230"/>
        <v>0</v>
      </c>
      <c r="W243" s="8">
        <f t="shared" si="230"/>
        <v>2335</v>
      </c>
      <c r="X243" s="8">
        <f t="shared" si="230"/>
        <v>0</v>
      </c>
      <c r="Y243" s="8">
        <f t="shared" si="230"/>
        <v>0</v>
      </c>
      <c r="Z243" s="8">
        <f t="shared" si="230"/>
        <v>0</v>
      </c>
      <c r="AA243" s="8">
        <f t="shared" si="230"/>
        <v>0</v>
      </c>
      <c r="AB243" s="8">
        <f t="shared" si="230"/>
        <v>2335</v>
      </c>
      <c r="AC243" s="8">
        <f t="shared" si="230"/>
        <v>789</v>
      </c>
      <c r="AD243" s="8">
        <f t="shared" si="230"/>
        <v>47</v>
      </c>
      <c r="AE243" s="8">
        <f t="shared" si="230"/>
        <v>0</v>
      </c>
      <c r="AF243" s="8">
        <f t="shared" si="230"/>
        <v>0</v>
      </c>
      <c r="AG243" s="8">
        <f t="shared" si="230"/>
        <v>0</v>
      </c>
      <c r="AH243" s="8">
        <f t="shared" si="230"/>
        <v>3171</v>
      </c>
      <c r="AI243" s="9">
        <f t="shared" si="230"/>
        <v>0</v>
      </c>
      <c r="AJ243" s="9">
        <f t="shared" si="230"/>
        <v>0</v>
      </c>
      <c r="AK243" s="9">
        <f t="shared" si="230"/>
        <v>0</v>
      </c>
      <c r="AL243" s="9">
        <f t="shared" si="230"/>
        <v>0</v>
      </c>
      <c r="AM243" s="9">
        <f t="shared" si="230"/>
        <v>0.01</v>
      </c>
      <c r="AN243" s="9">
        <f t="shared" si="230"/>
        <v>0</v>
      </c>
      <c r="AO243" s="9">
        <f t="shared" si="230"/>
        <v>0</v>
      </c>
      <c r="AP243" s="9">
        <f t="shared" si="230"/>
        <v>0</v>
      </c>
      <c r="AQ243" s="9">
        <f t="shared" si="230"/>
        <v>0</v>
      </c>
      <c r="AR243" s="9">
        <f t="shared" si="230"/>
        <v>0.01</v>
      </c>
      <c r="AS243" s="78">
        <f t="shared" si="230"/>
        <v>0.01</v>
      </c>
      <c r="AT243" s="877">
        <f t="shared" si="230"/>
        <v>4694459</v>
      </c>
      <c r="AU243" s="8">
        <f t="shared" si="230"/>
        <v>3391117</v>
      </c>
      <c r="AV243" s="8">
        <f t="shared" si="230"/>
        <v>0</v>
      </c>
      <c r="AW243" s="8">
        <f t="shared" si="230"/>
        <v>1146197</v>
      </c>
      <c r="AX243" s="8">
        <f t="shared" si="230"/>
        <v>67823</v>
      </c>
      <c r="AY243" s="8">
        <f t="shared" si="230"/>
        <v>89322</v>
      </c>
      <c r="AZ243" s="9">
        <f t="shared" si="230"/>
        <v>8.8697999999999997</v>
      </c>
      <c r="BA243" s="9">
        <f t="shared" si="230"/>
        <v>5</v>
      </c>
      <c r="BB243" s="78">
        <f t="shared" si="230"/>
        <v>3.8697999999999997</v>
      </c>
    </row>
    <row r="244" spans="1:54" s="394" customFormat="1" ht="12.75" customHeight="1" x14ac:dyDescent="0.2">
      <c r="A244" s="379">
        <v>44</v>
      </c>
      <c r="B244" s="380">
        <v>4489</v>
      </c>
      <c r="C244" s="380">
        <v>600075036</v>
      </c>
      <c r="D244" s="380">
        <v>72742607</v>
      </c>
      <c r="E244" s="378" t="s">
        <v>235</v>
      </c>
      <c r="F244" s="380">
        <v>3111</v>
      </c>
      <c r="G244" s="247" t="s">
        <v>315</v>
      </c>
      <c r="H244" s="381" t="s">
        <v>281</v>
      </c>
      <c r="I244" s="110">
        <v>3009840</v>
      </c>
      <c r="J244" s="111">
        <v>2185692</v>
      </c>
      <c r="K244" s="111">
        <v>15000</v>
      </c>
      <c r="L244" s="114">
        <v>743834</v>
      </c>
      <c r="M244" s="114">
        <v>43714</v>
      </c>
      <c r="N244" s="111">
        <v>21600</v>
      </c>
      <c r="O244" s="275">
        <v>5.0217999999999998</v>
      </c>
      <c r="P244" s="288">
        <v>4</v>
      </c>
      <c r="Q244" s="411">
        <v>1.0218</v>
      </c>
      <c r="R244" s="112">
        <f t="shared" si="190"/>
        <v>0</v>
      </c>
      <c r="S244" s="113">
        <v>0</v>
      </c>
      <c r="T244" s="113">
        <v>0</v>
      </c>
      <c r="U244" s="113">
        <v>0</v>
      </c>
      <c r="V244" s="113">
        <v>0</v>
      </c>
      <c r="W244" s="113">
        <f t="shared" si="191"/>
        <v>0</v>
      </c>
      <c r="X244" s="113">
        <v>0</v>
      </c>
      <c r="Y244" s="113">
        <v>0</v>
      </c>
      <c r="Z244" s="113">
        <v>0</v>
      </c>
      <c r="AA244" s="113">
        <f t="shared" si="192"/>
        <v>0</v>
      </c>
      <c r="AB244" s="113">
        <f t="shared" si="193"/>
        <v>0</v>
      </c>
      <c r="AC244" s="114">
        <f t="shared" si="194"/>
        <v>0</v>
      </c>
      <c r="AD244" s="114">
        <f t="shared" si="195"/>
        <v>0</v>
      </c>
      <c r="AE244" s="113">
        <v>0</v>
      </c>
      <c r="AF244" s="113">
        <v>0</v>
      </c>
      <c r="AG244" s="113">
        <f t="shared" si="196"/>
        <v>0</v>
      </c>
      <c r="AH244" s="113">
        <f t="shared" si="197"/>
        <v>0</v>
      </c>
      <c r="AI244" s="115">
        <v>0</v>
      </c>
      <c r="AJ244" s="115">
        <v>0</v>
      </c>
      <c r="AK244" s="115">
        <v>0</v>
      </c>
      <c r="AL244" s="115">
        <v>0</v>
      </c>
      <c r="AM244" s="115">
        <v>0</v>
      </c>
      <c r="AN244" s="115">
        <v>0</v>
      </c>
      <c r="AO244" s="115">
        <v>0</v>
      </c>
      <c r="AP244" s="115">
        <v>0</v>
      </c>
      <c r="AQ244" s="115">
        <f t="shared" si="198"/>
        <v>0</v>
      </c>
      <c r="AR244" s="115">
        <f t="shared" si="199"/>
        <v>0</v>
      </c>
      <c r="AS244" s="116">
        <f t="shared" si="200"/>
        <v>0</v>
      </c>
      <c r="AT244" s="351">
        <f t="shared" ref="AT244:AT249" si="231">I244+AH244</f>
        <v>3009840</v>
      </c>
      <c r="AU244" s="113">
        <f t="shared" ref="AU244:AU249" si="232">J244+W244</f>
        <v>2185692</v>
      </c>
      <c r="AV244" s="113">
        <f t="shared" si="201"/>
        <v>15000</v>
      </c>
      <c r="AW244" s="113">
        <f t="shared" ref="AW244:AX249" si="233">L244+AC244</f>
        <v>743834</v>
      </c>
      <c r="AX244" s="113">
        <f t="shared" si="233"/>
        <v>43714</v>
      </c>
      <c r="AY244" s="113">
        <f t="shared" ref="AY244:AY249" si="234">N244+AG244</f>
        <v>21600</v>
      </c>
      <c r="AZ244" s="115">
        <f t="shared" ref="AZ244:AZ249" si="235">O244+AS244</f>
        <v>5.0217999999999998</v>
      </c>
      <c r="BA244" s="115">
        <f t="shared" ref="BA244:BB249" si="236">P244+AQ244</f>
        <v>4</v>
      </c>
      <c r="BB244" s="116">
        <f t="shared" si="236"/>
        <v>1.0218</v>
      </c>
    </row>
    <row r="245" spans="1:54" s="394" customFormat="1" ht="12.75" customHeight="1" x14ac:dyDescent="0.2">
      <c r="A245" s="379">
        <v>44</v>
      </c>
      <c r="B245" s="380">
        <v>4489</v>
      </c>
      <c r="C245" s="380">
        <v>600075036</v>
      </c>
      <c r="D245" s="380">
        <v>72742607</v>
      </c>
      <c r="E245" s="378" t="s">
        <v>235</v>
      </c>
      <c r="F245" s="380">
        <v>3117</v>
      </c>
      <c r="G245" s="247" t="s">
        <v>318</v>
      </c>
      <c r="H245" s="381" t="s">
        <v>281</v>
      </c>
      <c r="I245" s="110">
        <v>3859787</v>
      </c>
      <c r="J245" s="111">
        <v>2773577</v>
      </c>
      <c r="K245" s="111">
        <v>0</v>
      </c>
      <c r="L245" s="114">
        <v>937469</v>
      </c>
      <c r="M245" s="114">
        <v>55471</v>
      </c>
      <c r="N245" s="111">
        <v>93270</v>
      </c>
      <c r="O245" s="275">
        <v>5.7837999999999994</v>
      </c>
      <c r="P245" s="288">
        <v>4.1681999999999997</v>
      </c>
      <c r="Q245" s="411">
        <v>1.6155999999999999</v>
      </c>
      <c r="R245" s="112">
        <f t="shared" si="190"/>
        <v>0</v>
      </c>
      <c r="S245" s="113">
        <v>0</v>
      </c>
      <c r="T245" s="113">
        <v>0</v>
      </c>
      <c r="U245" s="113">
        <v>0</v>
      </c>
      <c r="V245" s="113">
        <v>0</v>
      </c>
      <c r="W245" s="113">
        <f t="shared" si="191"/>
        <v>0</v>
      </c>
      <c r="X245" s="113">
        <v>0</v>
      </c>
      <c r="Y245" s="113">
        <v>0</v>
      </c>
      <c r="Z245" s="113">
        <v>0</v>
      </c>
      <c r="AA245" s="113">
        <f t="shared" si="192"/>
        <v>0</v>
      </c>
      <c r="AB245" s="113">
        <f t="shared" si="193"/>
        <v>0</v>
      </c>
      <c r="AC245" s="114">
        <f t="shared" si="194"/>
        <v>0</v>
      </c>
      <c r="AD245" s="114">
        <f t="shared" si="195"/>
        <v>0</v>
      </c>
      <c r="AE245" s="113">
        <v>0</v>
      </c>
      <c r="AF245" s="113">
        <v>0</v>
      </c>
      <c r="AG245" s="113">
        <f t="shared" si="196"/>
        <v>0</v>
      </c>
      <c r="AH245" s="113">
        <f t="shared" si="197"/>
        <v>0</v>
      </c>
      <c r="AI245" s="115">
        <v>0</v>
      </c>
      <c r="AJ245" s="115">
        <v>0</v>
      </c>
      <c r="AK245" s="115">
        <v>0</v>
      </c>
      <c r="AL245" s="115">
        <v>0</v>
      </c>
      <c r="AM245" s="115">
        <v>0</v>
      </c>
      <c r="AN245" s="115">
        <v>0</v>
      </c>
      <c r="AO245" s="115">
        <v>0</v>
      </c>
      <c r="AP245" s="115">
        <v>0</v>
      </c>
      <c r="AQ245" s="115">
        <f t="shared" si="198"/>
        <v>0</v>
      </c>
      <c r="AR245" s="115">
        <f t="shared" si="199"/>
        <v>0</v>
      </c>
      <c r="AS245" s="116">
        <f t="shared" si="200"/>
        <v>0</v>
      </c>
      <c r="AT245" s="351">
        <f t="shared" si="231"/>
        <v>3859787</v>
      </c>
      <c r="AU245" s="113">
        <f t="shared" si="232"/>
        <v>2773577</v>
      </c>
      <c r="AV245" s="113">
        <f t="shared" si="201"/>
        <v>0</v>
      </c>
      <c r="AW245" s="113">
        <f t="shared" si="233"/>
        <v>937469</v>
      </c>
      <c r="AX245" s="113">
        <f t="shared" si="233"/>
        <v>55471</v>
      </c>
      <c r="AY245" s="113">
        <f t="shared" si="234"/>
        <v>93270</v>
      </c>
      <c r="AZ245" s="115">
        <f t="shared" si="235"/>
        <v>5.7837999999999994</v>
      </c>
      <c r="BA245" s="115">
        <f t="shared" si="236"/>
        <v>4.1681999999999997</v>
      </c>
      <c r="BB245" s="116">
        <f t="shared" si="236"/>
        <v>1.6155999999999999</v>
      </c>
    </row>
    <row r="246" spans="1:54" s="394" customFormat="1" ht="12.75" customHeight="1" x14ac:dyDescent="0.2">
      <c r="A246" s="379">
        <v>44</v>
      </c>
      <c r="B246" s="380">
        <v>4489</v>
      </c>
      <c r="C246" s="380">
        <v>600075036</v>
      </c>
      <c r="D246" s="380">
        <v>72742607</v>
      </c>
      <c r="E246" s="378" t="s">
        <v>235</v>
      </c>
      <c r="F246" s="380">
        <v>3117</v>
      </c>
      <c r="G246" s="247" t="s">
        <v>316</v>
      </c>
      <c r="H246" s="381" t="s">
        <v>282</v>
      </c>
      <c r="I246" s="110">
        <v>1482616</v>
      </c>
      <c r="J246" s="111">
        <v>1090660</v>
      </c>
      <c r="K246" s="111">
        <v>0</v>
      </c>
      <c r="L246" s="114">
        <v>368643</v>
      </c>
      <c r="M246" s="114">
        <v>21813</v>
      </c>
      <c r="N246" s="111">
        <v>1500</v>
      </c>
      <c r="O246" s="275">
        <v>3.15</v>
      </c>
      <c r="P246" s="288">
        <v>3.15</v>
      </c>
      <c r="Q246" s="411">
        <v>0</v>
      </c>
      <c r="R246" s="112">
        <f t="shared" si="190"/>
        <v>0</v>
      </c>
      <c r="S246" s="113">
        <v>21653</v>
      </c>
      <c r="T246" s="113">
        <v>0</v>
      </c>
      <c r="U246" s="113">
        <v>0</v>
      </c>
      <c r="V246" s="113">
        <v>0</v>
      </c>
      <c r="W246" s="113">
        <f t="shared" si="191"/>
        <v>21653</v>
      </c>
      <c r="X246" s="113">
        <v>0</v>
      </c>
      <c r="Y246" s="113">
        <v>0</v>
      </c>
      <c r="Z246" s="113">
        <v>0</v>
      </c>
      <c r="AA246" s="113">
        <f t="shared" si="192"/>
        <v>0</v>
      </c>
      <c r="AB246" s="113">
        <f t="shared" si="193"/>
        <v>21653</v>
      </c>
      <c r="AC246" s="114">
        <f t="shared" si="194"/>
        <v>7319</v>
      </c>
      <c r="AD246" s="114">
        <f t="shared" si="195"/>
        <v>433</v>
      </c>
      <c r="AE246" s="113">
        <v>0</v>
      </c>
      <c r="AF246" s="113">
        <v>0</v>
      </c>
      <c r="AG246" s="113">
        <f t="shared" si="196"/>
        <v>0</v>
      </c>
      <c r="AH246" s="113">
        <f t="shared" si="197"/>
        <v>29405</v>
      </c>
      <c r="AI246" s="115">
        <v>0</v>
      </c>
      <c r="AJ246" s="115">
        <v>0</v>
      </c>
      <c r="AK246" s="115">
        <v>0.06</v>
      </c>
      <c r="AL246" s="115">
        <v>0</v>
      </c>
      <c r="AM246" s="115">
        <v>0</v>
      </c>
      <c r="AN246" s="115">
        <v>0</v>
      </c>
      <c r="AO246" s="115">
        <v>0</v>
      </c>
      <c r="AP246" s="115">
        <v>0</v>
      </c>
      <c r="AQ246" s="115">
        <f t="shared" si="198"/>
        <v>0.06</v>
      </c>
      <c r="AR246" s="115">
        <f t="shared" si="199"/>
        <v>0</v>
      </c>
      <c r="AS246" s="116">
        <f t="shared" si="200"/>
        <v>0.06</v>
      </c>
      <c r="AT246" s="351">
        <f t="shared" si="231"/>
        <v>1512021</v>
      </c>
      <c r="AU246" s="113">
        <f t="shared" si="232"/>
        <v>1112313</v>
      </c>
      <c r="AV246" s="113">
        <f t="shared" si="201"/>
        <v>0</v>
      </c>
      <c r="AW246" s="113">
        <f t="shared" si="233"/>
        <v>375962</v>
      </c>
      <c r="AX246" s="113">
        <f t="shared" si="233"/>
        <v>22246</v>
      </c>
      <c r="AY246" s="113">
        <f t="shared" si="234"/>
        <v>1500</v>
      </c>
      <c r="AZ246" s="115">
        <f t="shared" si="235"/>
        <v>3.21</v>
      </c>
      <c r="BA246" s="115">
        <f t="shared" si="236"/>
        <v>3.21</v>
      </c>
      <c r="BB246" s="116">
        <f t="shared" si="236"/>
        <v>0</v>
      </c>
    </row>
    <row r="247" spans="1:54" s="394" customFormat="1" ht="12.75" customHeight="1" x14ac:dyDescent="0.2">
      <c r="A247" s="379">
        <v>44</v>
      </c>
      <c r="B247" s="380">
        <v>4489</v>
      </c>
      <c r="C247" s="380">
        <v>600075036</v>
      </c>
      <c r="D247" s="380">
        <v>72742607</v>
      </c>
      <c r="E247" s="378" t="s">
        <v>235</v>
      </c>
      <c r="F247" s="380">
        <v>3141</v>
      </c>
      <c r="G247" s="247" t="s">
        <v>319</v>
      </c>
      <c r="H247" s="381" t="s">
        <v>282</v>
      </c>
      <c r="I247" s="110">
        <v>1012167</v>
      </c>
      <c r="J247" s="111">
        <v>722001</v>
      </c>
      <c r="K247" s="111">
        <v>20000</v>
      </c>
      <c r="L247" s="114">
        <v>250796</v>
      </c>
      <c r="M247" s="114">
        <v>14440</v>
      </c>
      <c r="N247" s="111">
        <v>4930</v>
      </c>
      <c r="O247" s="275">
        <v>2.52</v>
      </c>
      <c r="P247" s="288">
        <v>0</v>
      </c>
      <c r="Q247" s="411">
        <v>2.52</v>
      </c>
      <c r="R247" s="112">
        <f t="shared" si="190"/>
        <v>0</v>
      </c>
      <c r="S247" s="113">
        <v>0</v>
      </c>
      <c r="T247" s="113">
        <v>13267</v>
      </c>
      <c r="U247" s="113">
        <v>0</v>
      </c>
      <c r="V247" s="113">
        <v>0</v>
      </c>
      <c r="W247" s="113">
        <f t="shared" si="191"/>
        <v>13267</v>
      </c>
      <c r="X247" s="113">
        <v>0</v>
      </c>
      <c r="Y247" s="113">
        <v>0</v>
      </c>
      <c r="Z247" s="113">
        <v>0</v>
      </c>
      <c r="AA247" s="113">
        <f t="shared" si="192"/>
        <v>0</v>
      </c>
      <c r="AB247" s="113">
        <f t="shared" si="193"/>
        <v>13267</v>
      </c>
      <c r="AC247" s="114">
        <f t="shared" si="194"/>
        <v>4484</v>
      </c>
      <c r="AD247" s="114">
        <f t="shared" si="195"/>
        <v>265</v>
      </c>
      <c r="AE247" s="113">
        <v>0</v>
      </c>
      <c r="AF247" s="113">
        <v>0</v>
      </c>
      <c r="AG247" s="113">
        <f t="shared" si="196"/>
        <v>0</v>
      </c>
      <c r="AH247" s="113">
        <f t="shared" si="197"/>
        <v>18016</v>
      </c>
      <c r="AI247" s="115">
        <v>0</v>
      </c>
      <c r="AJ247" s="115">
        <v>0</v>
      </c>
      <c r="AK247" s="115">
        <v>0</v>
      </c>
      <c r="AL247" s="115">
        <v>0</v>
      </c>
      <c r="AM247" s="115">
        <v>0.05</v>
      </c>
      <c r="AN247" s="115">
        <v>0</v>
      </c>
      <c r="AO247" s="115">
        <v>0</v>
      </c>
      <c r="AP247" s="115">
        <v>0</v>
      </c>
      <c r="AQ247" s="115">
        <f t="shared" si="198"/>
        <v>0</v>
      </c>
      <c r="AR247" s="115">
        <f t="shared" si="199"/>
        <v>0.05</v>
      </c>
      <c r="AS247" s="116">
        <f t="shared" si="200"/>
        <v>0.05</v>
      </c>
      <c r="AT247" s="351">
        <f t="shared" si="231"/>
        <v>1030183</v>
      </c>
      <c r="AU247" s="113">
        <f t="shared" si="232"/>
        <v>735268</v>
      </c>
      <c r="AV247" s="113">
        <f t="shared" si="201"/>
        <v>20000</v>
      </c>
      <c r="AW247" s="113">
        <f t="shared" si="233"/>
        <v>255280</v>
      </c>
      <c r="AX247" s="113">
        <f t="shared" si="233"/>
        <v>14705</v>
      </c>
      <c r="AY247" s="113">
        <f t="shared" si="234"/>
        <v>4930</v>
      </c>
      <c r="AZ247" s="115">
        <f t="shared" si="235"/>
        <v>2.57</v>
      </c>
      <c r="BA247" s="115">
        <f t="shared" si="236"/>
        <v>0</v>
      </c>
      <c r="BB247" s="116">
        <f t="shared" si="236"/>
        <v>2.57</v>
      </c>
    </row>
    <row r="248" spans="1:54" s="394" customFormat="1" ht="12.75" customHeight="1" x14ac:dyDescent="0.2">
      <c r="A248" s="379">
        <v>44</v>
      </c>
      <c r="B248" s="380">
        <v>4489</v>
      </c>
      <c r="C248" s="380">
        <v>600075036</v>
      </c>
      <c r="D248" s="380">
        <v>72742607</v>
      </c>
      <c r="E248" s="378" t="s">
        <v>235</v>
      </c>
      <c r="F248" s="380">
        <v>3143</v>
      </c>
      <c r="G248" s="247" t="s">
        <v>633</v>
      </c>
      <c r="H248" s="399" t="s">
        <v>281</v>
      </c>
      <c r="I248" s="110">
        <v>672556</v>
      </c>
      <c r="J248" s="111">
        <v>485402</v>
      </c>
      <c r="K248" s="111">
        <v>10000</v>
      </c>
      <c r="L248" s="114">
        <v>167446</v>
      </c>
      <c r="M248" s="114">
        <v>9708</v>
      </c>
      <c r="N248" s="111">
        <v>0</v>
      </c>
      <c r="O248" s="275">
        <v>1</v>
      </c>
      <c r="P248" s="288">
        <v>1</v>
      </c>
      <c r="Q248" s="411">
        <v>0</v>
      </c>
      <c r="R248" s="112">
        <f t="shared" si="190"/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f t="shared" si="191"/>
        <v>0</v>
      </c>
      <c r="X248" s="113">
        <v>0</v>
      </c>
      <c r="Y248" s="113">
        <v>0</v>
      </c>
      <c r="Z248" s="113">
        <v>0</v>
      </c>
      <c r="AA248" s="113">
        <f t="shared" si="192"/>
        <v>0</v>
      </c>
      <c r="AB248" s="113">
        <f t="shared" si="193"/>
        <v>0</v>
      </c>
      <c r="AC248" s="114">
        <f t="shared" si="194"/>
        <v>0</v>
      </c>
      <c r="AD248" s="114">
        <f t="shared" si="195"/>
        <v>0</v>
      </c>
      <c r="AE248" s="113">
        <v>0</v>
      </c>
      <c r="AF248" s="113">
        <v>0</v>
      </c>
      <c r="AG248" s="113">
        <f t="shared" si="196"/>
        <v>0</v>
      </c>
      <c r="AH248" s="113">
        <f t="shared" si="197"/>
        <v>0</v>
      </c>
      <c r="AI248" s="115">
        <v>0</v>
      </c>
      <c r="AJ248" s="115">
        <v>0</v>
      </c>
      <c r="AK248" s="115">
        <v>0</v>
      </c>
      <c r="AL248" s="115">
        <v>0</v>
      </c>
      <c r="AM248" s="115">
        <v>0</v>
      </c>
      <c r="AN248" s="115">
        <v>0</v>
      </c>
      <c r="AO248" s="115">
        <v>0</v>
      </c>
      <c r="AP248" s="115">
        <v>0</v>
      </c>
      <c r="AQ248" s="115">
        <f t="shared" si="198"/>
        <v>0</v>
      </c>
      <c r="AR248" s="115">
        <f t="shared" si="199"/>
        <v>0</v>
      </c>
      <c r="AS248" s="116">
        <f t="shared" si="200"/>
        <v>0</v>
      </c>
      <c r="AT248" s="351">
        <f t="shared" si="231"/>
        <v>672556</v>
      </c>
      <c r="AU248" s="113">
        <f t="shared" si="232"/>
        <v>485402</v>
      </c>
      <c r="AV248" s="113">
        <f t="shared" si="201"/>
        <v>10000</v>
      </c>
      <c r="AW248" s="113">
        <f t="shared" si="233"/>
        <v>167446</v>
      </c>
      <c r="AX248" s="113">
        <f t="shared" si="233"/>
        <v>9708</v>
      </c>
      <c r="AY248" s="113">
        <f t="shared" si="234"/>
        <v>0</v>
      </c>
      <c r="AZ248" s="115">
        <f t="shared" si="235"/>
        <v>1</v>
      </c>
      <c r="BA248" s="115">
        <f t="shared" si="236"/>
        <v>1</v>
      </c>
      <c r="BB248" s="116">
        <f t="shared" si="236"/>
        <v>0</v>
      </c>
    </row>
    <row r="249" spans="1:54" s="394" customFormat="1" ht="12.75" customHeight="1" x14ac:dyDescent="0.2">
      <c r="A249" s="379">
        <v>44</v>
      </c>
      <c r="B249" s="380">
        <v>4489</v>
      </c>
      <c r="C249" s="380">
        <v>600075036</v>
      </c>
      <c r="D249" s="380">
        <v>72742607</v>
      </c>
      <c r="E249" s="378" t="s">
        <v>235</v>
      </c>
      <c r="F249" s="380">
        <v>3143</v>
      </c>
      <c r="G249" s="247" t="s">
        <v>634</v>
      </c>
      <c r="H249" s="399" t="s">
        <v>282</v>
      </c>
      <c r="I249" s="110">
        <v>16853</v>
      </c>
      <c r="J249" s="111">
        <v>11880</v>
      </c>
      <c r="K249" s="111">
        <v>0</v>
      </c>
      <c r="L249" s="114">
        <v>4015</v>
      </c>
      <c r="M249" s="114">
        <v>238</v>
      </c>
      <c r="N249" s="111">
        <v>720</v>
      </c>
      <c r="O249" s="275">
        <v>0.05</v>
      </c>
      <c r="P249" s="288">
        <v>0</v>
      </c>
      <c r="Q249" s="411">
        <v>0.05</v>
      </c>
      <c r="R249" s="112">
        <f t="shared" si="190"/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f t="shared" si="191"/>
        <v>0</v>
      </c>
      <c r="X249" s="113">
        <v>0</v>
      </c>
      <c r="Y249" s="113">
        <v>0</v>
      </c>
      <c r="Z249" s="113">
        <v>0</v>
      </c>
      <c r="AA249" s="113">
        <f t="shared" si="192"/>
        <v>0</v>
      </c>
      <c r="AB249" s="113">
        <f t="shared" si="193"/>
        <v>0</v>
      </c>
      <c r="AC249" s="114">
        <f t="shared" si="194"/>
        <v>0</v>
      </c>
      <c r="AD249" s="114">
        <f t="shared" si="195"/>
        <v>0</v>
      </c>
      <c r="AE249" s="113">
        <v>0</v>
      </c>
      <c r="AF249" s="113">
        <v>0</v>
      </c>
      <c r="AG249" s="113">
        <f t="shared" si="196"/>
        <v>0</v>
      </c>
      <c r="AH249" s="113">
        <f t="shared" si="197"/>
        <v>0</v>
      </c>
      <c r="AI249" s="115">
        <v>0</v>
      </c>
      <c r="AJ249" s="115">
        <v>0</v>
      </c>
      <c r="AK249" s="115">
        <v>0</v>
      </c>
      <c r="AL249" s="115">
        <v>0</v>
      </c>
      <c r="AM249" s="115">
        <v>0</v>
      </c>
      <c r="AN249" s="115">
        <v>0</v>
      </c>
      <c r="AO249" s="115">
        <v>0</v>
      </c>
      <c r="AP249" s="115">
        <v>0</v>
      </c>
      <c r="AQ249" s="115">
        <f t="shared" si="198"/>
        <v>0</v>
      </c>
      <c r="AR249" s="115">
        <f t="shared" si="199"/>
        <v>0</v>
      </c>
      <c r="AS249" s="116">
        <f t="shared" si="200"/>
        <v>0</v>
      </c>
      <c r="AT249" s="351">
        <f t="shared" si="231"/>
        <v>16853</v>
      </c>
      <c r="AU249" s="113">
        <f t="shared" si="232"/>
        <v>11880</v>
      </c>
      <c r="AV249" s="113">
        <f t="shared" si="201"/>
        <v>0</v>
      </c>
      <c r="AW249" s="113">
        <f t="shared" si="233"/>
        <v>4015</v>
      </c>
      <c r="AX249" s="113">
        <f t="shared" si="233"/>
        <v>238</v>
      </c>
      <c r="AY249" s="113">
        <f t="shared" si="234"/>
        <v>720</v>
      </c>
      <c r="AZ249" s="115">
        <f t="shared" si="235"/>
        <v>0.05</v>
      </c>
      <c r="BA249" s="115">
        <f t="shared" si="236"/>
        <v>0</v>
      </c>
      <c r="BB249" s="116">
        <f t="shared" si="236"/>
        <v>0.05</v>
      </c>
    </row>
    <row r="250" spans="1:54" s="394" customFormat="1" ht="12.75" customHeight="1" x14ac:dyDescent="0.2">
      <c r="A250" s="237">
        <v>44</v>
      </c>
      <c r="B250" s="31">
        <v>4489</v>
      </c>
      <c r="C250" s="31">
        <v>600075036</v>
      </c>
      <c r="D250" s="31">
        <v>72742607</v>
      </c>
      <c r="E250" s="246" t="s">
        <v>236</v>
      </c>
      <c r="F250" s="31"/>
      <c r="G250" s="236"/>
      <c r="H250" s="332"/>
      <c r="I250" s="5">
        <v>10053819</v>
      </c>
      <c r="J250" s="8">
        <v>7269212</v>
      </c>
      <c r="K250" s="8">
        <v>45000</v>
      </c>
      <c r="L250" s="8">
        <v>2472203</v>
      </c>
      <c r="M250" s="8">
        <v>145384</v>
      </c>
      <c r="N250" s="8">
        <v>122020</v>
      </c>
      <c r="O250" s="9">
        <v>17.525600000000001</v>
      </c>
      <c r="P250" s="9">
        <v>12.318199999999999</v>
      </c>
      <c r="Q250" s="38">
        <v>5.2073999999999998</v>
      </c>
      <c r="R250" s="5">
        <f t="shared" ref="R250:BB250" si="237">SUM(R244:R249)</f>
        <v>0</v>
      </c>
      <c r="S250" s="8">
        <f t="shared" si="237"/>
        <v>21653</v>
      </c>
      <c r="T250" s="8">
        <f t="shared" si="237"/>
        <v>13267</v>
      </c>
      <c r="U250" s="8">
        <f t="shared" si="237"/>
        <v>0</v>
      </c>
      <c r="V250" s="8">
        <f t="shared" si="237"/>
        <v>0</v>
      </c>
      <c r="W250" s="8">
        <f t="shared" si="237"/>
        <v>34920</v>
      </c>
      <c r="X250" s="8">
        <f t="shared" si="237"/>
        <v>0</v>
      </c>
      <c r="Y250" s="8">
        <f t="shared" si="237"/>
        <v>0</v>
      </c>
      <c r="Z250" s="8">
        <f t="shared" si="237"/>
        <v>0</v>
      </c>
      <c r="AA250" s="8">
        <f t="shared" si="237"/>
        <v>0</v>
      </c>
      <c r="AB250" s="8">
        <f t="shared" si="237"/>
        <v>34920</v>
      </c>
      <c r="AC250" s="8">
        <f t="shared" si="237"/>
        <v>11803</v>
      </c>
      <c r="AD250" s="8">
        <f t="shared" si="237"/>
        <v>698</v>
      </c>
      <c r="AE250" s="8">
        <f t="shared" si="237"/>
        <v>0</v>
      </c>
      <c r="AF250" s="8">
        <f t="shared" si="237"/>
        <v>0</v>
      </c>
      <c r="AG250" s="8">
        <f t="shared" si="237"/>
        <v>0</v>
      </c>
      <c r="AH250" s="8">
        <f t="shared" si="237"/>
        <v>47421</v>
      </c>
      <c r="AI250" s="9">
        <f t="shared" si="237"/>
        <v>0</v>
      </c>
      <c r="AJ250" s="9">
        <f t="shared" si="237"/>
        <v>0</v>
      </c>
      <c r="AK250" s="9">
        <f t="shared" si="237"/>
        <v>0.06</v>
      </c>
      <c r="AL250" s="9">
        <f t="shared" si="237"/>
        <v>0</v>
      </c>
      <c r="AM250" s="9">
        <f t="shared" si="237"/>
        <v>0.05</v>
      </c>
      <c r="AN250" s="9">
        <f t="shared" si="237"/>
        <v>0</v>
      </c>
      <c r="AO250" s="9">
        <f t="shared" si="237"/>
        <v>0</v>
      </c>
      <c r="AP250" s="9">
        <f t="shared" si="237"/>
        <v>0</v>
      </c>
      <c r="AQ250" s="9">
        <f t="shared" si="237"/>
        <v>0.06</v>
      </c>
      <c r="AR250" s="9">
        <f t="shared" si="237"/>
        <v>0.05</v>
      </c>
      <c r="AS250" s="78">
        <f t="shared" si="237"/>
        <v>0.11</v>
      </c>
      <c r="AT250" s="877">
        <f t="shared" si="237"/>
        <v>10101240</v>
      </c>
      <c r="AU250" s="8">
        <f t="shared" si="237"/>
        <v>7304132</v>
      </c>
      <c r="AV250" s="8">
        <f t="shared" si="237"/>
        <v>45000</v>
      </c>
      <c r="AW250" s="8">
        <f t="shared" si="237"/>
        <v>2484006</v>
      </c>
      <c r="AX250" s="8">
        <f t="shared" si="237"/>
        <v>146082</v>
      </c>
      <c r="AY250" s="8">
        <f t="shared" si="237"/>
        <v>122020</v>
      </c>
      <c r="AZ250" s="9">
        <f t="shared" si="237"/>
        <v>17.6356</v>
      </c>
      <c r="BA250" s="9">
        <f t="shared" si="237"/>
        <v>12.3782</v>
      </c>
      <c r="BB250" s="78">
        <f t="shared" si="237"/>
        <v>5.2573999999999996</v>
      </c>
    </row>
    <row r="251" spans="1:54" s="394" customFormat="1" ht="12.75" customHeight="1" x14ac:dyDescent="0.2">
      <c r="A251" s="379">
        <v>45</v>
      </c>
      <c r="B251" s="380">
        <v>4426</v>
      </c>
      <c r="C251" s="380">
        <v>600074129</v>
      </c>
      <c r="D251" s="380">
        <v>72742160</v>
      </c>
      <c r="E251" s="378" t="s">
        <v>237</v>
      </c>
      <c r="F251" s="380">
        <v>3111</v>
      </c>
      <c r="G251" s="247" t="s">
        <v>315</v>
      </c>
      <c r="H251" s="381" t="s">
        <v>281</v>
      </c>
      <c r="I251" s="110">
        <v>3297908</v>
      </c>
      <c r="J251" s="111">
        <v>2416906</v>
      </c>
      <c r="K251" s="111">
        <v>0</v>
      </c>
      <c r="L251" s="114">
        <v>816914</v>
      </c>
      <c r="M251" s="114">
        <v>48338</v>
      </c>
      <c r="N251" s="111">
        <v>15750</v>
      </c>
      <c r="O251" s="275">
        <v>5.6478000000000002</v>
      </c>
      <c r="P251" s="288">
        <v>4.258</v>
      </c>
      <c r="Q251" s="411">
        <v>1.3897999999999999</v>
      </c>
      <c r="R251" s="112">
        <f t="shared" si="190"/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f t="shared" si="191"/>
        <v>0</v>
      </c>
      <c r="X251" s="113">
        <v>0</v>
      </c>
      <c r="Y251" s="113">
        <v>0</v>
      </c>
      <c r="Z251" s="113">
        <v>0</v>
      </c>
      <c r="AA251" s="113">
        <f t="shared" si="192"/>
        <v>0</v>
      </c>
      <c r="AB251" s="113">
        <f t="shared" si="193"/>
        <v>0</v>
      </c>
      <c r="AC251" s="114">
        <f t="shared" si="194"/>
        <v>0</v>
      </c>
      <c r="AD251" s="114">
        <f t="shared" si="195"/>
        <v>0</v>
      </c>
      <c r="AE251" s="113">
        <v>0</v>
      </c>
      <c r="AF251" s="113">
        <v>0</v>
      </c>
      <c r="AG251" s="113">
        <f t="shared" si="196"/>
        <v>0</v>
      </c>
      <c r="AH251" s="113">
        <f t="shared" si="197"/>
        <v>0</v>
      </c>
      <c r="AI251" s="115">
        <v>0</v>
      </c>
      <c r="AJ251" s="115">
        <v>0</v>
      </c>
      <c r="AK251" s="115">
        <v>0</v>
      </c>
      <c r="AL251" s="115">
        <v>0</v>
      </c>
      <c r="AM251" s="115">
        <v>0</v>
      </c>
      <c r="AN251" s="115">
        <v>0</v>
      </c>
      <c r="AO251" s="115">
        <v>0</v>
      </c>
      <c r="AP251" s="115">
        <v>0</v>
      </c>
      <c r="AQ251" s="115">
        <f t="shared" si="198"/>
        <v>0</v>
      </c>
      <c r="AR251" s="115">
        <f t="shared" si="199"/>
        <v>0</v>
      </c>
      <c r="AS251" s="116">
        <f t="shared" si="200"/>
        <v>0</v>
      </c>
      <c r="AT251" s="351">
        <f>I251+AH251</f>
        <v>3297908</v>
      </c>
      <c r="AU251" s="113">
        <f>J251+W251</f>
        <v>2416906</v>
      </c>
      <c r="AV251" s="113">
        <f t="shared" si="201"/>
        <v>0</v>
      </c>
      <c r="AW251" s="113">
        <f>L251+AC251</f>
        <v>816914</v>
      </c>
      <c r="AX251" s="113">
        <f>M251+AD251</f>
        <v>48338</v>
      </c>
      <c r="AY251" s="113">
        <f>N251+AG251</f>
        <v>15750</v>
      </c>
      <c r="AZ251" s="115">
        <f>O251+AS251</f>
        <v>5.6478000000000002</v>
      </c>
      <c r="BA251" s="115">
        <f>P251+AQ251</f>
        <v>4.258</v>
      </c>
      <c r="BB251" s="116">
        <f>Q251+AR251</f>
        <v>1.3897999999999999</v>
      </c>
    </row>
    <row r="252" spans="1:54" s="394" customFormat="1" ht="12.75" customHeight="1" x14ac:dyDescent="0.2">
      <c r="A252" s="379">
        <v>45</v>
      </c>
      <c r="B252" s="380">
        <v>4426</v>
      </c>
      <c r="C252" s="380">
        <v>600074129</v>
      </c>
      <c r="D252" s="380">
        <v>72742160</v>
      </c>
      <c r="E252" s="378" t="s">
        <v>237</v>
      </c>
      <c r="F252" s="380">
        <v>3141</v>
      </c>
      <c r="G252" s="247" t="s">
        <v>319</v>
      </c>
      <c r="H252" s="381" t="s">
        <v>282</v>
      </c>
      <c r="I252" s="110">
        <v>496286</v>
      </c>
      <c r="J252" s="111">
        <v>363959</v>
      </c>
      <c r="K252" s="111">
        <v>0</v>
      </c>
      <c r="L252" s="114">
        <v>123018</v>
      </c>
      <c r="M252" s="114">
        <v>7279</v>
      </c>
      <c r="N252" s="111">
        <v>2030</v>
      </c>
      <c r="O252" s="275">
        <v>1.24</v>
      </c>
      <c r="P252" s="288">
        <v>0</v>
      </c>
      <c r="Q252" s="411">
        <v>1.24</v>
      </c>
      <c r="R252" s="112">
        <f t="shared" si="190"/>
        <v>0</v>
      </c>
      <c r="S252" s="113">
        <v>0</v>
      </c>
      <c r="T252" s="113">
        <v>-12875</v>
      </c>
      <c r="U252" s="113">
        <v>0</v>
      </c>
      <c r="V252" s="113">
        <v>0</v>
      </c>
      <c r="W252" s="113">
        <f t="shared" si="191"/>
        <v>-12875</v>
      </c>
      <c r="X252" s="113">
        <v>0</v>
      </c>
      <c r="Y252" s="113">
        <v>0</v>
      </c>
      <c r="Z252" s="113">
        <v>0</v>
      </c>
      <c r="AA252" s="113">
        <f t="shared" si="192"/>
        <v>0</v>
      </c>
      <c r="AB252" s="113">
        <f t="shared" si="193"/>
        <v>-12875</v>
      </c>
      <c r="AC252" s="114">
        <f t="shared" si="194"/>
        <v>-4352</v>
      </c>
      <c r="AD252" s="114">
        <f t="shared" si="195"/>
        <v>-258</v>
      </c>
      <c r="AE252" s="113">
        <v>0</v>
      </c>
      <c r="AF252" s="113">
        <v>0</v>
      </c>
      <c r="AG252" s="113">
        <f t="shared" si="196"/>
        <v>0</v>
      </c>
      <c r="AH252" s="113">
        <f t="shared" si="197"/>
        <v>-17485</v>
      </c>
      <c r="AI252" s="115">
        <v>0</v>
      </c>
      <c r="AJ252" s="115">
        <v>0</v>
      </c>
      <c r="AK252" s="115">
        <v>0</v>
      </c>
      <c r="AL252" s="115">
        <v>0</v>
      </c>
      <c r="AM252" s="115">
        <v>-0.04</v>
      </c>
      <c r="AN252" s="115">
        <v>0</v>
      </c>
      <c r="AO252" s="115">
        <v>0</v>
      </c>
      <c r="AP252" s="115">
        <v>0</v>
      </c>
      <c r="AQ252" s="115">
        <f t="shared" si="198"/>
        <v>0</v>
      </c>
      <c r="AR252" s="115">
        <f t="shared" si="199"/>
        <v>-0.04</v>
      </c>
      <c r="AS252" s="116">
        <f t="shared" si="200"/>
        <v>-0.04</v>
      </c>
      <c r="AT252" s="351">
        <f>I252+AH252</f>
        <v>478801</v>
      </c>
      <c r="AU252" s="113">
        <f>J252+W252</f>
        <v>351084</v>
      </c>
      <c r="AV252" s="113">
        <f t="shared" si="201"/>
        <v>0</v>
      </c>
      <c r="AW252" s="113">
        <f>L252+AC252</f>
        <v>118666</v>
      </c>
      <c r="AX252" s="113">
        <f>M252+AD252</f>
        <v>7021</v>
      </c>
      <c r="AY252" s="113">
        <f>N252+AG252</f>
        <v>2030</v>
      </c>
      <c r="AZ252" s="115">
        <f>O252+AS252</f>
        <v>1.2</v>
      </c>
      <c r="BA252" s="115">
        <f>P252+AQ252</f>
        <v>0</v>
      </c>
      <c r="BB252" s="116">
        <f>Q252+AR252</f>
        <v>1.2</v>
      </c>
    </row>
    <row r="253" spans="1:54" s="394" customFormat="1" ht="12.75" customHeight="1" x14ac:dyDescent="0.2">
      <c r="A253" s="237">
        <v>45</v>
      </c>
      <c r="B253" s="31">
        <v>4426</v>
      </c>
      <c r="C253" s="31">
        <v>600074129</v>
      </c>
      <c r="D253" s="31">
        <v>72742160</v>
      </c>
      <c r="E253" s="246" t="s">
        <v>238</v>
      </c>
      <c r="F253" s="31"/>
      <c r="G253" s="236"/>
      <c r="H253" s="332"/>
      <c r="I253" s="6">
        <v>3794194</v>
      </c>
      <c r="J253" s="10">
        <v>2780865</v>
      </c>
      <c r="K253" s="10">
        <v>0</v>
      </c>
      <c r="L253" s="10">
        <v>939932</v>
      </c>
      <c r="M253" s="10">
        <v>55617</v>
      </c>
      <c r="N253" s="10">
        <v>17780</v>
      </c>
      <c r="O253" s="11">
        <v>6.8878000000000004</v>
      </c>
      <c r="P253" s="11">
        <v>4.258</v>
      </c>
      <c r="Q253" s="37">
        <v>2.6297999999999999</v>
      </c>
      <c r="R253" s="6">
        <f t="shared" ref="R253:BB253" si="238">SUM(R251:R252)</f>
        <v>0</v>
      </c>
      <c r="S253" s="10">
        <f t="shared" si="238"/>
        <v>0</v>
      </c>
      <c r="T253" s="10">
        <f t="shared" si="238"/>
        <v>-12875</v>
      </c>
      <c r="U253" s="10">
        <f t="shared" si="238"/>
        <v>0</v>
      </c>
      <c r="V253" s="10">
        <f t="shared" si="238"/>
        <v>0</v>
      </c>
      <c r="W253" s="10">
        <f t="shared" si="238"/>
        <v>-12875</v>
      </c>
      <c r="X253" s="10">
        <f t="shared" si="238"/>
        <v>0</v>
      </c>
      <c r="Y253" s="10">
        <f t="shared" si="238"/>
        <v>0</v>
      </c>
      <c r="Z253" s="10">
        <f t="shared" si="238"/>
        <v>0</v>
      </c>
      <c r="AA253" s="10">
        <f t="shared" si="238"/>
        <v>0</v>
      </c>
      <c r="AB253" s="10">
        <f t="shared" si="238"/>
        <v>-12875</v>
      </c>
      <c r="AC253" s="10">
        <f t="shared" si="238"/>
        <v>-4352</v>
      </c>
      <c r="AD253" s="10">
        <f t="shared" si="238"/>
        <v>-258</v>
      </c>
      <c r="AE253" s="10">
        <f t="shared" si="238"/>
        <v>0</v>
      </c>
      <c r="AF253" s="10">
        <f t="shared" si="238"/>
        <v>0</v>
      </c>
      <c r="AG253" s="10">
        <f t="shared" si="238"/>
        <v>0</v>
      </c>
      <c r="AH253" s="10">
        <f t="shared" si="238"/>
        <v>-17485</v>
      </c>
      <c r="AI253" s="11">
        <f t="shared" si="238"/>
        <v>0</v>
      </c>
      <c r="AJ253" s="11">
        <f t="shared" si="238"/>
        <v>0</v>
      </c>
      <c r="AK253" s="11">
        <f t="shared" si="238"/>
        <v>0</v>
      </c>
      <c r="AL253" s="11">
        <f t="shared" si="238"/>
        <v>0</v>
      </c>
      <c r="AM253" s="11">
        <f t="shared" si="238"/>
        <v>-0.04</v>
      </c>
      <c r="AN253" s="11">
        <f t="shared" si="238"/>
        <v>0</v>
      </c>
      <c r="AO253" s="11">
        <f t="shared" si="238"/>
        <v>0</v>
      </c>
      <c r="AP253" s="11">
        <f t="shared" si="238"/>
        <v>0</v>
      </c>
      <c r="AQ253" s="11">
        <f t="shared" si="238"/>
        <v>0</v>
      </c>
      <c r="AR253" s="11">
        <f t="shared" si="238"/>
        <v>-0.04</v>
      </c>
      <c r="AS253" s="79">
        <f t="shared" si="238"/>
        <v>-0.04</v>
      </c>
      <c r="AT253" s="876">
        <f t="shared" si="238"/>
        <v>3776709</v>
      </c>
      <c r="AU253" s="10">
        <f t="shared" si="238"/>
        <v>2767990</v>
      </c>
      <c r="AV253" s="10">
        <f t="shared" si="238"/>
        <v>0</v>
      </c>
      <c r="AW253" s="10">
        <f t="shared" si="238"/>
        <v>935580</v>
      </c>
      <c r="AX253" s="10">
        <f t="shared" si="238"/>
        <v>55359</v>
      </c>
      <c r="AY253" s="10">
        <f t="shared" si="238"/>
        <v>17780</v>
      </c>
      <c r="AZ253" s="11">
        <f t="shared" si="238"/>
        <v>6.8478000000000003</v>
      </c>
      <c r="BA253" s="11">
        <f t="shared" si="238"/>
        <v>4.258</v>
      </c>
      <c r="BB253" s="79">
        <f t="shared" si="238"/>
        <v>2.5897999999999999</v>
      </c>
    </row>
    <row r="254" spans="1:54" s="394" customFormat="1" ht="12.75" customHeight="1" x14ac:dyDescent="0.2">
      <c r="A254" s="379">
        <v>46</v>
      </c>
      <c r="B254" s="380">
        <v>4461</v>
      </c>
      <c r="C254" s="380">
        <v>600074765</v>
      </c>
      <c r="D254" s="380">
        <v>46750088</v>
      </c>
      <c r="E254" s="378" t="s">
        <v>239</v>
      </c>
      <c r="F254" s="380">
        <v>3111</v>
      </c>
      <c r="G254" s="247" t="s">
        <v>315</v>
      </c>
      <c r="H254" s="381" t="s">
        <v>281</v>
      </c>
      <c r="I254" s="110">
        <v>8989194</v>
      </c>
      <c r="J254" s="111">
        <v>6572381</v>
      </c>
      <c r="K254" s="111">
        <v>0</v>
      </c>
      <c r="L254" s="114">
        <v>2221465</v>
      </c>
      <c r="M254" s="114">
        <v>131448</v>
      </c>
      <c r="N254" s="111">
        <v>63900</v>
      </c>
      <c r="O254" s="275">
        <v>14.739000000000001</v>
      </c>
      <c r="P254" s="288">
        <v>11.673500000000001</v>
      </c>
      <c r="Q254" s="411">
        <v>3.0655000000000001</v>
      </c>
      <c r="R254" s="112">
        <f t="shared" si="190"/>
        <v>0</v>
      </c>
      <c r="S254" s="113">
        <v>0</v>
      </c>
      <c r="T254" s="113">
        <v>0</v>
      </c>
      <c r="U254" s="113">
        <v>0</v>
      </c>
      <c r="V254" s="113">
        <v>0</v>
      </c>
      <c r="W254" s="113">
        <f t="shared" si="191"/>
        <v>0</v>
      </c>
      <c r="X254" s="113">
        <v>0</v>
      </c>
      <c r="Y254" s="113">
        <v>0</v>
      </c>
      <c r="Z254" s="113">
        <v>0</v>
      </c>
      <c r="AA254" s="113">
        <f t="shared" si="192"/>
        <v>0</v>
      </c>
      <c r="AB254" s="113">
        <f t="shared" si="193"/>
        <v>0</v>
      </c>
      <c r="AC254" s="114">
        <f t="shared" si="194"/>
        <v>0</v>
      </c>
      <c r="AD254" s="114">
        <f t="shared" si="195"/>
        <v>0</v>
      </c>
      <c r="AE254" s="113">
        <v>0</v>
      </c>
      <c r="AF254" s="113">
        <v>0</v>
      </c>
      <c r="AG254" s="113">
        <f t="shared" si="196"/>
        <v>0</v>
      </c>
      <c r="AH254" s="113">
        <f t="shared" si="197"/>
        <v>0</v>
      </c>
      <c r="AI254" s="115">
        <v>0</v>
      </c>
      <c r="AJ254" s="115">
        <v>0</v>
      </c>
      <c r="AK254" s="115">
        <v>0</v>
      </c>
      <c r="AL254" s="115">
        <v>0</v>
      </c>
      <c r="AM254" s="115">
        <v>0</v>
      </c>
      <c r="AN254" s="115">
        <v>0</v>
      </c>
      <c r="AO254" s="115">
        <v>0</v>
      </c>
      <c r="AP254" s="115">
        <v>0</v>
      </c>
      <c r="AQ254" s="115">
        <f t="shared" si="198"/>
        <v>0</v>
      </c>
      <c r="AR254" s="115">
        <f t="shared" si="199"/>
        <v>0</v>
      </c>
      <c r="AS254" s="116">
        <f t="shared" si="200"/>
        <v>0</v>
      </c>
      <c r="AT254" s="351">
        <f t="shared" ref="AT254:AT259" si="239">I254+AH254</f>
        <v>8989194</v>
      </c>
      <c r="AU254" s="113">
        <f t="shared" ref="AU254:AU259" si="240">J254+W254</f>
        <v>6572381</v>
      </c>
      <c r="AV254" s="113">
        <f t="shared" si="201"/>
        <v>0</v>
      </c>
      <c r="AW254" s="113">
        <f t="shared" ref="AW254:AX259" si="241">L254+AC254</f>
        <v>2221465</v>
      </c>
      <c r="AX254" s="113">
        <f t="shared" si="241"/>
        <v>131448</v>
      </c>
      <c r="AY254" s="113">
        <f t="shared" ref="AY254:AY259" si="242">N254+AG254</f>
        <v>63900</v>
      </c>
      <c r="AZ254" s="115">
        <f t="shared" ref="AZ254:AZ259" si="243">O254+AS254</f>
        <v>14.739000000000001</v>
      </c>
      <c r="BA254" s="115">
        <f t="shared" ref="BA254:BB259" si="244">P254+AQ254</f>
        <v>11.673500000000001</v>
      </c>
      <c r="BB254" s="116">
        <f t="shared" si="244"/>
        <v>3.0655000000000001</v>
      </c>
    </row>
    <row r="255" spans="1:54" s="394" customFormat="1" ht="12.75" customHeight="1" x14ac:dyDescent="0.2">
      <c r="A255" s="379">
        <v>46</v>
      </c>
      <c r="B255" s="380">
        <v>4461</v>
      </c>
      <c r="C255" s="380">
        <v>600074765</v>
      </c>
      <c r="D255" s="380">
        <v>46750088</v>
      </c>
      <c r="E255" s="378" t="s">
        <v>239</v>
      </c>
      <c r="F255" s="380">
        <v>3113</v>
      </c>
      <c r="G255" s="247" t="s">
        <v>318</v>
      </c>
      <c r="H255" s="381" t="s">
        <v>281</v>
      </c>
      <c r="I255" s="110">
        <v>24376473</v>
      </c>
      <c r="J255" s="111">
        <v>17038093</v>
      </c>
      <c r="K255" s="111">
        <v>204000</v>
      </c>
      <c r="L255" s="114">
        <v>5827828</v>
      </c>
      <c r="M255" s="114">
        <v>340762</v>
      </c>
      <c r="N255" s="111">
        <v>965790</v>
      </c>
      <c r="O255" s="275">
        <v>32.438499999999998</v>
      </c>
      <c r="P255" s="288">
        <v>25.2727</v>
      </c>
      <c r="Q255" s="411">
        <v>7.1657999999999999</v>
      </c>
      <c r="R255" s="112">
        <f t="shared" si="190"/>
        <v>0</v>
      </c>
      <c r="S255" s="113">
        <v>0</v>
      </c>
      <c r="T255" s="113">
        <v>0</v>
      </c>
      <c r="U255" s="113">
        <v>44538</v>
      </c>
      <c r="V255" s="113">
        <v>0</v>
      </c>
      <c r="W255" s="113">
        <f t="shared" si="191"/>
        <v>44538</v>
      </c>
      <c r="X255" s="113">
        <v>0</v>
      </c>
      <c r="Y255" s="113">
        <v>0</v>
      </c>
      <c r="Z255" s="113">
        <v>0</v>
      </c>
      <c r="AA255" s="113">
        <f t="shared" si="192"/>
        <v>0</v>
      </c>
      <c r="AB255" s="113">
        <f t="shared" si="193"/>
        <v>44538</v>
      </c>
      <c r="AC255" s="114">
        <f t="shared" si="194"/>
        <v>15054</v>
      </c>
      <c r="AD255" s="114">
        <f t="shared" si="195"/>
        <v>891</v>
      </c>
      <c r="AE255" s="113">
        <v>0</v>
      </c>
      <c r="AF255" s="113">
        <v>0</v>
      </c>
      <c r="AG255" s="113">
        <f t="shared" si="196"/>
        <v>0</v>
      </c>
      <c r="AH255" s="113">
        <f t="shared" si="197"/>
        <v>60483</v>
      </c>
      <c r="AI255" s="115">
        <v>0</v>
      </c>
      <c r="AJ255" s="115">
        <v>0</v>
      </c>
      <c r="AK255" s="115">
        <v>0</v>
      </c>
      <c r="AL255" s="115">
        <v>0</v>
      </c>
      <c r="AM255" s="115">
        <v>0</v>
      </c>
      <c r="AN255" s="115">
        <v>7.0000000000000007E-2</v>
      </c>
      <c r="AO255" s="115">
        <v>0</v>
      </c>
      <c r="AP255" s="115">
        <v>0</v>
      </c>
      <c r="AQ255" s="115">
        <f t="shared" si="198"/>
        <v>7.0000000000000007E-2</v>
      </c>
      <c r="AR255" s="115">
        <f t="shared" si="199"/>
        <v>0</v>
      </c>
      <c r="AS255" s="116">
        <f t="shared" si="200"/>
        <v>7.0000000000000007E-2</v>
      </c>
      <c r="AT255" s="351">
        <f t="shared" si="239"/>
        <v>24436956</v>
      </c>
      <c r="AU255" s="113">
        <f t="shared" si="240"/>
        <v>17082631</v>
      </c>
      <c r="AV255" s="113">
        <f t="shared" si="201"/>
        <v>204000</v>
      </c>
      <c r="AW255" s="113">
        <f t="shared" si="241"/>
        <v>5842882</v>
      </c>
      <c r="AX255" s="113">
        <f t="shared" si="241"/>
        <v>341653</v>
      </c>
      <c r="AY255" s="113">
        <f t="shared" si="242"/>
        <v>965790</v>
      </c>
      <c r="AZ255" s="115">
        <f t="shared" si="243"/>
        <v>32.508499999999998</v>
      </c>
      <c r="BA255" s="115">
        <f t="shared" si="244"/>
        <v>25.342700000000001</v>
      </c>
      <c r="BB255" s="116">
        <f t="shared" si="244"/>
        <v>7.1657999999999999</v>
      </c>
    </row>
    <row r="256" spans="1:54" s="394" customFormat="1" ht="12.75" customHeight="1" x14ac:dyDescent="0.2">
      <c r="A256" s="379">
        <v>46</v>
      </c>
      <c r="B256" s="380">
        <v>4461</v>
      </c>
      <c r="C256" s="380">
        <v>600074765</v>
      </c>
      <c r="D256" s="380">
        <v>46750088</v>
      </c>
      <c r="E256" s="378" t="s">
        <v>239</v>
      </c>
      <c r="F256" s="380">
        <v>3113</v>
      </c>
      <c r="G256" s="247" t="s">
        <v>316</v>
      </c>
      <c r="H256" s="381" t="s">
        <v>282</v>
      </c>
      <c r="I256" s="110">
        <v>1858858</v>
      </c>
      <c r="J256" s="111">
        <v>1358511</v>
      </c>
      <c r="K256" s="111">
        <v>0</v>
      </c>
      <c r="L256" s="114">
        <v>459177</v>
      </c>
      <c r="M256" s="114">
        <v>27170</v>
      </c>
      <c r="N256" s="111">
        <v>14000</v>
      </c>
      <c r="O256" s="275">
        <v>3.9299999999999997</v>
      </c>
      <c r="P256" s="288">
        <v>3.9299999999999997</v>
      </c>
      <c r="Q256" s="411">
        <v>0</v>
      </c>
      <c r="R256" s="112">
        <f t="shared" si="190"/>
        <v>0</v>
      </c>
      <c r="S256" s="113">
        <v>0</v>
      </c>
      <c r="T256" s="113">
        <v>0</v>
      </c>
      <c r="U256" s="113">
        <v>0</v>
      </c>
      <c r="V256" s="113">
        <v>0</v>
      </c>
      <c r="W256" s="113">
        <f t="shared" si="191"/>
        <v>0</v>
      </c>
      <c r="X256" s="113">
        <v>0</v>
      </c>
      <c r="Y256" s="113">
        <v>0</v>
      </c>
      <c r="Z256" s="113">
        <v>0</v>
      </c>
      <c r="AA256" s="113">
        <f t="shared" si="192"/>
        <v>0</v>
      </c>
      <c r="AB256" s="113">
        <f t="shared" si="193"/>
        <v>0</v>
      </c>
      <c r="AC256" s="114">
        <f t="shared" si="194"/>
        <v>0</v>
      </c>
      <c r="AD256" s="114">
        <f t="shared" si="195"/>
        <v>0</v>
      </c>
      <c r="AE256" s="113">
        <v>0</v>
      </c>
      <c r="AF256" s="113">
        <v>0</v>
      </c>
      <c r="AG256" s="113">
        <f t="shared" si="196"/>
        <v>0</v>
      </c>
      <c r="AH256" s="113">
        <f t="shared" si="197"/>
        <v>0</v>
      </c>
      <c r="AI256" s="115">
        <v>0</v>
      </c>
      <c r="AJ256" s="115">
        <v>0</v>
      </c>
      <c r="AK256" s="115">
        <v>0</v>
      </c>
      <c r="AL256" s="115">
        <v>0</v>
      </c>
      <c r="AM256" s="115">
        <v>0</v>
      </c>
      <c r="AN256" s="115">
        <v>0</v>
      </c>
      <c r="AO256" s="115">
        <v>0</v>
      </c>
      <c r="AP256" s="115">
        <v>0</v>
      </c>
      <c r="AQ256" s="115">
        <f t="shared" si="198"/>
        <v>0</v>
      </c>
      <c r="AR256" s="115">
        <f t="shared" si="199"/>
        <v>0</v>
      </c>
      <c r="AS256" s="116">
        <f t="shared" si="200"/>
        <v>0</v>
      </c>
      <c r="AT256" s="351">
        <f t="shared" si="239"/>
        <v>1858858</v>
      </c>
      <c r="AU256" s="113">
        <f t="shared" si="240"/>
        <v>1358511</v>
      </c>
      <c r="AV256" s="113">
        <f t="shared" si="201"/>
        <v>0</v>
      </c>
      <c r="AW256" s="113">
        <f t="shared" si="241"/>
        <v>459177</v>
      </c>
      <c r="AX256" s="113">
        <f t="shared" si="241"/>
        <v>27170</v>
      </c>
      <c r="AY256" s="113">
        <f t="shared" si="242"/>
        <v>14000</v>
      </c>
      <c r="AZ256" s="115">
        <f t="shared" si="243"/>
        <v>3.9299999999999997</v>
      </c>
      <c r="BA256" s="115">
        <f t="shared" si="244"/>
        <v>3.9299999999999997</v>
      </c>
      <c r="BB256" s="116">
        <f t="shared" si="244"/>
        <v>0</v>
      </c>
    </row>
    <row r="257" spans="1:54" s="394" customFormat="1" ht="12.75" customHeight="1" x14ac:dyDescent="0.2">
      <c r="A257" s="379">
        <v>46</v>
      </c>
      <c r="B257" s="380">
        <v>4461</v>
      </c>
      <c r="C257" s="380">
        <v>600074765</v>
      </c>
      <c r="D257" s="380">
        <v>46750088</v>
      </c>
      <c r="E257" s="372" t="s">
        <v>239</v>
      </c>
      <c r="F257" s="380">
        <v>3141</v>
      </c>
      <c r="G257" s="247" t="s">
        <v>319</v>
      </c>
      <c r="H257" s="381" t="s">
        <v>282</v>
      </c>
      <c r="I257" s="110">
        <v>2999014</v>
      </c>
      <c r="J257" s="111">
        <v>2170331</v>
      </c>
      <c r="K257" s="111">
        <v>20000</v>
      </c>
      <c r="L257" s="114">
        <v>740332</v>
      </c>
      <c r="M257" s="114">
        <v>43407</v>
      </c>
      <c r="N257" s="111">
        <v>24944</v>
      </c>
      <c r="O257" s="275">
        <v>7.45</v>
      </c>
      <c r="P257" s="288">
        <v>0</v>
      </c>
      <c r="Q257" s="411">
        <v>7.45</v>
      </c>
      <c r="R257" s="112">
        <f t="shared" si="190"/>
        <v>0</v>
      </c>
      <c r="S257" s="113">
        <v>0</v>
      </c>
      <c r="T257" s="113">
        <v>-9980</v>
      </c>
      <c r="U257" s="113">
        <v>0</v>
      </c>
      <c r="V257" s="113">
        <v>0</v>
      </c>
      <c r="W257" s="113">
        <f t="shared" si="191"/>
        <v>-9980</v>
      </c>
      <c r="X257" s="113">
        <v>0</v>
      </c>
      <c r="Y257" s="113">
        <v>0</v>
      </c>
      <c r="Z257" s="113">
        <v>0</v>
      </c>
      <c r="AA257" s="113">
        <f t="shared" si="192"/>
        <v>0</v>
      </c>
      <c r="AB257" s="113">
        <f t="shared" si="193"/>
        <v>-9980</v>
      </c>
      <c r="AC257" s="114">
        <f t="shared" si="194"/>
        <v>-3373</v>
      </c>
      <c r="AD257" s="114">
        <f t="shared" si="195"/>
        <v>-200</v>
      </c>
      <c r="AE257" s="113">
        <v>0</v>
      </c>
      <c r="AF257" s="113">
        <v>0</v>
      </c>
      <c r="AG257" s="113">
        <f t="shared" si="196"/>
        <v>0</v>
      </c>
      <c r="AH257" s="113">
        <f t="shared" si="197"/>
        <v>-13553</v>
      </c>
      <c r="AI257" s="115">
        <v>0</v>
      </c>
      <c r="AJ257" s="115">
        <v>0</v>
      </c>
      <c r="AK257" s="115">
        <v>0</v>
      </c>
      <c r="AL257" s="115">
        <v>0</v>
      </c>
      <c r="AM257" s="115">
        <v>-0.03</v>
      </c>
      <c r="AN257" s="115">
        <v>0</v>
      </c>
      <c r="AO257" s="115">
        <v>0</v>
      </c>
      <c r="AP257" s="115">
        <v>0</v>
      </c>
      <c r="AQ257" s="115">
        <f t="shared" si="198"/>
        <v>0</v>
      </c>
      <c r="AR257" s="115">
        <f t="shared" si="199"/>
        <v>-0.03</v>
      </c>
      <c r="AS257" s="116">
        <f t="shared" si="200"/>
        <v>-0.03</v>
      </c>
      <c r="AT257" s="351">
        <f t="shared" si="239"/>
        <v>2985461</v>
      </c>
      <c r="AU257" s="113">
        <f t="shared" si="240"/>
        <v>2160351</v>
      </c>
      <c r="AV257" s="113">
        <f t="shared" si="201"/>
        <v>20000</v>
      </c>
      <c r="AW257" s="113">
        <f t="shared" si="241"/>
        <v>736959</v>
      </c>
      <c r="AX257" s="113">
        <f t="shared" si="241"/>
        <v>43207</v>
      </c>
      <c r="AY257" s="113">
        <f t="shared" si="242"/>
        <v>24944</v>
      </c>
      <c r="AZ257" s="115">
        <f t="shared" si="243"/>
        <v>7.42</v>
      </c>
      <c r="BA257" s="115">
        <f t="shared" si="244"/>
        <v>0</v>
      </c>
      <c r="BB257" s="116">
        <f t="shared" si="244"/>
        <v>7.42</v>
      </c>
    </row>
    <row r="258" spans="1:54" s="394" customFormat="1" ht="12.75" customHeight="1" x14ac:dyDescent="0.2">
      <c r="A258" s="379">
        <v>46</v>
      </c>
      <c r="B258" s="380">
        <v>4461</v>
      </c>
      <c r="C258" s="380">
        <v>600074765</v>
      </c>
      <c r="D258" s="380">
        <v>46750088</v>
      </c>
      <c r="E258" s="378" t="s">
        <v>239</v>
      </c>
      <c r="F258" s="380">
        <v>3143</v>
      </c>
      <c r="G258" s="247" t="s">
        <v>633</v>
      </c>
      <c r="H258" s="399" t="s">
        <v>281</v>
      </c>
      <c r="I258" s="110">
        <v>1929155</v>
      </c>
      <c r="J258" s="111">
        <v>1394969</v>
      </c>
      <c r="K258" s="111">
        <v>26000</v>
      </c>
      <c r="L258" s="114">
        <v>480287</v>
      </c>
      <c r="M258" s="114">
        <v>27899</v>
      </c>
      <c r="N258" s="111">
        <v>0</v>
      </c>
      <c r="O258" s="275">
        <v>3.2321</v>
      </c>
      <c r="P258" s="288">
        <v>3.2321</v>
      </c>
      <c r="Q258" s="411">
        <v>0</v>
      </c>
      <c r="R258" s="112">
        <f t="shared" si="190"/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f t="shared" si="191"/>
        <v>0</v>
      </c>
      <c r="X258" s="113">
        <v>0</v>
      </c>
      <c r="Y258" s="113">
        <v>0</v>
      </c>
      <c r="Z258" s="113">
        <v>0</v>
      </c>
      <c r="AA258" s="113">
        <f t="shared" si="192"/>
        <v>0</v>
      </c>
      <c r="AB258" s="113">
        <f t="shared" si="193"/>
        <v>0</v>
      </c>
      <c r="AC258" s="114">
        <f t="shared" si="194"/>
        <v>0</v>
      </c>
      <c r="AD258" s="114">
        <f t="shared" si="195"/>
        <v>0</v>
      </c>
      <c r="AE258" s="113">
        <v>0</v>
      </c>
      <c r="AF258" s="113">
        <v>0</v>
      </c>
      <c r="AG258" s="113">
        <f t="shared" si="196"/>
        <v>0</v>
      </c>
      <c r="AH258" s="113">
        <f t="shared" si="197"/>
        <v>0</v>
      </c>
      <c r="AI258" s="115">
        <v>0</v>
      </c>
      <c r="AJ258" s="115">
        <v>0</v>
      </c>
      <c r="AK258" s="115">
        <v>0</v>
      </c>
      <c r="AL258" s="115">
        <v>0</v>
      </c>
      <c r="AM258" s="115">
        <v>0</v>
      </c>
      <c r="AN258" s="115">
        <v>0</v>
      </c>
      <c r="AO258" s="115">
        <v>0</v>
      </c>
      <c r="AP258" s="115">
        <v>0</v>
      </c>
      <c r="AQ258" s="115">
        <f t="shared" si="198"/>
        <v>0</v>
      </c>
      <c r="AR258" s="115">
        <f t="shared" si="199"/>
        <v>0</v>
      </c>
      <c r="AS258" s="116">
        <f t="shared" si="200"/>
        <v>0</v>
      </c>
      <c r="AT258" s="351">
        <f t="shared" si="239"/>
        <v>1929155</v>
      </c>
      <c r="AU258" s="113">
        <f t="shared" si="240"/>
        <v>1394969</v>
      </c>
      <c r="AV258" s="113">
        <f t="shared" si="201"/>
        <v>26000</v>
      </c>
      <c r="AW258" s="113">
        <f t="shared" si="241"/>
        <v>480287</v>
      </c>
      <c r="AX258" s="113">
        <f t="shared" si="241"/>
        <v>27899</v>
      </c>
      <c r="AY258" s="113">
        <f t="shared" si="242"/>
        <v>0</v>
      </c>
      <c r="AZ258" s="115">
        <f t="shared" si="243"/>
        <v>3.2321</v>
      </c>
      <c r="BA258" s="115">
        <f t="shared" si="244"/>
        <v>3.2321</v>
      </c>
      <c r="BB258" s="116">
        <f t="shared" si="244"/>
        <v>0</v>
      </c>
    </row>
    <row r="259" spans="1:54" s="394" customFormat="1" ht="12.75" customHeight="1" x14ac:dyDescent="0.2">
      <c r="A259" s="379">
        <v>46</v>
      </c>
      <c r="B259" s="380">
        <v>4461</v>
      </c>
      <c r="C259" s="380">
        <v>600074765</v>
      </c>
      <c r="D259" s="380">
        <v>46750088</v>
      </c>
      <c r="E259" s="378" t="s">
        <v>239</v>
      </c>
      <c r="F259" s="380">
        <v>3143</v>
      </c>
      <c r="G259" s="247" t="s">
        <v>634</v>
      </c>
      <c r="H259" s="399" t="s">
        <v>282</v>
      </c>
      <c r="I259" s="110">
        <v>73030</v>
      </c>
      <c r="J259" s="111">
        <v>51480</v>
      </c>
      <c r="K259" s="111">
        <v>0</v>
      </c>
      <c r="L259" s="114">
        <v>17400</v>
      </c>
      <c r="M259" s="114">
        <v>1030</v>
      </c>
      <c r="N259" s="111">
        <v>3120</v>
      </c>
      <c r="O259" s="275">
        <v>0.22</v>
      </c>
      <c r="P259" s="288">
        <v>0</v>
      </c>
      <c r="Q259" s="411">
        <v>0.22</v>
      </c>
      <c r="R259" s="112">
        <f t="shared" si="190"/>
        <v>0</v>
      </c>
      <c r="S259" s="113">
        <v>0</v>
      </c>
      <c r="T259" s="113">
        <v>0</v>
      </c>
      <c r="U259" s="113">
        <v>0</v>
      </c>
      <c r="V259" s="113">
        <v>0</v>
      </c>
      <c r="W259" s="113">
        <f t="shared" si="191"/>
        <v>0</v>
      </c>
      <c r="X259" s="113">
        <v>0</v>
      </c>
      <c r="Y259" s="113">
        <v>0</v>
      </c>
      <c r="Z259" s="113">
        <v>0</v>
      </c>
      <c r="AA259" s="113">
        <f t="shared" si="192"/>
        <v>0</v>
      </c>
      <c r="AB259" s="113">
        <f t="shared" si="193"/>
        <v>0</v>
      </c>
      <c r="AC259" s="114">
        <f t="shared" si="194"/>
        <v>0</v>
      </c>
      <c r="AD259" s="114">
        <f t="shared" si="195"/>
        <v>0</v>
      </c>
      <c r="AE259" s="113">
        <v>0</v>
      </c>
      <c r="AF259" s="113">
        <v>0</v>
      </c>
      <c r="AG259" s="113">
        <f t="shared" si="196"/>
        <v>0</v>
      </c>
      <c r="AH259" s="113">
        <f t="shared" si="197"/>
        <v>0</v>
      </c>
      <c r="AI259" s="115">
        <v>0</v>
      </c>
      <c r="AJ259" s="115">
        <v>0</v>
      </c>
      <c r="AK259" s="115">
        <v>0</v>
      </c>
      <c r="AL259" s="115">
        <v>0</v>
      </c>
      <c r="AM259" s="115">
        <v>0</v>
      </c>
      <c r="AN259" s="115">
        <v>0</v>
      </c>
      <c r="AO259" s="115">
        <v>0</v>
      </c>
      <c r="AP259" s="115">
        <v>0</v>
      </c>
      <c r="AQ259" s="115">
        <f t="shared" si="198"/>
        <v>0</v>
      </c>
      <c r="AR259" s="115">
        <f t="shared" si="199"/>
        <v>0</v>
      </c>
      <c r="AS259" s="116">
        <f t="shared" si="200"/>
        <v>0</v>
      </c>
      <c r="AT259" s="351">
        <f t="shared" si="239"/>
        <v>73030</v>
      </c>
      <c r="AU259" s="113">
        <f t="shared" si="240"/>
        <v>51480</v>
      </c>
      <c r="AV259" s="113">
        <f t="shared" si="201"/>
        <v>0</v>
      </c>
      <c r="AW259" s="113">
        <f t="shared" si="241"/>
        <v>17400</v>
      </c>
      <c r="AX259" s="113">
        <f t="shared" si="241"/>
        <v>1030</v>
      </c>
      <c r="AY259" s="113">
        <f t="shared" si="242"/>
        <v>3120</v>
      </c>
      <c r="AZ259" s="115">
        <f t="shared" si="243"/>
        <v>0.22</v>
      </c>
      <c r="BA259" s="115">
        <f t="shared" si="244"/>
        <v>0</v>
      </c>
      <c r="BB259" s="116">
        <f t="shared" si="244"/>
        <v>0.22</v>
      </c>
    </row>
    <row r="260" spans="1:54" s="394" customFormat="1" ht="12.75" customHeight="1" x14ac:dyDescent="0.2">
      <c r="A260" s="237">
        <v>46</v>
      </c>
      <c r="B260" s="31">
        <v>4461</v>
      </c>
      <c r="C260" s="31">
        <v>600074765</v>
      </c>
      <c r="D260" s="31">
        <v>46750088</v>
      </c>
      <c r="E260" s="246" t="s">
        <v>240</v>
      </c>
      <c r="F260" s="31"/>
      <c r="G260" s="236"/>
      <c r="H260" s="332"/>
      <c r="I260" s="5">
        <v>40225724</v>
      </c>
      <c r="J260" s="8">
        <v>28585765</v>
      </c>
      <c r="K260" s="8">
        <v>250000</v>
      </c>
      <c r="L260" s="8">
        <v>9746489</v>
      </c>
      <c r="M260" s="8">
        <v>571716</v>
      </c>
      <c r="N260" s="8">
        <v>1071754</v>
      </c>
      <c r="O260" s="9">
        <v>62.009599999999999</v>
      </c>
      <c r="P260" s="9">
        <v>44.108300000000007</v>
      </c>
      <c r="Q260" s="38">
        <v>17.901299999999999</v>
      </c>
      <c r="R260" s="5">
        <f t="shared" ref="R260:BB260" si="245">SUM(R254:R259)</f>
        <v>0</v>
      </c>
      <c r="S260" s="8">
        <f t="shared" si="245"/>
        <v>0</v>
      </c>
      <c r="T260" s="8">
        <f t="shared" si="245"/>
        <v>-9980</v>
      </c>
      <c r="U260" s="8">
        <f t="shared" si="245"/>
        <v>44538</v>
      </c>
      <c r="V260" s="8">
        <f t="shared" si="245"/>
        <v>0</v>
      </c>
      <c r="W260" s="8">
        <f t="shared" si="245"/>
        <v>34558</v>
      </c>
      <c r="X260" s="8">
        <f t="shared" si="245"/>
        <v>0</v>
      </c>
      <c r="Y260" s="8">
        <f t="shared" si="245"/>
        <v>0</v>
      </c>
      <c r="Z260" s="8">
        <f t="shared" si="245"/>
        <v>0</v>
      </c>
      <c r="AA260" s="8">
        <f t="shared" si="245"/>
        <v>0</v>
      </c>
      <c r="AB260" s="8">
        <f t="shared" si="245"/>
        <v>34558</v>
      </c>
      <c r="AC260" s="8">
        <f t="shared" si="245"/>
        <v>11681</v>
      </c>
      <c r="AD260" s="8">
        <f t="shared" si="245"/>
        <v>691</v>
      </c>
      <c r="AE260" s="8">
        <f t="shared" si="245"/>
        <v>0</v>
      </c>
      <c r="AF260" s="8">
        <f t="shared" si="245"/>
        <v>0</v>
      </c>
      <c r="AG260" s="8">
        <f t="shared" si="245"/>
        <v>0</v>
      </c>
      <c r="AH260" s="8">
        <f t="shared" si="245"/>
        <v>46930</v>
      </c>
      <c r="AI260" s="9">
        <f t="shared" si="245"/>
        <v>0</v>
      </c>
      <c r="AJ260" s="9">
        <f t="shared" si="245"/>
        <v>0</v>
      </c>
      <c r="AK260" s="9">
        <f t="shared" si="245"/>
        <v>0</v>
      </c>
      <c r="AL260" s="9">
        <f t="shared" si="245"/>
        <v>0</v>
      </c>
      <c r="AM260" s="9">
        <f t="shared" si="245"/>
        <v>-0.03</v>
      </c>
      <c r="AN260" s="9">
        <f t="shared" si="245"/>
        <v>7.0000000000000007E-2</v>
      </c>
      <c r="AO260" s="9">
        <f t="shared" si="245"/>
        <v>0</v>
      </c>
      <c r="AP260" s="9">
        <f t="shared" si="245"/>
        <v>0</v>
      </c>
      <c r="AQ260" s="9">
        <f t="shared" si="245"/>
        <v>7.0000000000000007E-2</v>
      </c>
      <c r="AR260" s="9">
        <f t="shared" si="245"/>
        <v>-0.03</v>
      </c>
      <c r="AS260" s="78">
        <f t="shared" si="245"/>
        <v>4.0000000000000008E-2</v>
      </c>
      <c r="AT260" s="877">
        <f t="shared" si="245"/>
        <v>40272654</v>
      </c>
      <c r="AU260" s="8">
        <f t="shared" si="245"/>
        <v>28620323</v>
      </c>
      <c r="AV260" s="8">
        <f t="shared" si="245"/>
        <v>250000</v>
      </c>
      <c r="AW260" s="8">
        <f t="shared" si="245"/>
        <v>9758170</v>
      </c>
      <c r="AX260" s="8">
        <f t="shared" si="245"/>
        <v>572407</v>
      </c>
      <c r="AY260" s="8">
        <f t="shared" si="245"/>
        <v>1071754</v>
      </c>
      <c r="AZ260" s="9">
        <f t="shared" si="245"/>
        <v>62.049600000000005</v>
      </c>
      <c r="BA260" s="9">
        <f t="shared" si="245"/>
        <v>44.1783</v>
      </c>
      <c r="BB260" s="78">
        <f t="shared" si="245"/>
        <v>17.871299999999998</v>
      </c>
    </row>
    <row r="261" spans="1:54" s="394" customFormat="1" ht="12.75" customHeight="1" x14ac:dyDescent="0.2">
      <c r="A261" s="379">
        <v>47</v>
      </c>
      <c r="B261" s="380">
        <v>4427</v>
      </c>
      <c r="C261" s="380">
        <v>600074188</v>
      </c>
      <c r="D261" s="380">
        <v>70982678</v>
      </c>
      <c r="E261" s="378" t="s">
        <v>845</v>
      </c>
      <c r="F261" s="380">
        <v>3111</v>
      </c>
      <c r="G261" s="247" t="s">
        <v>315</v>
      </c>
      <c r="H261" s="381" t="s">
        <v>281</v>
      </c>
      <c r="I261" s="110">
        <v>3034338</v>
      </c>
      <c r="J261" s="111">
        <v>2195580</v>
      </c>
      <c r="K261" s="111">
        <v>30000</v>
      </c>
      <c r="L261" s="114">
        <v>752246</v>
      </c>
      <c r="M261" s="114">
        <v>43912</v>
      </c>
      <c r="N261" s="111">
        <v>12600</v>
      </c>
      <c r="O261" s="275">
        <v>5.2298</v>
      </c>
      <c r="P261" s="288">
        <v>4</v>
      </c>
      <c r="Q261" s="411">
        <v>1.2297999999999998</v>
      </c>
      <c r="R261" s="112">
        <f t="shared" si="190"/>
        <v>0</v>
      </c>
      <c r="S261" s="113">
        <v>0</v>
      </c>
      <c r="T261" s="113">
        <v>0</v>
      </c>
      <c r="U261" s="113">
        <v>0</v>
      </c>
      <c r="V261" s="113">
        <v>0</v>
      </c>
      <c r="W261" s="113">
        <f t="shared" si="191"/>
        <v>0</v>
      </c>
      <c r="X261" s="113">
        <v>0</v>
      </c>
      <c r="Y261" s="113">
        <v>0</v>
      </c>
      <c r="Z261" s="113">
        <v>0</v>
      </c>
      <c r="AA261" s="113">
        <f t="shared" si="192"/>
        <v>0</v>
      </c>
      <c r="AB261" s="113">
        <f t="shared" si="193"/>
        <v>0</v>
      </c>
      <c r="AC261" s="114">
        <f t="shared" si="194"/>
        <v>0</v>
      </c>
      <c r="AD261" s="114">
        <f t="shared" si="195"/>
        <v>0</v>
      </c>
      <c r="AE261" s="113">
        <v>0</v>
      </c>
      <c r="AF261" s="113">
        <v>0</v>
      </c>
      <c r="AG261" s="113">
        <f t="shared" si="196"/>
        <v>0</v>
      </c>
      <c r="AH261" s="113">
        <f t="shared" si="197"/>
        <v>0</v>
      </c>
      <c r="AI261" s="115">
        <v>0</v>
      </c>
      <c r="AJ261" s="115">
        <v>0</v>
      </c>
      <c r="AK261" s="115">
        <v>0</v>
      </c>
      <c r="AL261" s="115">
        <v>0</v>
      </c>
      <c r="AM261" s="115">
        <v>0</v>
      </c>
      <c r="AN261" s="115">
        <v>0</v>
      </c>
      <c r="AO261" s="115">
        <v>0</v>
      </c>
      <c r="AP261" s="115">
        <v>0</v>
      </c>
      <c r="AQ261" s="115">
        <f t="shared" si="198"/>
        <v>0</v>
      </c>
      <c r="AR261" s="115">
        <f t="shared" si="199"/>
        <v>0</v>
      </c>
      <c r="AS261" s="116">
        <f t="shared" si="200"/>
        <v>0</v>
      </c>
      <c r="AT261" s="351">
        <f t="shared" ref="AT261:AT267" si="246">I261+AH261</f>
        <v>3034338</v>
      </c>
      <c r="AU261" s="113">
        <f t="shared" ref="AU261:AU267" si="247">J261+W261</f>
        <v>2195580</v>
      </c>
      <c r="AV261" s="113">
        <f t="shared" si="201"/>
        <v>30000</v>
      </c>
      <c r="AW261" s="113">
        <f>L261+AC261</f>
        <v>752246</v>
      </c>
      <c r="AX261" s="113">
        <f>M261+AD261</f>
        <v>43912</v>
      </c>
      <c r="AY261" s="113">
        <f t="shared" ref="AY261:AY267" si="248">N261+AG261</f>
        <v>12600</v>
      </c>
      <c r="AZ261" s="115">
        <f t="shared" ref="AZ261:AZ267" si="249">O261+AS261</f>
        <v>5.2298</v>
      </c>
      <c r="BA261" s="115">
        <f>P261+AQ261</f>
        <v>4</v>
      </c>
      <c r="BB261" s="116">
        <f>Q261+AR261</f>
        <v>1.2297999999999998</v>
      </c>
    </row>
    <row r="262" spans="1:54" s="394" customFormat="1" ht="12.75" customHeight="1" x14ac:dyDescent="0.2">
      <c r="A262" s="379">
        <v>47</v>
      </c>
      <c r="B262" s="380">
        <v>4427</v>
      </c>
      <c r="C262" s="380">
        <v>600074676</v>
      </c>
      <c r="D262" s="380">
        <v>70982660</v>
      </c>
      <c r="E262" s="378" t="s">
        <v>846</v>
      </c>
      <c r="F262" s="380">
        <v>3117</v>
      </c>
      <c r="G262" s="247" t="s">
        <v>318</v>
      </c>
      <c r="H262" s="381" t="s">
        <v>281</v>
      </c>
      <c r="I262" s="110">
        <v>292765</v>
      </c>
      <c r="J262" s="111">
        <v>211619</v>
      </c>
      <c r="K262" s="111">
        <v>0</v>
      </c>
      <c r="L262" s="114">
        <v>68822</v>
      </c>
      <c r="M262" s="114">
        <v>3782</v>
      </c>
      <c r="N262" s="111">
        <v>8542</v>
      </c>
      <c r="O262" s="275">
        <v>0.66999999999999993</v>
      </c>
      <c r="P262" s="288">
        <v>0.47</v>
      </c>
      <c r="Q262" s="411">
        <v>0.2</v>
      </c>
      <c r="R262" s="112">
        <f t="shared" si="190"/>
        <v>0</v>
      </c>
      <c r="S262" s="113">
        <v>0</v>
      </c>
      <c r="T262" s="113">
        <v>0</v>
      </c>
      <c r="U262" s="113">
        <v>0</v>
      </c>
      <c r="V262" s="113">
        <v>0</v>
      </c>
      <c r="W262" s="113">
        <f t="shared" si="191"/>
        <v>0</v>
      </c>
      <c r="X262" s="113">
        <v>0</v>
      </c>
      <c r="Y262" s="113">
        <v>0</v>
      </c>
      <c r="Z262" s="113">
        <v>0</v>
      </c>
      <c r="AA262" s="113">
        <f t="shared" si="192"/>
        <v>0</v>
      </c>
      <c r="AB262" s="113">
        <f t="shared" si="193"/>
        <v>0</v>
      </c>
      <c r="AC262" s="114">
        <f t="shared" si="194"/>
        <v>0</v>
      </c>
      <c r="AD262" s="114">
        <f t="shared" si="195"/>
        <v>0</v>
      </c>
      <c r="AE262" s="113">
        <v>0</v>
      </c>
      <c r="AF262" s="113">
        <v>0</v>
      </c>
      <c r="AG262" s="113">
        <f t="shared" si="196"/>
        <v>0</v>
      </c>
      <c r="AH262" s="113">
        <f t="shared" si="197"/>
        <v>0</v>
      </c>
      <c r="AI262" s="115">
        <v>0</v>
      </c>
      <c r="AJ262" s="115">
        <v>0</v>
      </c>
      <c r="AK262" s="115">
        <v>0</v>
      </c>
      <c r="AL262" s="115">
        <v>0</v>
      </c>
      <c r="AM262" s="115">
        <v>0</v>
      </c>
      <c r="AN262" s="115">
        <v>0</v>
      </c>
      <c r="AO262" s="115">
        <v>0</v>
      </c>
      <c r="AP262" s="115">
        <v>0</v>
      </c>
      <c r="AQ262" s="115">
        <f t="shared" si="198"/>
        <v>0</v>
      </c>
      <c r="AR262" s="115">
        <f t="shared" si="199"/>
        <v>0</v>
      </c>
      <c r="AS262" s="116">
        <f t="shared" si="200"/>
        <v>0</v>
      </c>
      <c r="AT262" s="351">
        <f t="shared" si="246"/>
        <v>292765</v>
      </c>
      <c r="AU262" s="113">
        <f t="shared" si="247"/>
        <v>211619</v>
      </c>
      <c r="AV262" s="113">
        <f t="shared" si="201"/>
        <v>0</v>
      </c>
      <c r="AW262" s="113">
        <f t="shared" ref="AW262:AX264" si="250">L262+AC262</f>
        <v>68822</v>
      </c>
      <c r="AX262" s="113">
        <f t="shared" si="250"/>
        <v>3782</v>
      </c>
      <c r="AY262" s="113">
        <f t="shared" si="248"/>
        <v>8542</v>
      </c>
      <c r="AZ262" s="115">
        <f t="shared" si="249"/>
        <v>0.66999999999999993</v>
      </c>
      <c r="BA262" s="115">
        <f t="shared" ref="BA262:BB264" si="251">P262+AQ262</f>
        <v>0.47</v>
      </c>
      <c r="BB262" s="116">
        <f t="shared" si="251"/>
        <v>0.2</v>
      </c>
    </row>
    <row r="263" spans="1:54" s="394" customFormat="1" ht="12.75" customHeight="1" x14ac:dyDescent="0.2">
      <c r="A263" s="379">
        <v>47</v>
      </c>
      <c r="B263" s="380">
        <v>4427</v>
      </c>
      <c r="C263" s="380">
        <v>600074676</v>
      </c>
      <c r="D263" s="380">
        <v>70982660</v>
      </c>
      <c r="E263" s="378" t="s">
        <v>846</v>
      </c>
      <c r="F263" s="380">
        <v>3117</v>
      </c>
      <c r="G263" s="247" t="s">
        <v>316</v>
      </c>
      <c r="H263" s="381" t="s">
        <v>282</v>
      </c>
      <c r="I263" s="110">
        <v>117618</v>
      </c>
      <c r="J263" s="111">
        <v>86611</v>
      </c>
      <c r="K263" s="111">
        <v>0</v>
      </c>
      <c r="L263" s="114">
        <v>29275</v>
      </c>
      <c r="M263" s="114">
        <v>1732</v>
      </c>
      <c r="N263" s="111">
        <v>0</v>
      </c>
      <c r="O263" s="275">
        <v>0.25</v>
      </c>
      <c r="P263" s="288">
        <v>0.25</v>
      </c>
      <c r="Q263" s="411">
        <v>0</v>
      </c>
      <c r="R263" s="112">
        <f t="shared" si="190"/>
        <v>0</v>
      </c>
      <c r="S263" s="113">
        <v>0</v>
      </c>
      <c r="T263" s="113">
        <v>0</v>
      </c>
      <c r="U263" s="113">
        <v>0</v>
      </c>
      <c r="V263" s="113">
        <v>0</v>
      </c>
      <c r="W263" s="113">
        <f t="shared" si="191"/>
        <v>0</v>
      </c>
      <c r="X263" s="113">
        <v>0</v>
      </c>
      <c r="Y263" s="113">
        <v>0</v>
      </c>
      <c r="Z263" s="113">
        <v>0</v>
      </c>
      <c r="AA263" s="113">
        <f t="shared" si="192"/>
        <v>0</v>
      </c>
      <c r="AB263" s="113">
        <f t="shared" si="193"/>
        <v>0</v>
      </c>
      <c r="AC263" s="114">
        <f t="shared" si="194"/>
        <v>0</v>
      </c>
      <c r="AD263" s="114">
        <f t="shared" si="195"/>
        <v>0</v>
      </c>
      <c r="AE263" s="113">
        <v>0</v>
      </c>
      <c r="AF263" s="113">
        <v>0</v>
      </c>
      <c r="AG263" s="113">
        <f t="shared" si="196"/>
        <v>0</v>
      </c>
      <c r="AH263" s="113">
        <f t="shared" si="197"/>
        <v>0</v>
      </c>
      <c r="AI263" s="115">
        <v>0</v>
      </c>
      <c r="AJ263" s="115">
        <v>0</v>
      </c>
      <c r="AK263" s="115">
        <v>0</v>
      </c>
      <c r="AL263" s="115">
        <v>0</v>
      </c>
      <c r="AM263" s="115">
        <v>0</v>
      </c>
      <c r="AN263" s="115">
        <v>0</v>
      </c>
      <c r="AO263" s="115">
        <v>0</v>
      </c>
      <c r="AP263" s="115">
        <v>0</v>
      </c>
      <c r="AQ263" s="115">
        <f t="shared" si="198"/>
        <v>0</v>
      </c>
      <c r="AR263" s="115">
        <f t="shared" si="199"/>
        <v>0</v>
      </c>
      <c r="AS263" s="116">
        <f t="shared" si="200"/>
        <v>0</v>
      </c>
      <c r="AT263" s="351">
        <f t="shared" si="246"/>
        <v>117618</v>
      </c>
      <c r="AU263" s="113">
        <f t="shared" si="247"/>
        <v>86611</v>
      </c>
      <c r="AV263" s="113">
        <f t="shared" si="201"/>
        <v>0</v>
      </c>
      <c r="AW263" s="113">
        <f t="shared" si="250"/>
        <v>29275</v>
      </c>
      <c r="AX263" s="113">
        <f t="shared" si="250"/>
        <v>1732</v>
      </c>
      <c r="AY263" s="113">
        <f t="shared" si="248"/>
        <v>0</v>
      </c>
      <c r="AZ263" s="115">
        <f t="shared" si="249"/>
        <v>0.25</v>
      </c>
      <c r="BA263" s="115">
        <f t="shared" si="251"/>
        <v>0.25</v>
      </c>
      <c r="BB263" s="116">
        <f t="shared" si="251"/>
        <v>0</v>
      </c>
    </row>
    <row r="264" spans="1:54" s="394" customFormat="1" ht="12.75" customHeight="1" x14ac:dyDescent="0.2">
      <c r="A264" s="379">
        <v>47</v>
      </c>
      <c r="B264" s="380">
        <v>4427</v>
      </c>
      <c r="C264" s="380">
        <v>600074676</v>
      </c>
      <c r="D264" s="380">
        <v>70982660</v>
      </c>
      <c r="E264" s="378" t="s">
        <v>846</v>
      </c>
      <c r="F264" s="380">
        <v>3141</v>
      </c>
      <c r="G264" s="247" t="s">
        <v>319</v>
      </c>
      <c r="H264" s="381" t="s">
        <v>282</v>
      </c>
      <c r="I264" s="110">
        <v>57915</v>
      </c>
      <c r="J264" s="111">
        <v>42605</v>
      </c>
      <c r="K264" s="111">
        <v>0</v>
      </c>
      <c r="L264" s="114">
        <v>14400</v>
      </c>
      <c r="M264" s="114">
        <v>796</v>
      </c>
      <c r="N264" s="111">
        <v>114</v>
      </c>
      <c r="O264" s="275">
        <v>7.0000000000000007E-2</v>
      </c>
      <c r="P264" s="288">
        <v>0</v>
      </c>
      <c r="Q264" s="411">
        <v>7.0000000000000007E-2</v>
      </c>
      <c r="R264" s="112">
        <f t="shared" si="190"/>
        <v>0</v>
      </c>
      <c r="S264" s="113">
        <v>0</v>
      </c>
      <c r="T264" s="113">
        <v>25307</v>
      </c>
      <c r="U264" s="113">
        <v>0</v>
      </c>
      <c r="V264" s="113">
        <v>0</v>
      </c>
      <c r="W264" s="113">
        <f t="shared" si="191"/>
        <v>25307</v>
      </c>
      <c r="X264" s="113">
        <v>0</v>
      </c>
      <c r="Y264" s="113">
        <v>0</v>
      </c>
      <c r="Z264" s="113">
        <v>0</v>
      </c>
      <c r="AA264" s="113">
        <f t="shared" si="192"/>
        <v>0</v>
      </c>
      <c r="AB264" s="113">
        <f t="shared" si="193"/>
        <v>25307</v>
      </c>
      <c r="AC264" s="114">
        <f t="shared" si="194"/>
        <v>8554</v>
      </c>
      <c r="AD264" s="114">
        <f t="shared" si="195"/>
        <v>506</v>
      </c>
      <c r="AE264" s="113">
        <v>0</v>
      </c>
      <c r="AF264" s="113">
        <v>0</v>
      </c>
      <c r="AG264" s="113">
        <f t="shared" si="196"/>
        <v>0</v>
      </c>
      <c r="AH264" s="113">
        <f t="shared" si="197"/>
        <v>34367</v>
      </c>
      <c r="AI264" s="115">
        <v>0</v>
      </c>
      <c r="AJ264" s="115">
        <v>0</v>
      </c>
      <c r="AK264" s="115">
        <v>0</v>
      </c>
      <c r="AL264" s="115">
        <v>0</v>
      </c>
      <c r="AM264" s="115">
        <v>0.09</v>
      </c>
      <c r="AN264" s="115">
        <v>0</v>
      </c>
      <c r="AO264" s="115">
        <v>0</v>
      </c>
      <c r="AP264" s="115">
        <v>0</v>
      </c>
      <c r="AQ264" s="115">
        <f t="shared" si="198"/>
        <v>0</v>
      </c>
      <c r="AR264" s="115">
        <f t="shared" si="199"/>
        <v>0.09</v>
      </c>
      <c r="AS264" s="116">
        <f t="shared" si="200"/>
        <v>0.09</v>
      </c>
      <c r="AT264" s="351">
        <f t="shared" si="246"/>
        <v>92282</v>
      </c>
      <c r="AU264" s="113">
        <f t="shared" si="247"/>
        <v>67912</v>
      </c>
      <c r="AV264" s="113">
        <f t="shared" si="201"/>
        <v>0</v>
      </c>
      <c r="AW264" s="113">
        <f t="shared" si="250"/>
        <v>22954</v>
      </c>
      <c r="AX264" s="113">
        <f t="shared" si="250"/>
        <v>1302</v>
      </c>
      <c r="AY264" s="113">
        <f t="shared" si="248"/>
        <v>114</v>
      </c>
      <c r="AZ264" s="115">
        <f t="shared" si="249"/>
        <v>0.16</v>
      </c>
      <c r="BA264" s="115">
        <f t="shared" si="251"/>
        <v>0</v>
      </c>
      <c r="BB264" s="116">
        <f t="shared" si="251"/>
        <v>0.16</v>
      </c>
    </row>
    <row r="265" spans="1:54" s="394" customFormat="1" ht="12.75" customHeight="1" x14ac:dyDescent="0.2">
      <c r="A265" s="379">
        <v>47</v>
      </c>
      <c r="B265" s="380">
        <v>4427</v>
      </c>
      <c r="C265" s="380">
        <v>600074188</v>
      </c>
      <c r="D265" s="380">
        <v>70982678</v>
      </c>
      <c r="E265" s="378" t="s">
        <v>855</v>
      </c>
      <c r="F265" s="380">
        <v>3141</v>
      </c>
      <c r="G265" s="247" t="s">
        <v>319</v>
      </c>
      <c r="H265" s="381" t="s">
        <v>282</v>
      </c>
      <c r="I265" s="110">
        <v>432538</v>
      </c>
      <c r="J265" s="111">
        <v>317273</v>
      </c>
      <c r="K265" s="111">
        <v>0</v>
      </c>
      <c r="L265" s="114">
        <v>107238</v>
      </c>
      <c r="M265" s="114">
        <v>6345</v>
      </c>
      <c r="N265" s="111">
        <v>1682</v>
      </c>
      <c r="O265" s="275">
        <v>1.08</v>
      </c>
      <c r="P265" s="288">
        <v>0</v>
      </c>
      <c r="Q265" s="411">
        <v>1.08</v>
      </c>
      <c r="R265" s="112">
        <f t="shared" si="190"/>
        <v>0</v>
      </c>
      <c r="S265" s="113">
        <v>0</v>
      </c>
      <c r="T265" s="113">
        <v>0</v>
      </c>
      <c r="U265" s="113">
        <v>0</v>
      </c>
      <c r="V265" s="113">
        <v>0</v>
      </c>
      <c r="W265" s="113">
        <f t="shared" si="191"/>
        <v>0</v>
      </c>
      <c r="X265" s="113">
        <v>0</v>
      </c>
      <c r="Y265" s="113">
        <v>0</v>
      </c>
      <c r="Z265" s="113">
        <v>0</v>
      </c>
      <c r="AA265" s="113">
        <f t="shared" si="192"/>
        <v>0</v>
      </c>
      <c r="AB265" s="113">
        <f t="shared" si="193"/>
        <v>0</v>
      </c>
      <c r="AC265" s="114">
        <f t="shared" si="194"/>
        <v>0</v>
      </c>
      <c r="AD265" s="114">
        <f t="shared" si="195"/>
        <v>0</v>
      </c>
      <c r="AE265" s="113">
        <v>0</v>
      </c>
      <c r="AF265" s="113">
        <v>0</v>
      </c>
      <c r="AG265" s="113">
        <f t="shared" si="196"/>
        <v>0</v>
      </c>
      <c r="AH265" s="113">
        <f t="shared" si="197"/>
        <v>0</v>
      </c>
      <c r="AI265" s="115">
        <v>0</v>
      </c>
      <c r="AJ265" s="115">
        <v>0</v>
      </c>
      <c r="AK265" s="115">
        <v>0</v>
      </c>
      <c r="AL265" s="115">
        <v>0</v>
      </c>
      <c r="AM265" s="115">
        <v>0</v>
      </c>
      <c r="AN265" s="115">
        <v>0</v>
      </c>
      <c r="AO265" s="115">
        <v>0</v>
      </c>
      <c r="AP265" s="115">
        <v>0</v>
      </c>
      <c r="AQ265" s="115">
        <f t="shared" si="198"/>
        <v>0</v>
      </c>
      <c r="AR265" s="115">
        <f t="shared" si="199"/>
        <v>0</v>
      </c>
      <c r="AS265" s="116">
        <f t="shared" si="200"/>
        <v>0</v>
      </c>
      <c r="AT265" s="351">
        <f t="shared" si="246"/>
        <v>432538</v>
      </c>
      <c r="AU265" s="113">
        <f t="shared" si="247"/>
        <v>317273</v>
      </c>
      <c r="AV265" s="113">
        <f t="shared" si="201"/>
        <v>0</v>
      </c>
      <c r="AW265" s="113">
        <f>L265+AC265</f>
        <v>107238</v>
      </c>
      <c r="AX265" s="113">
        <f>M265+AD265</f>
        <v>6345</v>
      </c>
      <c r="AY265" s="113">
        <f t="shared" si="248"/>
        <v>1682</v>
      </c>
      <c r="AZ265" s="115">
        <f t="shared" si="249"/>
        <v>1.08</v>
      </c>
      <c r="BA265" s="115">
        <f>P265+AQ265</f>
        <v>0</v>
      </c>
      <c r="BB265" s="116">
        <f>Q265+AR265</f>
        <v>1.08</v>
      </c>
    </row>
    <row r="266" spans="1:54" s="394" customFormat="1" ht="12.75" customHeight="1" x14ac:dyDescent="0.2">
      <c r="A266" s="379">
        <v>47</v>
      </c>
      <c r="B266" s="380">
        <v>4427</v>
      </c>
      <c r="C266" s="380">
        <v>600074676</v>
      </c>
      <c r="D266" s="380">
        <v>70982660</v>
      </c>
      <c r="E266" s="378" t="s">
        <v>846</v>
      </c>
      <c r="F266" s="380">
        <v>3143</v>
      </c>
      <c r="G266" s="247" t="s">
        <v>633</v>
      </c>
      <c r="H266" s="399" t="s">
        <v>281</v>
      </c>
      <c r="I266" s="110">
        <v>318084</v>
      </c>
      <c r="J266" s="111">
        <v>234378</v>
      </c>
      <c r="K266" s="111">
        <v>0</v>
      </c>
      <c r="L266" s="114">
        <v>79221</v>
      </c>
      <c r="M266" s="114">
        <v>4485</v>
      </c>
      <c r="N266" s="111">
        <v>0</v>
      </c>
      <c r="O266" s="275">
        <v>0.33</v>
      </c>
      <c r="P266" s="288">
        <v>0.33</v>
      </c>
      <c r="Q266" s="411">
        <v>0</v>
      </c>
      <c r="R266" s="112">
        <f t="shared" si="190"/>
        <v>0</v>
      </c>
      <c r="S266" s="113">
        <v>0</v>
      </c>
      <c r="T266" s="113">
        <v>0</v>
      </c>
      <c r="U266" s="113">
        <v>0</v>
      </c>
      <c r="V266" s="113">
        <v>0</v>
      </c>
      <c r="W266" s="113">
        <f t="shared" si="191"/>
        <v>0</v>
      </c>
      <c r="X266" s="113">
        <v>0</v>
      </c>
      <c r="Y266" s="113">
        <v>0</v>
      </c>
      <c r="Z266" s="113">
        <v>0</v>
      </c>
      <c r="AA266" s="113">
        <f t="shared" si="192"/>
        <v>0</v>
      </c>
      <c r="AB266" s="113">
        <f t="shared" si="193"/>
        <v>0</v>
      </c>
      <c r="AC266" s="114">
        <f t="shared" si="194"/>
        <v>0</v>
      </c>
      <c r="AD266" s="114">
        <f t="shared" si="195"/>
        <v>0</v>
      </c>
      <c r="AE266" s="113">
        <v>0</v>
      </c>
      <c r="AF266" s="113">
        <v>0</v>
      </c>
      <c r="AG266" s="113">
        <f t="shared" si="196"/>
        <v>0</v>
      </c>
      <c r="AH266" s="113">
        <f t="shared" si="197"/>
        <v>0</v>
      </c>
      <c r="AI266" s="115">
        <v>0</v>
      </c>
      <c r="AJ266" s="115">
        <v>0</v>
      </c>
      <c r="AK266" s="115">
        <v>0</v>
      </c>
      <c r="AL266" s="115">
        <v>0</v>
      </c>
      <c r="AM266" s="115">
        <v>0</v>
      </c>
      <c r="AN266" s="115">
        <v>0</v>
      </c>
      <c r="AO266" s="115">
        <v>0</v>
      </c>
      <c r="AP266" s="115">
        <v>0</v>
      </c>
      <c r="AQ266" s="115">
        <f t="shared" si="198"/>
        <v>0</v>
      </c>
      <c r="AR266" s="115">
        <f t="shared" si="199"/>
        <v>0</v>
      </c>
      <c r="AS266" s="116">
        <f t="shared" si="200"/>
        <v>0</v>
      </c>
      <c r="AT266" s="351">
        <f t="shared" si="246"/>
        <v>318084</v>
      </c>
      <c r="AU266" s="113">
        <f t="shared" si="247"/>
        <v>234378</v>
      </c>
      <c r="AV266" s="113">
        <f t="shared" si="201"/>
        <v>0</v>
      </c>
      <c r="AW266" s="113">
        <f t="shared" ref="AW266:AX267" si="252">L266+AC266</f>
        <v>79221</v>
      </c>
      <c r="AX266" s="113">
        <f t="shared" si="252"/>
        <v>4485</v>
      </c>
      <c r="AY266" s="113">
        <f t="shared" si="248"/>
        <v>0</v>
      </c>
      <c r="AZ266" s="115">
        <f t="shared" si="249"/>
        <v>0.33</v>
      </c>
      <c r="BA266" s="115">
        <f t="shared" ref="BA266:BB267" si="253">P266+AQ266</f>
        <v>0.33</v>
      </c>
      <c r="BB266" s="116">
        <f t="shared" si="253"/>
        <v>0</v>
      </c>
    </row>
    <row r="267" spans="1:54" s="394" customFormat="1" ht="12.75" customHeight="1" x14ac:dyDescent="0.2">
      <c r="A267" s="379">
        <v>47</v>
      </c>
      <c r="B267" s="380">
        <v>4427</v>
      </c>
      <c r="C267" s="380">
        <v>600074676</v>
      </c>
      <c r="D267" s="380">
        <v>70982660</v>
      </c>
      <c r="E267" s="378" t="s">
        <v>846</v>
      </c>
      <c r="F267" s="380">
        <v>3143</v>
      </c>
      <c r="G267" s="247" t="s">
        <v>634</v>
      </c>
      <c r="H267" s="399" t="s">
        <v>282</v>
      </c>
      <c r="I267" s="110">
        <v>2107</v>
      </c>
      <c r="J267" s="111">
        <v>1485</v>
      </c>
      <c r="K267" s="111">
        <v>0</v>
      </c>
      <c r="L267" s="114">
        <v>502</v>
      </c>
      <c r="M267" s="114">
        <v>30</v>
      </c>
      <c r="N267" s="111">
        <v>90</v>
      </c>
      <c r="O267" s="275">
        <v>0.01</v>
      </c>
      <c r="P267" s="288">
        <v>0</v>
      </c>
      <c r="Q267" s="411">
        <v>0.01</v>
      </c>
      <c r="R267" s="112">
        <f t="shared" si="190"/>
        <v>0</v>
      </c>
      <c r="S267" s="113">
        <v>0</v>
      </c>
      <c r="T267" s="113">
        <v>0</v>
      </c>
      <c r="U267" s="113">
        <v>0</v>
      </c>
      <c r="V267" s="113">
        <v>0</v>
      </c>
      <c r="W267" s="113">
        <f t="shared" si="191"/>
        <v>0</v>
      </c>
      <c r="X267" s="113">
        <v>0</v>
      </c>
      <c r="Y267" s="113">
        <v>0</v>
      </c>
      <c r="Z267" s="113">
        <v>0</v>
      </c>
      <c r="AA267" s="113">
        <f t="shared" si="192"/>
        <v>0</v>
      </c>
      <c r="AB267" s="113">
        <f t="shared" si="193"/>
        <v>0</v>
      </c>
      <c r="AC267" s="114">
        <f t="shared" si="194"/>
        <v>0</v>
      </c>
      <c r="AD267" s="114">
        <f t="shared" si="195"/>
        <v>0</v>
      </c>
      <c r="AE267" s="113">
        <v>0</v>
      </c>
      <c r="AF267" s="113">
        <v>0</v>
      </c>
      <c r="AG267" s="113">
        <f t="shared" si="196"/>
        <v>0</v>
      </c>
      <c r="AH267" s="113">
        <f t="shared" si="197"/>
        <v>0</v>
      </c>
      <c r="AI267" s="115">
        <v>0</v>
      </c>
      <c r="AJ267" s="115">
        <v>0</v>
      </c>
      <c r="AK267" s="115">
        <v>0</v>
      </c>
      <c r="AL267" s="115">
        <v>0</v>
      </c>
      <c r="AM267" s="115">
        <v>0</v>
      </c>
      <c r="AN267" s="115">
        <v>0</v>
      </c>
      <c r="AO267" s="115">
        <v>0</v>
      </c>
      <c r="AP267" s="115">
        <v>0</v>
      </c>
      <c r="AQ267" s="115">
        <f t="shared" si="198"/>
        <v>0</v>
      </c>
      <c r="AR267" s="115">
        <f t="shared" si="199"/>
        <v>0</v>
      </c>
      <c r="AS267" s="116">
        <f t="shared" si="200"/>
        <v>0</v>
      </c>
      <c r="AT267" s="351">
        <f t="shared" si="246"/>
        <v>2107</v>
      </c>
      <c r="AU267" s="113">
        <f t="shared" si="247"/>
        <v>1485</v>
      </c>
      <c r="AV267" s="113">
        <f t="shared" si="201"/>
        <v>0</v>
      </c>
      <c r="AW267" s="113">
        <f t="shared" si="252"/>
        <v>502</v>
      </c>
      <c r="AX267" s="113">
        <f t="shared" si="252"/>
        <v>30</v>
      </c>
      <c r="AY267" s="113">
        <f t="shared" si="248"/>
        <v>90</v>
      </c>
      <c r="AZ267" s="115">
        <f t="shared" si="249"/>
        <v>0.01</v>
      </c>
      <c r="BA267" s="115">
        <f t="shared" si="253"/>
        <v>0</v>
      </c>
      <c r="BB267" s="116">
        <f t="shared" si="253"/>
        <v>0.01</v>
      </c>
    </row>
    <row r="268" spans="1:54" s="394" customFormat="1" ht="12.75" customHeight="1" x14ac:dyDescent="0.2">
      <c r="A268" s="237">
        <v>47</v>
      </c>
      <c r="B268" s="31">
        <v>4427</v>
      </c>
      <c r="C268" s="31">
        <v>600074188</v>
      </c>
      <c r="D268" s="31">
        <v>70982678</v>
      </c>
      <c r="E268" s="246" t="s">
        <v>850</v>
      </c>
      <c r="F268" s="31"/>
      <c r="G268" s="236"/>
      <c r="H268" s="332"/>
      <c r="I268" s="5">
        <v>4255365</v>
      </c>
      <c r="J268" s="8">
        <v>3089551</v>
      </c>
      <c r="K268" s="8">
        <v>30000</v>
      </c>
      <c r="L268" s="8">
        <v>1051704</v>
      </c>
      <c r="M268" s="8">
        <v>61082</v>
      </c>
      <c r="N268" s="8">
        <v>23028</v>
      </c>
      <c r="O268" s="9">
        <v>7.6398000000000001</v>
      </c>
      <c r="P268" s="9">
        <v>5.05</v>
      </c>
      <c r="Q268" s="38">
        <v>2.5897999999999994</v>
      </c>
      <c r="R268" s="5">
        <f t="shared" ref="R268:AY268" si="254">SUM(R261:R267)</f>
        <v>0</v>
      </c>
      <c r="S268" s="8">
        <f t="shared" si="254"/>
        <v>0</v>
      </c>
      <c r="T268" s="8">
        <f t="shared" si="254"/>
        <v>25307</v>
      </c>
      <c r="U268" s="8">
        <f t="shared" si="254"/>
        <v>0</v>
      </c>
      <c r="V268" s="8">
        <f t="shared" si="254"/>
        <v>0</v>
      </c>
      <c r="W268" s="8">
        <f t="shared" si="254"/>
        <v>25307</v>
      </c>
      <c r="X268" s="8">
        <f t="shared" si="254"/>
        <v>0</v>
      </c>
      <c r="Y268" s="8">
        <f t="shared" si="254"/>
        <v>0</v>
      </c>
      <c r="Z268" s="8">
        <f t="shared" si="254"/>
        <v>0</v>
      </c>
      <c r="AA268" s="8">
        <f t="shared" si="254"/>
        <v>0</v>
      </c>
      <c r="AB268" s="8">
        <f t="shared" si="254"/>
        <v>25307</v>
      </c>
      <c r="AC268" s="8">
        <f t="shared" si="254"/>
        <v>8554</v>
      </c>
      <c r="AD268" s="8">
        <f t="shared" si="254"/>
        <v>506</v>
      </c>
      <c r="AE268" s="8">
        <f t="shared" si="254"/>
        <v>0</v>
      </c>
      <c r="AF268" s="8">
        <f t="shared" si="254"/>
        <v>0</v>
      </c>
      <c r="AG268" s="8">
        <f t="shared" si="254"/>
        <v>0</v>
      </c>
      <c r="AH268" s="8">
        <f t="shared" si="254"/>
        <v>34367</v>
      </c>
      <c r="AI268" s="9">
        <f t="shared" si="254"/>
        <v>0</v>
      </c>
      <c r="AJ268" s="9">
        <f t="shared" si="254"/>
        <v>0</v>
      </c>
      <c r="AK268" s="9">
        <f t="shared" si="254"/>
        <v>0</v>
      </c>
      <c r="AL268" s="9">
        <f t="shared" si="254"/>
        <v>0</v>
      </c>
      <c r="AM268" s="9">
        <f t="shared" si="254"/>
        <v>0.09</v>
      </c>
      <c r="AN268" s="9">
        <f t="shared" si="254"/>
        <v>0</v>
      </c>
      <c r="AO268" s="9">
        <f t="shared" si="254"/>
        <v>0</v>
      </c>
      <c r="AP268" s="9">
        <f t="shared" si="254"/>
        <v>0</v>
      </c>
      <c r="AQ268" s="9">
        <f t="shared" si="254"/>
        <v>0</v>
      </c>
      <c r="AR268" s="9">
        <f t="shared" si="254"/>
        <v>0.09</v>
      </c>
      <c r="AS268" s="78">
        <f t="shared" si="254"/>
        <v>0.09</v>
      </c>
      <c r="AT268" s="877">
        <f t="shared" si="254"/>
        <v>4289732</v>
      </c>
      <c r="AU268" s="8">
        <f t="shared" si="254"/>
        <v>3114858</v>
      </c>
      <c r="AV268" s="8">
        <f t="shared" si="254"/>
        <v>30000</v>
      </c>
      <c r="AW268" s="8">
        <f t="shared" si="254"/>
        <v>1060258</v>
      </c>
      <c r="AX268" s="8">
        <f t="shared" si="254"/>
        <v>61588</v>
      </c>
      <c r="AY268" s="8">
        <f t="shared" si="254"/>
        <v>23028</v>
      </c>
      <c r="AZ268" s="9">
        <f>SUM(AZ261:AZ267)</f>
        <v>7.7298</v>
      </c>
      <c r="BA268" s="9">
        <f>SUM(BA261:BA267)</f>
        <v>5.05</v>
      </c>
      <c r="BB268" s="78">
        <f>SUM(BB261:BB267)</f>
        <v>2.6797999999999993</v>
      </c>
    </row>
    <row r="269" spans="1:54" s="394" customFormat="1" ht="12.75" customHeight="1" x14ac:dyDescent="0.2">
      <c r="A269" s="379">
        <v>48</v>
      </c>
      <c r="B269" s="380">
        <v>4462</v>
      </c>
      <c r="C269" s="380">
        <v>600074676</v>
      </c>
      <c r="D269" s="380">
        <v>70982660</v>
      </c>
      <c r="E269" s="378" t="s">
        <v>847</v>
      </c>
      <c r="F269" s="380">
        <v>3117</v>
      </c>
      <c r="G269" s="247" t="s">
        <v>318</v>
      </c>
      <c r="H269" s="381" t="s">
        <v>281</v>
      </c>
      <c r="I269" s="110">
        <v>1091388</v>
      </c>
      <c r="J269" s="111">
        <v>796306</v>
      </c>
      <c r="K269" s="111">
        <v>0</v>
      </c>
      <c r="L269" s="114">
        <v>271857</v>
      </c>
      <c r="M269" s="114">
        <v>16377</v>
      </c>
      <c r="N269" s="111">
        <v>6848</v>
      </c>
      <c r="O269" s="275">
        <v>1.3546</v>
      </c>
      <c r="P269" s="288">
        <v>0.94179999999999997</v>
      </c>
      <c r="Q269" s="411">
        <v>0.4128</v>
      </c>
      <c r="R269" s="112">
        <f t="shared" ref="R269:R303" si="255">X269*-1</f>
        <v>0</v>
      </c>
      <c r="S269" s="113">
        <v>0</v>
      </c>
      <c r="T269" s="113">
        <v>0</v>
      </c>
      <c r="U269" s="113">
        <v>0</v>
      </c>
      <c r="V269" s="113">
        <v>0</v>
      </c>
      <c r="W269" s="113">
        <f t="shared" ref="W269:W303" si="256">SUM(R269:V269)</f>
        <v>0</v>
      </c>
      <c r="X269" s="113">
        <v>0</v>
      </c>
      <c r="Y269" s="113">
        <v>0</v>
      </c>
      <c r="Z269" s="113">
        <v>0</v>
      </c>
      <c r="AA269" s="113">
        <f t="shared" ref="AA269:AA303" si="257">SUM(X269:Z269)</f>
        <v>0</v>
      </c>
      <c r="AB269" s="113">
        <f t="shared" ref="AB269:AB303" si="258">W269+AA269</f>
        <v>0</v>
      </c>
      <c r="AC269" s="114">
        <f t="shared" ref="AC269:AC303" si="259">ROUND((W269+X269+Y269)*33.8%,0)</f>
        <v>0</v>
      </c>
      <c r="AD269" s="114">
        <f t="shared" ref="AD269:AD303" si="260">ROUND(W269*2%,0)</f>
        <v>0</v>
      </c>
      <c r="AE269" s="113">
        <v>0</v>
      </c>
      <c r="AF269" s="113">
        <v>0</v>
      </c>
      <c r="AG269" s="113">
        <f t="shared" ref="AG269:AG303" si="261">SUM(AE269:AF269)</f>
        <v>0</v>
      </c>
      <c r="AH269" s="113">
        <f t="shared" ref="AH269:AH303" si="262">AB269+AC269+AD269+AG269</f>
        <v>0</v>
      </c>
      <c r="AI269" s="115">
        <v>0</v>
      </c>
      <c r="AJ269" s="115">
        <v>0</v>
      </c>
      <c r="AK269" s="115">
        <v>0</v>
      </c>
      <c r="AL269" s="115">
        <v>0</v>
      </c>
      <c r="AM269" s="115">
        <v>0</v>
      </c>
      <c r="AN269" s="115">
        <v>0</v>
      </c>
      <c r="AO269" s="115">
        <v>0</v>
      </c>
      <c r="AP269" s="115">
        <v>0</v>
      </c>
      <c r="AQ269" s="115">
        <f t="shared" ref="AQ269:AQ303" si="263">AI269+AK269+AL269+AO269+AN269</f>
        <v>0</v>
      </c>
      <c r="AR269" s="115">
        <f t="shared" ref="AR269:AR303" si="264">AJ269+AM269+AP269</f>
        <v>0</v>
      </c>
      <c r="AS269" s="116">
        <f t="shared" ref="AS269:AS303" si="265">SUM(AQ269:AR269)</f>
        <v>0</v>
      </c>
      <c r="AT269" s="351">
        <f>I269+AH269</f>
        <v>1091388</v>
      </c>
      <c r="AU269" s="113">
        <f>J269+W269</f>
        <v>796306</v>
      </c>
      <c r="AV269" s="113">
        <f t="shared" si="201"/>
        <v>0</v>
      </c>
      <c r="AW269" s="113">
        <f t="shared" ref="AW269:AX273" si="266">L269+AC269</f>
        <v>271857</v>
      </c>
      <c r="AX269" s="113">
        <f t="shared" si="266"/>
        <v>16377</v>
      </c>
      <c r="AY269" s="113">
        <f>N269+AG269</f>
        <v>6848</v>
      </c>
      <c r="AZ269" s="115">
        <f>O269+AS269</f>
        <v>1.3546</v>
      </c>
      <c r="BA269" s="115">
        <f t="shared" ref="BA269:BB273" si="267">P269+AQ269</f>
        <v>0.94179999999999997</v>
      </c>
      <c r="BB269" s="116">
        <f t="shared" si="267"/>
        <v>0.4128</v>
      </c>
    </row>
    <row r="270" spans="1:54" s="394" customFormat="1" ht="12.75" customHeight="1" x14ac:dyDescent="0.2">
      <c r="A270" s="379">
        <v>48</v>
      </c>
      <c r="B270" s="380">
        <v>4462</v>
      </c>
      <c r="C270" s="380">
        <v>600074676</v>
      </c>
      <c r="D270" s="380">
        <v>70982660</v>
      </c>
      <c r="E270" s="378" t="s">
        <v>242</v>
      </c>
      <c r="F270" s="380">
        <v>3117</v>
      </c>
      <c r="G270" s="247" t="s">
        <v>316</v>
      </c>
      <c r="H270" s="381" t="s">
        <v>282</v>
      </c>
      <c r="I270" s="110">
        <v>235236</v>
      </c>
      <c r="J270" s="111">
        <v>173222</v>
      </c>
      <c r="K270" s="111">
        <v>0</v>
      </c>
      <c r="L270" s="114">
        <v>58549</v>
      </c>
      <c r="M270" s="114">
        <v>3465</v>
      </c>
      <c r="N270" s="111">
        <v>0</v>
      </c>
      <c r="O270" s="275">
        <v>0.5</v>
      </c>
      <c r="P270" s="288">
        <v>0.5</v>
      </c>
      <c r="Q270" s="411">
        <v>0</v>
      </c>
      <c r="R270" s="112">
        <f t="shared" si="255"/>
        <v>0</v>
      </c>
      <c r="S270" s="113">
        <v>0</v>
      </c>
      <c r="T270" s="113">
        <v>0</v>
      </c>
      <c r="U270" s="113">
        <v>0</v>
      </c>
      <c r="V270" s="113">
        <v>0</v>
      </c>
      <c r="W270" s="113">
        <f t="shared" si="256"/>
        <v>0</v>
      </c>
      <c r="X270" s="113">
        <v>0</v>
      </c>
      <c r="Y270" s="113">
        <v>0</v>
      </c>
      <c r="Z270" s="113">
        <v>0</v>
      </c>
      <c r="AA270" s="113">
        <f t="shared" si="257"/>
        <v>0</v>
      </c>
      <c r="AB270" s="113">
        <f t="shared" si="258"/>
        <v>0</v>
      </c>
      <c r="AC270" s="114">
        <f t="shared" si="259"/>
        <v>0</v>
      </c>
      <c r="AD270" s="114">
        <f t="shared" si="260"/>
        <v>0</v>
      </c>
      <c r="AE270" s="113">
        <v>0</v>
      </c>
      <c r="AF270" s="113">
        <v>0</v>
      </c>
      <c r="AG270" s="113">
        <f t="shared" si="261"/>
        <v>0</v>
      </c>
      <c r="AH270" s="113">
        <f t="shared" si="262"/>
        <v>0</v>
      </c>
      <c r="AI270" s="115">
        <v>0</v>
      </c>
      <c r="AJ270" s="115">
        <v>0</v>
      </c>
      <c r="AK270" s="115">
        <v>0</v>
      </c>
      <c r="AL270" s="115">
        <v>0</v>
      </c>
      <c r="AM270" s="115">
        <v>0</v>
      </c>
      <c r="AN270" s="115">
        <v>0</v>
      </c>
      <c r="AO270" s="115">
        <v>0</v>
      </c>
      <c r="AP270" s="115">
        <v>0</v>
      </c>
      <c r="AQ270" s="115">
        <f t="shared" si="263"/>
        <v>0</v>
      </c>
      <c r="AR270" s="115">
        <f t="shared" si="264"/>
        <v>0</v>
      </c>
      <c r="AS270" s="116">
        <f t="shared" si="265"/>
        <v>0</v>
      </c>
      <c r="AT270" s="351">
        <f>I270+AH270</f>
        <v>235236</v>
      </c>
      <c r="AU270" s="113">
        <f>J270+W270</f>
        <v>173222</v>
      </c>
      <c r="AV270" s="113">
        <f t="shared" si="201"/>
        <v>0</v>
      </c>
      <c r="AW270" s="113">
        <f t="shared" si="266"/>
        <v>58549</v>
      </c>
      <c r="AX270" s="113">
        <f t="shared" si="266"/>
        <v>3465</v>
      </c>
      <c r="AY270" s="113">
        <f>N270+AG270</f>
        <v>0</v>
      </c>
      <c r="AZ270" s="115">
        <f>O270+AS270</f>
        <v>0.5</v>
      </c>
      <c r="BA270" s="115">
        <f t="shared" si="267"/>
        <v>0.5</v>
      </c>
      <c r="BB270" s="116">
        <f t="shared" si="267"/>
        <v>0</v>
      </c>
    </row>
    <row r="271" spans="1:54" s="394" customFormat="1" ht="12.75" customHeight="1" x14ac:dyDescent="0.2">
      <c r="A271" s="379">
        <v>48</v>
      </c>
      <c r="B271" s="380">
        <v>4462</v>
      </c>
      <c r="C271" s="380">
        <v>600074676</v>
      </c>
      <c r="D271" s="380">
        <v>70982660</v>
      </c>
      <c r="E271" s="378" t="s">
        <v>241</v>
      </c>
      <c r="F271" s="380">
        <v>3141</v>
      </c>
      <c r="G271" s="247" t="s">
        <v>319</v>
      </c>
      <c r="H271" s="381" t="s">
        <v>282</v>
      </c>
      <c r="I271" s="110">
        <v>2557</v>
      </c>
      <c r="J271" s="111">
        <v>1673</v>
      </c>
      <c r="K271" s="111">
        <v>0</v>
      </c>
      <c r="L271" s="114">
        <v>566</v>
      </c>
      <c r="M271" s="114">
        <v>90</v>
      </c>
      <c r="N271" s="111">
        <v>228</v>
      </c>
      <c r="O271" s="275">
        <v>0.13</v>
      </c>
      <c r="P271" s="288">
        <v>0</v>
      </c>
      <c r="Q271" s="411">
        <v>0.13</v>
      </c>
      <c r="R271" s="112">
        <f t="shared" si="255"/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f t="shared" si="256"/>
        <v>0</v>
      </c>
      <c r="X271" s="113">
        <v>0</v>
      </c>
      <c r="Y271" s="113">
        <v>0</v>
      </c>
      <c r="Z271" s="113">
        <v>0</v>
      </c>
      <c r="AA271" s="113">
        <f t="shared" si="257"/>
        <v>0</v>
      </c>
      <c r="AB271" s="113">
        <f t="shared" si="258"/>
        <v>0</v>
      </c>
      <c r="AC271" s="114">
        <f t="shared" si="259"/>
        <v>0</v>
      </c>
      <c r="AD271" s="114">
        <f t="shared" si="260"/>
        <v>0</v>
      </c>
      <c r="AE271" s="113">
        <v>0</v>
      </c>
      <c r="AF271" s="113">
        <v>0</v>
      </c>
      <c r="AG271" s="113">
        <f t="shared" si="261"/>
        <v>0</v>
      </c>
      <c r="AH271" s="113">
        <f t="shared" si="262"/>
        <v>0</v>
      </c>
      <c r="AI271" s="115">
        <v>0</v>
      </c>
      <c r="AJ271" s="115">
        <v>0</v>
      </c>
      <c r="AK271" s="115">
        <v>0</v>
      </c>
      <c r="AL271" s="115">
        <v>0</v>
      </c>
      <c r="AM271" s="115">
        <v>0</v>
      </c>
      <c r="AN271" s="115">
        <v>0</v>
      </c>
      <c r="AO271" s="115">
        <v>0</v>
      </c>
      <c r="AP271" s="115">
        <v>0</v>
      </c>
      <c r="AQ271" s="115">
        <f t="shared" si="263"/>
        <v>0</v>
      </c>
      <c r="AR271" s="115">
        <f t="shared" si="264"/>
        <v>0</v>
      </c>
      <c r="AS271" s="116">
        <f t="shared" si="265"/>
        <v>0</v>
      </c>
      <c r="AT271" s="351">
        <f>I271+AH271</f>
        <v>2557</v>
      </c>
      <c r="AU271" s="113">
        <f>J271+W271</f>
        <v>1673</v>
      </c>
      <c r="AV271" s="113">
        <f t="shared" si="201"/>
        <v>0</v>
      </c>
      <c r="AW271" s="113">
        <f t="shared" si="266"/>
        <v>566</v>
      </c>
      <c r="AX271" s="113">
        <f t="shared" si="266"/>
        <v>90</v>
      </c>
      <c r="AY271" s="113">
        <f>N271+AG271</f>
        <v>228</v>
      </c>
      <c r="AZ271" s="115">
        <f>O271+AS271</f>
        <v>0.13</v>
      </c>
      <c r="BA271" s="115">
        <f t="shared" si="267"/>
        <v>0</v>
      </c>
      <c r="BB271" s="116">
        <f t="shared" si="267"/>
        <v>0.13</v>
      </c>
    </row>
    <row r="272" spans="1:54" s="394" customFormat="1" ht="12.75" customHeight="1" x14ac:dyDescent="0.2">
      <c r="A272" s="379">
        <v>48</v>
      </c>
      <c r="B272" s="380">
        <v>4462</v>
      </c>
      <c r="C272" s="380">
        <v>600074676</v>
      </c>
      <c r="D272" s="380">
        <v>70982660</v>
      </c>
      <c r="E272" s="372" t="s">
        <v>241</v>
      </c>
      <c r="F272" s="380">
        <v>3143</v>
      </c>
      <c r="G272" s="247" t="s">
        <v>633</v>
      </c>
      <c r="H272" s="399" t="s">
        <v>281</v>
      </c>
      <c r="I272" s="110">
        <v>243591</v>
      </c>
      <c r="J272" s="111">
        <v>179227</v>
      </c>
      <c r="K272" s="111">
        <v>0</v>
      </c>
      <c r="L272" s="114">
        <v>60577</v>
      </c>
      <c r="M272" s="114">
        <v>3787</v>
      </c>
      <c r="N272" s="111">
        <v>0</v>
      </c>
      <c r="O272" s="275">
        <v>0.6520999999999999</v>
      </c>
      <c r="P272" s="288">
        <v>0.6520999999999999</v>
      </c>
      <c r="Q272" s="411">
        <v>0</v>
      </c>
      <c r="R272" s="112">
        <f t="shared" si="255"/>
        <v>0</v>
      </c>
      <c r="S272" s="113">
        <v>0</v>
      </c>
      <c r="T272" s="113">
        <v>0</v>
      </c>
      <c r="U272" s="113">
        <v>0</v>
      </c>
      <c r="V272" s="113">
        <v>0</v>
      </c>
      <c r="W272" s="113">
        <f t="shared" si="256"/>
        <v>0</v>
      </c>
      <c r="X272" s="113">
        <v>0</v>
      </c>
      <c r="Y272" s="113">
        <v>0</v>
      </c>
      <c r="Z272" s="113">
        <v>0</v>
      </c>
      <c r="AA272" s="113">
        <f t="shared" si="257"/>
        <v>0</v>
      </c>
      <c r="AB272" s="113">
        <f t="shared" si="258"/>
        <v>0</v>
      </c>
      <c r="AC272" s="114">
        <f t="shared" si="259"/>
        <v>0</v>
      </c>
      <c r="AD272" s="114">
        <f t="shared" si="260"/>
        <v>0</v>
      </c>
      <c r="AE272" s="113">
        <v>0</v>
      </c>
      <c r="AF272" s="113">
        <v>0</v>
      </c>
      <c r="AG272" s="113">
        <f t="shared" si="261"/>
        <v>0</v>
      </c>
      <c r="AH272" s="113">
        <f t="shared" si="262"/>
        <v>0</v>
      </c>
      <c r="AI272" s="115">
        <v>0</v>
      </c>
      <c r="AJ272" s="115">
        <v>0</v>
      </c>
      <c r="AK272" s="115">
        <v>0</v>
      </c>
      <c r="AL272" s="115">
        <v>0</v>
      </c>
      <c r="AM272" s="115">
        <v>0</v>
      </c>
      <c r="AN272" s="115">
        <v>0</v>
      </c>
      <c r="AO272" s="115">
        <v>0</v>
      </c>
      <c r="AP272" s="115">
        <v>0</v>
      </c>
      <c r="AQ272" s="115">
        <f t="shared" si="263"/>
        <v>0</v>
      </c>
      <c r="AR272" s="115">
        <f t="shared" si="264"/>
        <v>0</v>
      </c>
      <c r="AS272" s="116">
        <f t="shared" si="265"/>
        <v>0</v>
      </c>
      <c r="AT272" s="351">
        <f>I272+AH272</f>
        <v>243591</v>
      </c>
      <c r="AU272" s="113">
        <f>J272+W272</f>
        <v>179227</v>
      </c>
      <c r="AV272" s="113">
        <f t="shared" si="201"/>
        <v>0</v>
      </c>
      <c r="AW272" s="113">
        <f t="shared" si="266"/>
        <v>60577</v>
      </c>
      <c r="AX272" s="113">
        <f t="shared" si="266"/>
        <v>3787</v>
      </c>
      <c r="AY272" s="113">
        <f>N272+AG272</f>
        <v>0</v>
      </c>
      <c r="AZ272" s="115">
        <f>O272+AS272</f>
        <v>0.6520999999999999</v>
      </c>
      <c r="BA272" s="115">
        <f t="shared" si="267"/>
        <v>0.6520999999999999</v>
      </c>
      <c r="BB272" s="116">
        <f t="shared" si="267"/>
        <v>0</v>
      </c>
    </row>
    <row r="273" spans="1:54" s="394" customFormat="1" ht="12.75" customHeight="1" x14ac:dyDescent="0.2">
      <c r="A273" s="379">
        <v>48</v>
      </c>
      <c r="B273" s="380">
        <v>4462</v>
      </c>
      <c r="C273" s="380">
        <v>600074676</v>
      </c>
      <c r="D273" s="380">
        <v>70982660</v>
      </c>
      <c r="E273" s="372" t="s">
        <v>241</v>
      </c>
      <c r="F273" s="380">
        <v>3143</v>
      </c>
      <c r="G273" s="247" t="s">
        <v>634</v>
      </c>
      <c r="H273" s="399" t="s">
        <v>282</v>
      </c>
      <c r="I273" s="110">
        <v>4213</v>
      </c>
      <c r="J273" s="111">
        <v>2970</v>
      </c>
      <c r="K273" s="111">
        <v>0</v>
      </c>
      <c r="L273" s="114">
        <v>1004</v>
      </c>
      <c r="M273" s="114">
        <v>59</v>
      </c>
      <c r="N273" s="111">
        <v>180</v>
      </c>
      <c r="O273" s="275">
        <v>0.01</v>
      </c>
      <c r="P273" s="288">
        <v>0</v>
      </c>
      <c r="Q273" s="411">
        <v>0.01</v>
      </c>
      <c r="R273" s="112">
        <f t="shared" si="255"/>
        <v>0</v>
      </c>
      <c r="S273" s="113">
        <v>0</v>
      </c>
      <c r="T273" s="113">
        <v>0</v>
      </c>
      <c r="U273" s="113">
        <v>0</v>
      </c>
      <c r="V273" s="113">
        <v>0</v>
      </c>
      <c r="W273" s="113">
        <f t="shared" si="256"/>
        <v>0</v>
      </c>
      <c r="X273" s="113">
        <v>0</v>
      </c>
      <c r="Y273" s="113">
        <v>0</v>
      </c>
      <c r="Z273" s="113">
        <v>0</v>
      </c>
      <c r="AA273" s="113">
        <f t="shared" si="257"/>
        <v>0</v>
      </c>
      <c r="AB273" s="113">
        <f t="shared" si="258"/>
        <v>0</v>
      </c>
      <c r="AC273" s="114">
        <f t="shared" si="259"/>
        <v>0</v>
      </c>
      <c r="AD273" s="114">
        <f t="shared" si="260"/>
        <v>0</v>
      </c>
      <c r="AE273" s="113">
        <v>0</v>
      </c>
      <c r="AF273" s="113">
        <v>0</v>
      </c>
      <c r="AG273" s="113">
        <f t="shared" si="261"/>
        <v>0</v>
      </c>
      <c r="AH273" s="113">
        <f t="shared" si="262"/>
        <v>0</v>
      </c>
      <c r="AI273" s="115">
        <v>0</v>
      </c>
      <c r="AJ273" s="115">
        <v>0</v>
      </c>
      <c r="AK273" s="115">
        <v>0</v>
      </c>
      <c r="AL273" s="115">
        <v>0</v>
      </c>
      <c r="AM273" s="115">
        <v>0</v>
      </c>
      <c r="AN273" s="115">
        <v>0</v>
      </c>
      <c r="AO273" s="115">
        <v>0</v>
      </c>
      <c r="AP273" s="115">
        <v>0</v>
      </c>
      <c r="AQ273" s="115">
        <f t="shared" si="263"/>
        <v>0</v>
      </c>
      <c r="AR273" s="115">
        <f t="shared" si="264"/>
        <v>0</v>
      </c>
      <c r="AS273" s="116">
        <f t="shared" si="265"/>
        <v>0</v>
      </c>
      <c r="AT273" s="351">
        <f>I273+AH273</f>
        <v>4213</v>
      </c>
      <c r="AU273" s="113">
        <f>J273+W273</f>
        <v>2970</v>
      </c>
      <c r="AV273" s="113">
        <f t="shared" si="201"/>
        <v>0</v>
      </c>
      <c r="AW273" s="113">
        <f t="shared" si="266"/>
        <v>1004</v>
      </c>
      <c r="AX273" s="113">
        <f t="shared" si="266"/>
        <v>59</v>
      </c>
      <c r="AY273" s="113">
        <f>N273+AG273</f>
        <v>180</v>
      </c>
      <c r="AZ273" s="115">
        <f>O273+AS273</f>
        <v>0.01</v>
      </c>
      <c r="BA273" s="115">
        <f t="shared" si="267"/>
        <v>0</v>
      </c>
      <c r="BB273" s="116">
        <f t="shared" si="267"/>
        <v>0.01</v>
      </c>
    </row>
    <row r="274" spans="1:54" s="394" customFormat="1" ht="12.75" customHeight="1" x14ac:dyDescent="0.2">
      <c r="A274" s="237">
        <v>48</v>
      </c>
      <c r="B274" s="31">
        <v>4462</v>
      </c>
      <c r="C274" s="31">
        <v>600074676</v>
      </c>
      <c r="D274" s="31">
        <v>70982660</v>
      </c>
      <c r="E274" s="246" t="s">
        <v>243</v>
      </c>
      <c r="F274" s="31"/>
      <c r="G274" s="236"/>
      <c r="H274" s="332"/>
      <c r="I274" s="5">
        <v>1576985</v>
      </c>
      <c r="J274" s="8">
        <v>1153398</v>
      </c>
      <c r="K274" s="8">
        <v>0</v>
      </c>
      <c r="L274" s="8">
        <v>392553</v>
      </c>
      <c r="M274" s="8">
        <v>23778</v>
      </c>
      <c r="N274" s="8">
        <v>7256</v>
      </c>
      <c r="O274" s="9">
        <v>2.6466999999999996</v>
      </c>
      <c r="P274" s="9">
        <v>2.0938999999999997</v>
      </c>
      <c r="Q274" s="38">
        <v>0.55279999999999996</v>
      </c>
      <c r="R274" s="5">
        <f t="shared" ref="R274:BB274" si="268">SUM(R269:R273)</f>
        <v>0</v>
      </c>
      <c r="S274" s="8">
        <f t="shared" si="268"/>
        <v>0</v>
      </c>
      <c r="T274" s="8">
        <f t="shared" si="268"/>
        <v>0</v>
      </c>
      <c r="U274" s="8">
        <f t="shared" si="268"/>
        <v>0</v>
      </c>
      <c r="V274" s="8">
        <f t="shared" si="268"/>
        <v>0</v>
      </c>
      <c r="W274" s="8">
        <f t="shared" si="268"/>
        <v>0</v>
      </c>
      <c r="X274" s="8">
        <f t="shared" si="268"/>
        <v>0</v>
      </c>
      <c r="Y274" s="8">
        <f t="shared" si="268"/>
        <v>0</v>
      </c>
      <c r="Z274" s="8">
        <f t="shared" si="268"/>
        <v>0</v>
      </c>
      <c r="AA274" s="8">
        <f t="shared" si="268"/>
        <v>0</v>
      </c>
      <c r="AB274" s="8">
        <f t="shared" si="268"/>
        <v>0</v>
      </c>
      <c r="AC274" s="8">
        <f t="shared" si="268"/>
        <v>0</v>
      </c>
      <c r="AD274" s="8">
        <f t="shared" si="268"/>
        <v>0</v>
      </c>
      <c r="AE274" s="8">
        <f t="shared" si="268"/>
        <v>0</v>
      </c>
      <c r="AF274" s="8">
        <f t="shared" si="268"/>
        <v>0</v>
      </c>
      <c r="AG274" s="8">
        <f t="shared" si="268"/>
        <v>0</v>
      </c>
      <c r="AH274" s="8">
        <f t="shared" si="268"/>
        <v>0</v>
      </c>
      <c r="AI274" s="9">
        <f t="shared" si="268"/>
        <v>0</v>
      </c>
      <c r="AJ274" s="9">
        <f t="shared" si="268"/>
        <v>0</v>
      </c>
      <c r="AK274" s="9">
        <f t="shared" si="268"/>
        <v>0</v>
      </c>
      <c r="AL274" s="9">
        <f t="shared" si="268"/>
        <v>0</v>
      </c>
      <c r="AM274" s="9">
        <f t="shared" si="268"/>
        <v>0</v>
      </c>
      <c r="AN274" s="9">
        <f t="shared" si="268"/>
        <v>0</v>
      </c>
      <c r="AO274" s="9">
        <f t="shared" si="268"/>
        <v>0</v>
      </c>
      <c r="AP274" s="9">
        <f t="shared" si="268"/>
        <v>0</v>
      </c>
      <c r="AQ274" s="9">
        <f t="shared" si="268"/>
        <v>0</v>
      </c>
      <c r="AR274" s="9">
        <f t="shared" si="268"/>
        <v>0</v>
      </c>
      <c r="AS274" s="78">
        <f t="shared" si="268"/>
        <v>0</v>
      </c>
      <c r="AT274" s="877">
        <f t="shared" si="268"/>
        <v>1576985</v>
      </c>
      <c r="AU274" s="8">
        <f t="shared" si="268"/>
        <v>1153398</v>
      </c>
      <c r="AV274" s="8">
        <f t="shared" si="268"/>
        <v>0</v>
      </c>
      <c r="AW274" s="8">
        <f t="shared" si="268"/>
        <v>392553</v>
      </c>
      <c r="AX274" s="8">
        <f t="shared" si="268"/>
        <v>23778</v>
      </c>
      <c r="AY274" s="8">
        <f t="shared" si="268"/>
        <v>7256</v>
      </c>
      <c r="AZ274" s="9">
        <f t="shared" si="268"/>
        <v>2.6466999999999996</v>
      </c>
      <c r="BA274" s="9">
        <f t="shared" si="268"/>
        <v>2.0938999999999997</v>
      </c>
      <c r="BB274" s="78">
        <f t="shared" si="268"/>
        <v>0.55279999999999996</v>
      </c>
    </row>
    <row r="275" spans="1:54" s="394" customFormat="1" ht="12.75" customHeight="1" x14ac:dyDescent="0.2">
      <c r="A275" s="379">
        <v>49</v>
      </c>
      <c r="B275" s="380">
        <v>4490</v>
      </c>
      <c r="C275" s="380">
        <v>600074692</v>
      </c>
      <c r="D275" s="380">
        <v>72745088</v>
      </c>
      <c r="E275" s="378" t="s">
        <v>244</v>
      </c>
      <c r="F275" s="380">
        <v>3111</v>
      </c>
      <c r="G275" s="247" t="s">
        <v>315</v>
      </c>
      <c r="H275" s="381" t="s">
        <v>281</v>
      </c>
      <c r="I275" s="110">
        <v>1222073</v>
      </c>
      <c r="J275" s="111">
        <v>894605</v>
      </c>
      <c r="K275" s="111">
        <v>0</v>
      </c>
      <c r="L275" s="114">
        <v>302376</v>
      </c>
      <c r="M275" s="114">
        <v>17892</v>
      </c>
      <c r="N275" s="111">
        <v>7200</v>
      </c>
      <c r="O275" s="275">
        <v>2.2673999999999999</v>
      </c>
      <c r="P275" s="288">
        <v>1.8065</v>
      </c>
      <c r="Q275" s="411">
        <v>0.46089999999999998</v>
      </c>
      <c r="R275" s="112">
        <f t="shared" si="255"/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f t="shared" si="256"/>
        <v>0</v>
      </c>
      <c r="X275" s="113">
        <v>0</v>
      </c>
      <c r="Y275" s="113">
        <v>0</v>
      </c>
      <c r="Z275" s="113">
        <v>0</v>
      </c>
      <c r="AA275" s="113">
        <f t="shared" si="257"/>
        <v>0</v>
      </c>
      <c r="AB275" s="113">
        <f t="shared" si="258"/>
        <v>0</v>
      </c>
      <c r="AC275" s="114">
        <f t="shared" si="259"/>
        <v>0</v>
      </c>
      <c r="AD275" s="114">
        <f t="shared" si="260"/>
        <v>0</v>
      </c>
      <c r="AE275" s="113">
        <v>0</v>
      </c>
      <c r="AF275" s="113">
        <v>0</v>
      </c>
      <c r="AG275" s="113">
        <f t="shared" si="261"/>
        <v>0</v>
      </c>
      <c r="AH275" s="113">
        <f t="shared" si="262"/>
        <v>0</v>
      </c>
      <c r="AI275" s="115">
        <v>0</v>
      </c>
      <c r="AJ275" s="115">
        <v>0</v>
      </c>
      <c r="AK275" s="115"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v>0</v>
      </c>
      <c r="AQ275" s="115">
        <f t="shared" si="263"/>
        <v>0</v>
      </c>
      <c r="AR275" s="115">
        <f t="shared" si="264"/>
        <v>0</v>
      </c>
      <c r="AS275" s="116">
        <f t="shared" si="265"/>
        <v>0</v>
      </c>
      <c r="AT275" s="351">
        <f t="shared" ref="AT275:AT280" si="269">I275+AH275</f>
        <v>1222073</v>
      </c>
      <c r="AU275" s="113">
        <f t="shared" ref="AU275:AU280" si="270">J275+W275</f>
        <v>894605</v>
      </c>
      <c r="AV275" s="113">
        <f t="shared" ref="AV275:AV303" si="271">K275+AA275</f>
        <v>0</v>
      </c>
      <c r="AW275" s="113">
        <f t="shared" ref="AW275:AX280" si="272">L275+AC275</f>
        <v>302376</v>
      </c>
      <c r="AX275" s="113">
        <f t="shared" si="272"/>
        <v>17892</v>
      </c>
      <c r="AY275" s="113">
        <f t="shared" ref="AY275:AY280" si="273">N275+AG275</f>
        <v>7200</v>
      </c>
      <c r="AZ275" s="115">
        <f t="shared" ref="AZ275:AZ280" si="274">O275+AS275</f>
        <v>2.2673999999999999</v>
      </c>
      <c r="BA275" s="115">
        <f t="shared" ref="BA275:BB280" si="275">P275+AQ275</f>
        <v>1.8065</v>
      </c>
      <c r="BB275" s="116">
        <f t="shared" si="275"/>
        <v>0.46089999999999998</v>
      </c>
    </row>
    <row r="276" spans="1:54" s="394" customFormat="1" ht="12.75" customHeight="1" x14ac:dyDescent="0.2">
      <c r="A276" s="379">
        <v>49</v>
      </c>
      <c r="B276" s="380">
        <v>4490</v>
      </c>
      <c r="C276" s="380">
        <v>600074692</v>
      </c>
      <c r="D276" s="380">
        <v>72745088</v>
      </c>
      <c r="E276" s="378" t="s">
        <v>244</v>
      </c>
      <c r="F276" s="380">
        <v>3117</v>
      </c>
      <c r="G276" s="247" t="s">
        <v>318</v>
      </c>
      <c r="H276" s="381" t="s">
        <v>281</v>
      </c>
      <c r="I276" s="110">
        <v>2401897</v>
      </c>
      <c r="J276" s="111">
        <v>1742369</v>
      </c>
      <c r="K276" s="111">
        <v>5000</v>
      </c>
      <c r="L276" s="114">
        <v>590611</v>
      </c>
      <c r="M276" s="114">
        <v>34847</v>
      </c>
      <c r="N276" s="111">
        <v>29070</v>
      </c>
      <c r="O276" s="275">
        <v>3.5859999999999999</v>
      </c>
      <c r="P276" s="288">
        <v>2.5508999999999999</v>
      </c>
      <c r="Q276" s="411">
        <v>1.0350999999999999</v>
      </c>
      <c r="R276" s="112">
        <f t="shared" si="255"/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f t="shared" si="256"/>
        <v>0</v>
      </c>
      <c r="X276" s="113">
        <v>0</v>
      </c>
      <c r="Y276" s="113">
        <v>0</v>
      </c>
      <c r="Z276" s="113">
        <v>0</v>
      </c>
      <c r="AA276" s="113">
        <f t="shared" si="257"/>
        <v>0</v>
      </c>
      <c r="AB276" s="113">
        <f t="shared" si="258"/>
        <v>0</v>
      </c>
      <c r="AC276" s="114">
        <f t="shared" si="259"/>
        <v>0</v>
      </c>
      <c r="AD276" s="114">
        <f t="shared" si="260"/>
        <v>0</v>
      </c>
      <c r="AE276" s="113">
        <v>0</v>
      </c>
      <c r="AF276" s="113">
        <v>0</v>
      </c>
      <c r="AG276" s="113">
        <f t="shared" si="261"/>
        <v>0</v>
      </c>
      <c r="AH276" s="113">
        <f t="shared" si="262"/>
        <v>0</v>
      </c>
      <c r="AI276" s="115">
        <v>0</v>
      </c>
      <c r="AJ276" s="115">
        <v>0</v>
      </c>
      <c r="AK276" s="115">
        <v>0</v>
      </c>
      <c r="AL276" s="115">
        <v>0</v>
      </c>
      <c r="AM276" s="115">
        <v>0</v>
      </c>
      <c r="AN276" s="115">
        <v>0</v>
      </c>
      <c r="AO276" s="115">
        <v>0</v>
      </c>
      <c r="AP276" s="115">
        <v>0</v>
      </c>
      <c r="AQ276" s="115">
        <f t="shared" si="263"/>
        <v>0</v>
      </c>
      <c r="AR276" s="115">
        <f t="shared" si="264"/>
        <v>0</v>
      </c>
      <c r="AS276" s="116">
        <f t="shared" si="265"/>
        <v>0</v>
      </c>
      <c r="AT276" s="351">
        <f t="shared" si="269"/>
        <v>2401897</v>
      </c>
      <c r="AU276" s="113">
        <f t="shared" si="270"/>
        <v>1742369</v>
      </c>
      <c r="AV276" s="113">
        <f t="shared" si="271"/>
        <v>5000</v>
      </c>
      <c r="AW276" s="113">
        <f t="shared" si="272"/>
        <v>590611</v>
      </c>
      <c r="AX276" s="113">
        <f t="shared" si="272"/>
        <v>34847</v>
      </c>
      <c r="AY276" s="113">
        <f t="shared" si="273"/>
        <v>29070</v>
      </c>
      <c r="AZ276" s="115">
        <f t="shared" si="274"/>
        <v>3.5859999999999999</v>
      </c>
      <c r="BA276" s="115">
        <f t="shared" si="275"/>
        <v>2.5508999999999999</v>
      </c>
      <c r="BB276" s="116">
        <f t="shared" si="275"/>
        <v>1.0350999999999999</v>
      </c>
    </row>
    <row r="277" spans="1:54" s="394" customFormat="1" ht="12.75" customHeight="1" x14ac:dyDescent="0.2">
      <c r="A277" s="379">
        <v>49</v>
      </c>
      <c r="B277" s="380">
        <v>4490</v>
      </c>
      <c r="C277" s="380">
        <v>600074692</v>
      </c>
      <c r="D277" s="380">
        <v>72745088</v>
      </c>
      <c r="E277" s="378" t="s">
        <v>244</v>
      </c>
      <c r="F277" s="380">
        <v>3117</v>
      </c>
      <c r="G277" s="247" t="s">
        <v>316</v>
      </c>
      <c r="H277" s="381" t="s">
        <v>282</v>
      </c>
      <c r="I277" s="110">
        <v>0</v>
      </c>
      <c r="J277" s="111">
        <v>0</v>
      </c>
      <c r="K277" s="111">
        <v>0</v>
      </c>
      <c r="L277" s="114">
        <v>0</v>
      </c>
      <c r="M277" s="114">
        <v>0</v>
      </c>
      <c r="N277" s="111">
        <v>0</v>
      </c>
      <c r="O277" s="275">
        <v>0</v>
      </c>
      <c r="P277" s="288">
        <v>0</v>
      </c>
      <c r="Q277" s="411">
        <v>0</v>
      </c>
      <c r="R277" s="112">
        <f t="shared" si="255"/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f t="shared" si="256"/>
        <v>0</v>
      </c>
      <c r="X277" s="113">
        <v>0</v>
      </c>
      <c r="Y277" s="113">
        <v>0</v>
      </c>
      <c r="Z277" s="113">
        <v>0</v>
      </c>
      <c r="AA277" s="113">
        <f t="shared" si="257"/>
        <v>0</v>
      </c>
      <c r="AB277" s="113">
        <f t="shared" si="258"/>
        <v>0</v>
      </c>
      <c r="AC277" s="114">
        <f t="shared" si="259"/>
        <v>0</v>
      </c>
      <c r="AD277" s="114">
        <f t="shared" si="260"/>
        <v>0</v>
      </c>
      <c r="AE277" s="113">
        <v>0</v>
      </c>
      <c r="AF277" s="113">
        <v>0</v>
      </c>
      <c r="AG277" s="113">
        <f t="shared" si="261"/>
        <v>0</v>
      </c>
      <c r="AH277" s="113">
        <f t="shared" si="262"/>
        <v>0</v>
      </c>
      <c r="AI277" s="115">
        <v>0</v>
      </c>
      <c r="AJ277" s="115">
        <v>0</v>
      </c>
      <c r="AK277" s="115"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v>0</v>
      </c>
      <c r="AQ277" s="115">
        <f t="shared" si="263"/>
        <v>0</v>
      </c>
      <c r="AR277" s="115">
        <f t="shared" si="264"/>
        <v>0</v>
      </c>
      <c r="AS277" s="116">
        <f t="shared" si="265"/>
        <v>0</v>
      </c>
      <c r="AT277" s="351">
        <f t="shared" si="269"/>
        <v>0</v>
      </c>
      <c r="AU277" s="113">
        <f t="shared" si="270"/>
        <v>0</v>
      </c>
      <c r="AV277" s="113">
        <f t="shared" si="271"/>
        <v>0</v>
      </c>
      <c r="AW277" s="113">
        <f t="shared" si="272"/>
        <v>0</v>
      </c>
      <c r="AX277" s="113">
        <f t="shared" si="272"/>
        <v>0</v>
      </c>
      <c r="AY277" s="113">
        <f t="shared" si="273"/>
        <v>0</v>
      </c>
      <c r="AZ277" s="115">
        <f t="shared" si="274"/>
        <v>0</v>
      </c>
      <c r="BA277" s="115">
        <f t="shared" si="275"/>
        <v>0</v>
      </c>
      <c r="BB277" s="116">
        <f t="shared" si="275"/>
        <v>0</v>
      </c>
    </row>
    <row r="278" spans="1:54" s="394" customFormat="1" ht="12.75" customHeight="1" x14ac:dyDescent="0.2">
      <c r="A278" s="379">
        <v>49</v>
      </c>
      <c r="B278" s="380">
        <v>4490</v>
      </c>
      <c r="C278" s="380">
        <v>600074692</v>
      </c>
      <c r="D278" s="380">
        <v>72745088</v>
      </c>
      <c r="E278" s="378" t="s">
        <v>244</v>
      </c>
      <c r="F278" s="380">
        <v>3141</v>
      </c>
      <c r="G278" s="247" t="s">
        <v>319</v>
      </c>
      <c r="H278" s="381" t="s">
        <v>282</v>
      </c>
      <c r="I278" s="110">
        <v>462015</v>
      </c>
      <c r="J278" s="111">
        <v>333881</v>
      </c>
      <c r="K278" s="111">
        <v>5000</v>
      </c>
      <c r="L278" s="114">
        <v>114542</v>
      </c>
      <c r="M278" s="114">
        <v>6678</v>
      </c>
      <c r="N278" s="111">
        <v>1914</v>
      </c>
      <c r="O278" s="275">
        <v>1.1499999999999999</v>
      </c>
      <c r="P278" s="288">
        <v>0</v>
      </c>
      <c r="Q278" s="411">
        <v>1.1499999999999999</v>
      </c>
      <c r="R278" s="112">
        <f t="shared" si="255"/>
        <v>0</v>
      </c>
      <c r="S278" s="113">
        <v>0</v>
      </c>
      <c r="T278" s="113">
        <v>-4066</v>
      </c>
      <c r="U278" s="113">
        <v>0</v>
      </c>
      <c r="V278" s="113">
        <v>0</v>
      </c>
      <c r="W278" s="113">
        <f t="shared" si="256"/>
        <v>-4066</v>
      </c>
      <c r="X278" s="113">
        <v>0</v>
      </c>
      <c r="Y278" s="113">
        <v>0</v>
      </c>
      <c r="Z278" s="113">
        <v>0</v>
      </c>
      <c r="AA278" s="113">
        <f t="shared" si="257"/>
        <v>0</v>
      </c>
      <c r="AB278" s="113">
        <f t="shared" si="258"/>
        <v>-4066</v>
      </c>
      <c r="AC278" s="114">
        <f t="shared" si="259"/>
        <v>-1374</v>
      </c>
      <c r="AD278" s="114">
        <f t="shared" si="260"/>
        <v>-81</v>
      </c>
      <c r="AE278" s="113">
        <v>0</v>
      </c>
      <c r="AF278" s="113">
        <v>0</v>
      </c>
      <c r="AG278" s="113">
        <f t="shared" si="261"/>
        <v>0</v>
      </c>
      <c r="AH278" s="113">
        <f t="shared" si="262"/>
        <v>-5521</v>
      </c>
      <c r="AI278" s="115">
        <v>0</v>
      </c>
      <c r="AJ278" s="115">
        <v>0</v>
      </c>
      <c r="AK278" s="115">
        <v>0</v>
      </c>
      <c r="AL278" s="115">
        <v>0</v>
      </c>
      <c r="AM278" s="115">
        <v>-0.01</v>
      </c>
      <c r="AN278" s="115">
        <v>0</v>
      </c>
      <c r="AO278" s="115">
        <v>0</v>
      </c>
      <c r="AP278" s="115">
        <v>0</v>
      </c>
      <c r="AQ278" s="115">
        <f t="shared" si="263"/>
        <v>0</v>
      </c>
      <c r="AR278" s="115">
        <f t="shared" si="264"/>
        <v>-0.01</v>
      </c>
      <c r="AS278" s="116">
        <f t="shared" si="265"/>
        <v>-0.01</v>
      </c>
      <c r="AT278" s="351">
        <f t="shared" si="269"/>
        <v>456494</v>
      </c>
      <c r="AU278" s="113">
        <f t="shared" si="270"/>
        <v>329815</v>
      </c>
      <c r="AV278" s="113">
        <f t="shared" si="271"/>
        <v>5000</v>
      </c>
      <c r="AW278" s="113">
        <f t="shared" si="272"/>
        <v>113168</v>
      </c>
      <c r="AX278" s="113">
        <f t="shared" si="272"/>
        <v>6597</v>
      </c>
      <c r="AY278" s="113">
        <f t="shared" si="273"/>
        <v>1914</v>
      </c>
      <c r="AZ278" s="115">
        <f t="shared" si="274"/>
        <v>1.1399999999999999</v>
      </c>
      <c r="BA278" s="115">
        <f t="shared" si="275"/>
        <v>0</v>
      </c>
      <c r="BB278" s="116">
        <f t="shared" si="275"/>
        <v>1.1399999999999999</v>
      </c>
    </row>
    <row r="279" spans="1:54" s="394" customFormat="1" ht="12.75" customHeight="1" x14ac:dyDescent="0.2">
      <c r="A279" s="379">
        <v>49</v>
      </c>
      <c r="B279" s="380">
        <v>4490</v>
      </c>
      <c r="C279" s="380">
        <v>600074692</v>
      </c>
      <c r="D279" s="380">
        <v>72745088</v>
      </c>
      <c r="E279" s="378" t="s">
        <v>244</v>
      </c>
      <c r="F279" s="380">
        <v>3143</v>
      </c>
      <c r="G279" s="247" t="s">
        <v>633</v>
      </c>
      <c r="H279" s="399" t="s">
        <v>281</v>
      </c>
      <c r="I279" s="110">
        <v>639478</v>
      </c>
      <c r="J279" s="111">
        <v>470897</v>
      </c>
      <c r="K279" s="111">
        <v>0</v>
      </c>
      <c r="L279" s="114">
        <v>159163</v>
      </c>
      <c r="M279" s="114">
        <v>9418</v>
      </c>
      <c r="N279" s="111">
        <v>0</v>
      </c>
      <c r="O279" s="275">
        <v>1</v>
      </c>
      <c r="P279" s="288">
        <v>1</v>
      </c>
      <c r="Q279" s="411">
        <v>0</v>
      </c>
      <c r="R279" s="112">
        <f t="shared" si="255"/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f t="shared" si="256"/>
        <v>0</v>
      </c>
      <c r="X279" s="113">
        <v>0</v>
      </c>
      <c r="Y279" s="113">
        <v>0</v>
      </c>
      <c r="Z279" s="113">
        <v>0</v>
      </c>
      <c r="AA279" s="113">
        <f t="shared" si="257"/>
        <v>0</v>
      </c>
      <c r="AB279" s="113">
        <f t="shared" si="258"/>
        <v>0</v>
      </c>
      <c r="AC279" s="114">
        <f t="shared" si="259"/>
        <v>0</v>
      </c>
      <c r="AD279" s="114">
        <f t="shared" si="260"/>
        <v>0</v>
      </c>
      <c r="AE279" s="113">
        <v>0</v>
      </c>
      <c r="AF279" s="113">
        <v>0</v>
      </c>
      <c r="AG279" s="113">
        <f t="shared" si="261"/>
        <v>0</v>
      </c>
      <c r="AH279" s="113">
        <f t="shared" si="262"/>
        <v>0</v>
      </c>
      <c r="AI279" s="115">
        <v>0</v>
      </c>
      <c r="AJ279" s="115">
        <v>0</v>
      </c>
      <c r="AK279" s="115"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v>0</v>
      </c>
      <c r="AQ279" s="115">
        <f t="shared" si="263"/>
        <v>0</v>
      </c>
      <c r="AR279" s="115">
        <f t="shared" si="264"/>
        <v>0</v>
      </c>
      <c r="AS279" s="116">
        <f t="shared" si="265"/>
        <v>0</v>
      </c>
      <c r="AT279" s="351">
        <f t="shared" si="269"/>
        <v>639478</v>
      </c>
      <c r="AU279" s="113">
        <f t="shared" si="270"/>
        <v>470897</v>
      </c>
      <c r="AV279" s="113">
        <f t="shared" si="271"/>
        <v>0</v>
      </c>
      <c r="AW279" s="113">
        <f t="shared" si="272"/>
        <v>159163</v>
      </c>
      <c r="AX279" s="113">
        <f t="shared" si="272"/>
        <v>9418</v>
      </c>
      <c r="AY279" s="113">
        <f t="shared" si="273"/>
        <v>0</v>
      </c>
      <c r="AZ279" s="115">
        <f t="shared" si="274"/>
        <v>1</v>
      </c>
      <c r="BA279" s="115">
        <f t="shared" si="275"/>
        <v>1</v>
      </c>
      <c r="BB279" s="116">
        <f t="shared" si="275"/>
        <v>0</v>
      </c>
    </row>
    <row r="280" spans="1:54" s="394" customFormat="1" ht="12.75" customHeight="1" x14ac:dyDescent="0.2">
      <c r="A280" s="379">
        <v>49</v>
      </c>
      <c r="B280" s="380">
        <v>4490</v>
      </c>
      <c r="C280" s="380">
        <v>600074692</v>
      </c>
      <c r="D280" s="380">
        <v>72745088</v>
      </c>
      <c r="E280" s="378" t="s">
        <v>244</v>
      </c>
      <c r="F280" s="380">
        <v>3143</v>
      </c>
      <c r="G280" s="247" t="s">
        <v>634</v>
      </c>
      <c r="H280" s="399" t="s">
        <v>282</v>
      </c>
      <c r="I280" s="110">
        <v>11937</v>
      </c>
      <c r="J280" s="111">
        <v>8415</v>
      </c>
      <c r="K280" s="111">
        <v>0</v>
      </c>
      <c r="L280" s="114">
        <v>2844</v>
      </c>
      <c r="M280" s="114">
        <v>168</v>
      </c>
      <c r="N280" s="111">
        <v>510</v>
      </c>
      <c r="O280" s="275">
        <v>0.04</v>
      </c>
      <c r="P280" s="288">
        <v>0</v>
      </c>
      <c r="Q280" s="411">
        <v>0.04</v>
      </c>
      <c r="R280" s="112">
        <f t="shared" si="255"/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f t="shared" si="256"/>
        <v>0</v>
      </c>
      <c r="X280" s="113">
        <v>0</v>
      </c>
      <c r="Y280" s="113">
        <v>0</v>
      </c>
      <c r="Z280" s="113">
        <v>0</v>
      </c>
      <c r="AA280" s="113">
        <f t="shared" si="257"/>
        <v>0</v>
      </c>
      <c r="AB280" s="113">
        <f t="shared" si="258"/>
        <v>0</v>
      </c>
      <c r="AC280" s="114">
        <f t="shared" si="259"/>
        <v>0</v>
      </c>
      <c r="AD280" s="114">
        <f t="shared" si="260"/>
        <v>0</v>
      </c>
      <c r="AE280" s="113">
        <v>0</v>
      </c>
      <c r="AF280" s="113">
        <v>0</v>
      </c>
      <c r="AG280" s="113">
        <f t="shared" si="261"/>
        <v>0</v>
      </c>
      <c r="AH280" s="113">
        <f t="shared" si="262"/>
        <v>0</v>
      </c>
      <c r="AI280" s="115">
        <v>0</v>
      </c>
      <c r="AJ280" s="115">
        <v>0</v>
      </c>
      <c r="AK280" s="115">
        <v>0</v>
      </c>
      <c r="AL280" s="115">
        <v>0</v>
      </c>
      <c r="AM280" s="115">
        <v>0</v>
      </c>
      <c r="AN280" s="115">
        <v>0</v>
      </c>
      <c r="AO280" s="115">
        <v>0</v>
      </c>
      <c r="AP280" s="115">
        <v>0</v>
      </c>
      <c r="AQ280" s="115">
        <f t="shared" si="263"/>
        <v>0</v>
      </c>
      <c r="AR280" s="115">
        <f t="shared" si="264"/>
        <v>0</v>
      </c>
      <c r="AS280" s="116">
        <f t="shared" si="265"/>
        <v>0</v>
      </c>
      <c r="AT280" s="351">
        <f t="shared" si="269"/>
        <v>11937</v>
      </c>
      <c r="AU280" s="113">
        <f t="shared" si="270"/>
        <v>8415</v>
      </c>
      <c r="AV280" s="113">
        <f t="shared" si="271"/>
        <v>0</v>
      </c>
      <c r="AW280" s="113">
        <f t="shared" si="272"/>
        <v>2844</v>
      </c>
      <c r="AX280" s="113">
        <f t="shared" si="272"/>
        <v>168</v>
      </c>
      <c r="AY280" s="113">
        <f t="shared" si="273"/>
        <v>510</v>
      </c>
      <c r="AZ280" s="115">
        <f t="shared" si="274"/>
        <v>0.04</v>
      </c>
      <c r="BA280" s="115">
        <f t="shared" si="275"/>
        <v>0</v>
      </c>
      <c r="BB280" s="116">
        <f t="shared" si="275"/>
        <v>0.04</v>
      </c>
    </row>
    <row r="281" spans="1:54" s="394" customFormat="1" ht="12.75" customHeight="1" x14ac:dyDescent="0.2">
      <c r="A281" s="237">
        <v>49</v>
      </c>
      <c r="B281" s="31">
        <v>4490</v>
      </c>
      <c r="C281" s="31">
        <v>600074692</v>
      </c>
      <c r="D281" s="31">
        <v>72745088</v>
      </c>
      <c r="E281" s="246" t="s">
        <v>245</v>
      </c>
      <c r="F281" s="31"/>
      <c r="G281" s="236"/>
      <c r="H281" s="332"/>
      <c r="I281" s="6">
        <v>4737400</v>
      </c>
      <c r="J281" s="10">
        <v>3450167</v>
      </c>
      <c r="K281" s="10">
        <v>10000</v>
      </c>
      <c r="L281" s="10">
        <v>1169536</v>
      </c>
      <c r="M281" s="10">
        <v>69003</v>
      </c>
      <c r="N281" s="10">
        <v>38694</v>
      </c>
      <c r="O281" s="11">
        <v>8.0433999999999983</v>
      </c>
      <c r="P281" s="11">
        <v>5.3574000000000002</v>
      </c>
      <c r="Q281" s="37">
        <v>2.6859999999999999</v>
      </c>
      <c r="R281" s="6">
        <f t="shared" ref="R281:BB281" si="276">SUM(R275:R280)</f>
        <v>0</v>
      </c>
      <c r="S281" s="10">
        <f t="shared" si="276"/>
        <v>0</v>
      </c>
      <c r="T281" s="10">
        <f t="shared" si="276"/>
        <v>-4066</v>
      </c>
      <c r="U281" s="10">
        <f t="shared" si="276"/>
        <v>0</v>
      </c>
      <c r="V281" s="10">
        <f t="shared" si="276"/>
        <v>0</v>
      </c>
      <c r="W281" s="10">
        <f t="shared" si="276"/>
        <v>-4066</v>
      </c>
      <c r="X281" s="10">
        <f t="shared" si="276"/>
        <v>0</v>
      </c>
      <c r="Y281" s="10">
        <f t="shared" si="276"/>
        <v>0</v>
      </c>
      <c r="Z281" s="10">
        <f t="shared" si="276"/>
        <v>0</v>
      </c>
      <c r="AA281" s="10">
        <f t="shared" si="276"/>
        <v>0</v>
      </c>
      <c r="AB281" s="10">
        <f t="shared" si="276"/>
        <v>-4066</v>
      </c>
      <c r="AC281" s="10">
        <f t="shared" si="276"/>
        <v>-1374</v>
      </c>
      <c r="AD281" s="10">
        <f t="shared" si="276"/>
        <v>-81</v>
      </c>
      <c r="AE281" s="10">
        <f t="shared" si="276"/>
        <v>0</v>
      </c>
      <c r="AF281" s="10">
        <f t="shared" si="276"/>
        <v>0</v>
      </c>
      <c r="AG281" s="10">
        <f t="shared" si="276"/>
        <v>0</v>
      </c>
      <c r="AH281" s="10">
        <f t="shared" si="276"/>
        <v>-5521</v>
      </c>
      <c r="AI281" s="11">
        <f t="shared" si="276"/>
        <v>0</v>
      </c>
      <c r="AJ281" s="11">
        <f t="shared" si="276"/>
        <v>0</v>
      </c>
      <c r="AK281" s="11">
        <f t="shared" si="276"/>
        <v>0</v>
      </c>
      <c r="AL281" s="11">
        <f t="shared" si="276"/>
        <v>0</v>
      </c>
      <c r="AM281" s="11">
        <f t="shared" si="276"/>
        <v>-0.01</v>
      </c>
      <c r="AN281" s="11">
        <f t="shared" si="276"/>
        <v>0</v>
      </c>
      <c r="AO281" s="11">
        <f t="shared" si="276"/>
        <v>0</v>
      </c>
      <c r="AP281" s="11">
        <f t="shared" si="276"/>
        <v>0</v>
      </c>
      <c r="AQ281" s="11">
        <f t="shared" si="276"/>
        <v>0</v>
      </c>
      <c r="AR281" s="11">
        <f t="shared" si="276"/>
        <v>-0.01</v>
      </c>
      <c r="AS281" s="79">
        <f t="shared" si="276"/>
        <v>-0.01</v>
      </c>
      <c r="AT281" s="876">
        <f t="shared" si="276"/>
        <v>4731879</v>
      </c>
      <c r="AU281" s="10">
        <f t="shared" si="276"/>
        <v>3446101</v>
      </c>
      <c r="AV281" s="10">
        <f t="shared" si="276"/>
        <v>10000</v>
      </c>
      <c r="AW281" s="10">
        <f t="shared" si="276"/>
        <v>1168162</v>
      </c>
      <c r="AX281" s="10">
        <f t="shared" si="276"/>
        <v>68922</v>
      </c>
      <c r="AY281" s="10">
        <f t="shared" si="276"/>
        <v>38694</v>
      </c>
      <c r="AZ281" s="11">
        <f t="shared" si="276"/>
        <v>8.0333999999999985</v>
      </c>
      <c r="BA281" s="11">
        <f t="shared" si="276"/>
        <v>5.3574000000000002</v>
      </c>
      <c r="BB281" s="79">
        <f t="shared" si="276"/>
        <v>2.6760000000000002</v>
      </c>
    </row>
    <row r="282" spans="1:54" s="394" customFormat="1" ht="12.75" customHeight="1" x14ac:dyDescent="0.2">
      <c r="A282" s="379">
        <v>50</v>
      </c>
      <c r="B282" s="380">
        <v>4491</v>
      </c>
      <c r="C282" s="380">
        <v>650050517</v>
      </c>
      <c r="D282" s="380">
        <v>72742437</v>
      </c>
      <c r="E282" s="378" t="s">
        <v>246</v>
      </c>
      <c r="F282" s="380">
        <v>3111</v>
      </c>
      <c r="G282" s="247" t="s">
        <v>315</v>
      </c>
      <c r="H282" s="381" t="s">
        <v>281</v>
      </c>
      <c r="I282" s="110">
        <v>1646305</v>
      </c>
      <c r="J282" s="111">
        <v>1202046</v>
      </c>
      <c r="K282" s="111">
        <v>2000</v>
      </c>
      <c r="L282" s="114">
        <v>406968</v>
      </c>
      <c r="M282" s="114">
        <v>24041</v>
      </c>
      <c r="N282" s="111">
        <v>11250</v>
      </c>
      <c r="O282" s="275">
        <v>2.5108999999999999</v>
      </c>
      <c r="P282" s="288">
        <v>2</v>
      </c>
      <c r="Q282" s="411">
        <v>0.51090000000000002</v>
      </c>
      <c r="R282" s="112">
        <f t="shared" si="255"/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f t="shared" si="256"/>
        <v>0</v>
      </c>
      <c r="X282" s="113">
        <v>0</v>
      </c>
      <c r="Y282" s="113">
        <v>0</v>
      </c>
      <c r="Z282" s="113">
        <v>0</v>
      </c>
      <c r="AA282" s="113">
        <f t="shared" si="257"/>
        <v>0</v>
      </c>
      <c r="AB282" s="113">
        <f t="shared" si="258"/>
        <v>0</v>
      </c>
      <c r="AC282" s="114">
        <f t="shared" si="259"/>
        <v>0</v>
      </c>
      <c r="AD282" s="114">
        <f t="shared" si="260"/>
        <v>0</v>
      </c>
      <c r="AE282" s="113">
        <v>0</v>
      </c>
      <c r="AF282" s="113">
        <v>0</v>
      </c>
      <c r="AG282" s="113">
        <f t="shared" si="261"/>
        <v>0</v>
      </c>
      <c r="AH282" s="113">
        <f t="shared" si="262"/>
        <v>0</v>
      </c>
      <c r="AI282" s="115">
        <v>0</v>
      </c>
      <c r="AJ282" s="115">
        <v>0</v>
      </c>
      <c r="AK282" s="115">
        <v>0</v>
      </c>
      <c r="AL282" s="115">
        <v>0</v>
      </c>
      <c r="AM282" s="115">
        <v>0</v>
      </c>
      <c r="AN282" s="115">
        <v>0</v>
      </c>
      <c r="AO282" s="115">
        <v>0</v>
      </c>
      <c r="AP282" s="115">
        <v>0</v>
      </c>
      <c r="AQ282" s="115">
        <f t="shared" si="263"/>
        <v>0</v>
      </c>
      <c r="AR282" s="115">
        <f t="shared" si="264"/>
        <v>0</v>
      </c>
      <c r="AS282" s="116">
        <f t="shared" si="265"/>
        <v>0</v>
      </c>
      <c r="AT282" s="351">
        <f t="shared" ref="AT282:AT287" si="277">I282+AH282</f>
        <v>1646305</v>
      </c>
      <c r="AU282" s="113">
        <f t="shared" ref="AU282:AU287" si="278">J282+W282</f>
        <v>1202046</v>
      </c>
      <c r="AV282" s="113">
        <f t="shared" si="271"/>
        <v>2000</v>
      </c>
      <c r="AW282" s="113">
        <f t="shared" ref="AW282:AX287" si="279">L282+AC282</f>
        <v>406968</v>
      </c>
      <c r="AX282" s="113">
        <f t="shared" si="279"/>
        <v>24041</v>
      </c>
      <c r="AY282" s="113">
        <f t="shared" ref="AY282:AY287" si="280">N282+AG282</f>
        <v>11250</v>
      </c>
      <c r="AZ282" s="115">
        <f t="shared" ref="AZ282:AZ287" si="281">O282+AS282</f>
        <v>2.5108999999999999</v>
      </c>
      <c r="BA282" s="115">
        <f t="shared" ref="BA282:BB287" si="282">P282+AQ282</f>
        <v>2</v>
      </c>
      <c r="BB282" s="116">
        <f t="shared" si="282"/>
        <v>0.51090000000000002</v>
      </c>
    </row>
    <row r="283" spans="1:54" s="394" customFormat="1" ht="12.75" customHeight="1" x14ac:dyDescent="0.2">
      <c r="A283" s="379">
        <v>50</v>
      </c>
      <c r="B283" s="380">
        <v>4491</v>
      </c>
      <c r="C283" s="380">
        <v>650050517</v>
      </c>
      <c r="D283" s="380">
        <v>72742437</v>
      </c>
      <c r="E283" s="378" t="s">
        <v>246</v>
      </c>
      <c r="F283" s="380">
        <v>3117</v>
      </c>
      <c r="G283" s="247" t="s">
        <v>318</v>
      </c>
      <c r="H283" s="381" t="s">
        <v>281</v>
      </c>
      <c r="I283" s="110">
        <v>3488272</v>
      </c>
      <c r="J283" s="111">
        <v>2518152</v>
      </c>
      <c r="K283" s="111">
        <v>4000</v>
      </c>
      <c r="L283" s="114">
        <v>852487</v>
      </c>
      <c r="M283" s="114">
        <v>50363</v>
      </c>
      <c r="N283" s="111">
        <v>63270</v>
      </c>
      <c r="O283" s="275">
        <v>4.4325000000000001</v>
      </c>
      <c r="P283" s="288">
        <v>2.99</v>
      </c>
      <c r="Q283" s="411">
        <v>1.4425000000000001</v>
      </c>
      <c r="R283" s="112">
        <f t="shared" si="255"/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f t="shared" si="256"/>
        <v>0</v>
      </c>
      <c r="X283" s="113">
        <v>0</v>
      </c>
      <c r="Y283" s="113">
        <v>0</v>
      </c>
      <c r="Z283" s="113">
        <v>0</v>
      </c>
      <c r="AA283" s="113">
        <f t="shared" si="257"/>
        <v>0</v>
      </c>
      <c r="AB283" s="113">
        <f t="shared" si="258"/>
        <v>0</v>
      </c>
      <c r="AC283" s="114">
        <f t="shared" si="259"/>
        <v>0</v>
      </c>
      <c r="AD283" s="114">
        <f t="shared" si="260"/>
        <v>0</v>
      </c>
      <c r="AE283" s="113">
        <v>0</v>
      </c>
      <c r="AF283" s="113">
        <v>0</v>
      </c>
      <c r="AG283" s="113">
        <f t="shared" si="261"/>
        <v>0</v>
      </c>
      <c r="AH283" s="113">
        <f t="shared" si="262"/>
        <v>0</v>
      </c>
      <c r="AI283" s="115">
        <v>0</v>
      </c>
      <c r="AJ283" s="115">
        <v>0</v>
      </c>
      <c r="AK283" s="115">
        <v>0</v>
      </c>
      <c r="AL283" s="115">
        <v>0</v>
      </c>
      <c r="AM283" s="115">
        <v>0</v>
      </c>
      <c r="AN283" s="115">
        <v>0</v>
      </c>
      <c r="AO283" s="115">
        <v>0</v>
      </c>
      <c r="AP283" s="115">
        <v>0</v>
      </c>
      <c r="AQ283" s="115">
        <f t="shared" si="263"/>
        <v>0</v>
      </c>
      <c r="AR283" s="115">
        <f t="shared" si="264"/>
        <v>0</v>
      </c>
      <c r="AS283" s="116">
        <f t="shared" si="265"/>
        <v>0</v>
      </c>
      <c r="AT283" s="351">
        <f t="shared" si="277"/>
        <v>3488272</v>
      </c>
      <c r="AU283" s="113">
        <f t="shared" si="278"/>
        <v>2518152</v>
      </c>
      <c r="AV283" s="113">
        <f t="shared" si="271"/>
        <v>4000</v>
      </c>
      <c r="AW283" s="113">
        <f t="shared" si="279"/>
        <v>852487</v>
      </c>
      <c r="AX283" s="113">
        <f t="shared" si="279"/>
        <v>50363</v>
      </c>
      <c r="AY283" s="113">
        <f t="shared" si="280"/>
        <v>63270</v>
      </c>
      <c r="AZ283" s="115">
        <f t="shared" si="281"/>
        <v>4.4325000000000001</v>
      </c>
      <c r="BA283" s="115">
        <f t="shared" si="282"/>
        <v>2.99</v>
      </c>
      <c r="BB283" s="116">
        <f t="shared" si="282"/>
        <v>1.4425000000000001</v>
      </c>
    </row>
    <row r="284" spans="1:54" s="394" customFormat="1" ht="12.75" customHeight="1" x14ac:dyDescent="0.2">
      <c r="A284" s="379">
        <v>50</v>
      </c>
      <c r="B284" s="380">
        <v>4491</v>
      </c>
      <c r="C284" s="380">
        <v>650050517</v>
      </c>
      <c r="D284" s="380">
        <v>72742437</v>
      </c>
      <c r="E284" s="378" t="s">
        <v>246</v>
      </c>
      <c r="F284" s="380">
        <v>3117</v>
      </c>
      <c r="G284" s="247" t="s">
        <v>316</v>
      </c>
      <c r="H284" s="381" t="s">
        <v>282</v>
      </c>
      <c r="I284" s="110">
        <v>473470</v>
      </c>
      <c r="J284" s="111">
        <v>346443</v>
      </c>
      <c r="K284" s="111">
        <v>0</v>
      </c>
      <c r="L284" s="114">
        <v>117098</v>
      </c>
      <c r="M284" s="114">
        <v>6929</v>
      </c>
      <c r="N284" s="111">
        <v>3000</v>
      </c>
      <c r="O284" s="275">
        <v>1</v>
      </c>
      <c r="P284" s="288">
        <v>1</v>
      </c>
      <c r="Q284" s="411">
        <v>0</v>
      </c>
      <c r="R284" s="112">
        <f t="shared" si="255"/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f t="shared" si="256"/>
        <v>0</v>
      </c>
      <c r="X284" s="113">
        <v>0</v>
      </c>
      <c r="Y284" s="113">
        <v>0</v>
      </c>
      <c r="Z284" s="113">
        <v>0</v>
      </c>
      <c r="AA284" s="113">
        <f t="shared" si="257"/>
        <v>0</v>
      </c>
      <c r="AB284" s="113">
        <f t="shared" si="258"/>
        <v>0</v>
      </c>
      <c r="AC284" s="114">
        <f t="shared" si="259"/>
        <v>0</v>
      </c>
      <c r="AD284" s="114">
        <f t="shared" si="260"/>
        <v>0</v>
      </c>
      <c r="AE284" s="113">
        <v>0</v>
      </c>
      <c r="AF284" s="113">
        <v>0</v>
      </c>
      <c r="AG284" s="113">
        <f t="shared" si="261"/>
        <v>0</v>
      </c>
      <c r="AH284" s="113">
        <f t="shared" si="262"/>
        <v>0</v>
      </c>
      <c r="AI284" s="115">
        <v>0</v>
      </c>
      <c r="AJ284" s="115">
        <v>0</v>
      </c>
      <c r="AK284" s="115"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v>0</v>
      </c>
      <c r="AQ284" s="115">
        <f t="shared" si="263"/>
        <v>0</v>
      </c>
      <c r="AR284" s="115">
        <f t="shared" si="264"/>
        <v>0</v>
      </c>
      <c r="AS284" s="116">
        <f t="shared" si="265"/>
        <v>0</v>
      </c>
      <c r="AT284" s="351">
        <f t="shared" si="277"/>
        <v>473470</v>
      </c>
      <c r="AU284" s="113">
        <f t="shared" si="278"/>
        <v>346443</v>
      </c>
      <c r="AV284" s="113">
        <f t="shared" si="271"/>
        <v>0</v>
      </c>
      <c r="AW284" s="113">
        <f t="shared" si="279"/>
        <v>117098</v>
      </c>
      <c r="AX284" s="113">
        <f t="shared" si="279"/>
        <v>6929</v>
      </c>
      <c r="AY284" s="113">
        <f t="shared" si="280"/>
        <v>3000</v>
      </c>
      <c r="AZ284" s="115">
        <f t="shared" si="281"/>
        <v>1</v>
      </c>
      <c r="BA284" s="115">
        <f t="shared" si="282"/>
        <v>1</v>
      </c>
      <c r="BB284" s="116">
        <f t="shared" si="282"/>
        <v>0</v>
      </c>
    </row>
    <row r="285" spans="1:54" s="394" customFormat="1" ht="12.75" customHeight="1" x14ac:dyDescent="0.2">
      <c r="A285" s="379">
        <v>50</v>
      </c>
      <c r="B285" s="380">
        <v>4491</v>
      </c>
      <c r="C285" s="380">
        <v>650050517</v>
      </c>
      <c r="D285" s="380">
        <v>72742437</v>
      </c>
      <c r="E285" s="378" t="s">
        <v>246</v>
      </c>
      <c r="F285" s="380">
        <v>3141</v>
      </c>
      <c r="G285" s="247" t="s">
        <v>319</v>
      </c>
      <c r="H285" s="381" t="s">
        <v>282</v>
      </c>
      <c r="I285" s="110">
        <v>758435</v>
      </c>
      <c r="J285" s="111">
        <v>555192</v>
      </c>
      <c r="K285" s="111">
        <v>0</v>
      </c>
      <c r="L285" s="114">
        <v>187655</v>
      </c>
      <c r="M285" s="114">
        <v>11104</v>
      </c>
      <c r="N285" s="111">
        <v>4484</v>
      </c>
      <c r="O285" s="275">
        <v>1.89</v>
      </c>
      <c r="P285" s="288">
        <v>0</v>
      </c>
      <c r="Q285" s="411">
        <v>1.89</v>
      </c>
      <c r="R285" s="112">
        <f t="shared" si="255"/>
        <v>0</v>
      </c>
      <c r="S285" s="113">
        <v>0</v>
      </c>
      <c r="T285" s="113">
        <v>-6452</v>
      </c>
      <c r="U285" s="113">
        <v>0</v>
      </c>
      <c r="V285" s="113">
        <v>0</v>
      </c>
      <c r="W285" s="113">
        <f t="shared" si="256"/>
        <v>-6452</v>
      </c>
      <c r="X285" s="113">
        <v>0</v>
      </c>
      <c r="Y285" s="113">
        <v>0</v>
      </c>
      <c r="Z285" s="113">
        <v>0</v>
      </c>
      <c r="AA285" s="113">
        <f t="shared" si="257"/>
        <v>0</v>
      </c>
      <c r="AB285" s="113">
        <f t="shared" si="258"/>
        <v>-6452</v>
      </c>
      <c r="AC285" s="114">
        <f t="shared" si="259"/>
        <v>-2181</v>
      </c>
      <c r="AD285" s="114">
        <f t="shared" si="260"/>
        <v>-129</v>
      </c>
      <c r="AE285" s="113">
        <v>0</v>
      </c>
      <c r="AF285" s="113">
        <v>0</v>
      </c>
      <c r="AG285" s="113">
        <f t="shared" si="261"/>
        <v>0</v>
      </c>
      <c r="AH285" s="113">
        <f t="shared" si="262"/>
        <v>-8762</v>
      </c>
      <c r="AI285" s="115">
        <v>0</v>
      </c>
      <c r="AJ285" s="115">
        <v>0</v>
      </c>
      <c r="AK285" s="115">
        <v>0</v>
      </c>
      <c r="AL285" s="115">
        <v>0</v>
      </c>
      <c r="AM285" s="115">
        <v>-0.03</v>
      </c>
      <c r="AN285" s="115">
        <v>0</v>
      </c>
      <c r="AO285" s="115">
        <v>0</v>
      </c>
      <c r="AP285" s="115">
        <v>0</v>
      </c>
      <c r="AQ285" s="115">
        <f t="shared" si="263"/>
        <v>0</v>
      </c>
      <c r="AR285" s="115">
        <f t="shared" si="264"/>
        <v>-0.03</v>
      </c>
      <c r="AS285" s="116">
        <f t="shared" si="265"/>
        <v>-0.03</v>
      </c>
      <c r="AT285" s="351">
        <f t="shared" si="277"/>
        <v>749673</v>
      </c>
      <c r="AU285" s="113">
        <f t="shared" si="278"/>
        <v>548740</v>
      </c>
      <c r="AV285" s="113">
        <f t="shared" si="271"/>
        <v>0</v>
      </c>
      <c r="AW285" s="113">
        <f t="shared" si="279"/>
        <v>185474</v>
      </c>
      <c r="AX285" s="113">
        <f t="shared" si="279"/>
        <v>10975</v>
      </c>
      <c r="AY285" s="113">
        <f t="shared" si="280"/>
        <v>4484</v>
      </c>
      <c r="AZ285" s="115">
        <f t="shared" si="281"/>
        <v>1.8599999999999999</v>
      </c>
      <c r="BA285" s="115">
        <f t="shared" si="282"/>
        <v>0</v>
      </c>
      <c r="BB285" s="116">
        <f t="shared" si="282"/>
        <v>1.8599999999999999</v>
      </c>
    </row>
    <row r="286" spans="1:54" s="394" customFormat="1" ht="12.75" customHeight="1" x14ac:dyDescent="0.2">
      <c r="A286" s="379">
        <v>50</v>
      </c>
      <c r="B286" s="380">
        <v>4491</v>
      </c>
      <c r="C286" s="380">
        <v>650050517</v>
      </c>
      <c r="D286" s="380">
        <v>72742437</v>
      </c>
      <c r="E286" s="378" t="s">
        <v>246</v>
      </c>
      <c r="F286" s="380">
        <v>3143</v>
      </c>
      <c r="G286" s="247" t="s">
        <v>633</v>
      </c>
      <c r="H286" s="399" t="s">
        <v>281</v>
      </c>
      <c r="I286" s="110">
        <v>666263</v>
      </c>
      <c r="J286" s="111">
        <v>490621</v>
      </c>
      <c r="K286" s="111">
        <v>0</v>
      </c>
      <c r="L286" s="114">
        <v>165830</v>
      </c>
      <c r="M286" s="114">
        <v>9812</v>
      </c>
      <c r="N286" s="111">
        <v>0</v>
      </c>
      <c r="O286" s="275">
        <v>1.0179</v>
      </c>
      <c r="P286" s="288">
        <v>1.0179</v>
      </c>
      <c r="Q286" s="411">
        <v>0</v>
      </c>
      <c r="R286" s="112">
        <f t="shared" si="255"/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f t="shared" si="256"/>
        <v>0</v>
      </c>
      <c r="X286" s="113">
        <v>0</v>
      </c>
      <c r="Y286" s="113">
        <v>0</v>
      </c>
      <c r="Z286" s="113">
        <v>0</v>
      </c>
      <c r="AA286" s="113">
        <f t="shared" si="257"/>
        <v>0</v>
      </c>
      <c r="AB286" s="113">
        <f t="shared" si="258"/>
        <v>0</v>
      </c>
      <c r="AC286" s="114">
        <f t="shared" si="259"/>
        <v>0</v>
      </c>
      <c r="AD286" s="114">
        <f t="shared" si="260"/>
        <v>0</v>
      </c>
      <c r="AE286" s="113">
        <v>0</v>
      </c>
      <c r="AF286" s="113">
        <v>0</v>
      </c>
      <c r="AG286" s="113">
        <f t="shared" si="261"/>
        <v>0</v>
      </c>
      <c r="AH286" s="113">
        <f t="shared" si="262"/>
        <v>0</v>
      </c>
      <c r="AI286" s="115">
        <v>0</v>
      </c>
      <c r="AJ286" s="115">
        <v>0</v>
      </c>
      <c r="AK286" s="115">
        <v>0</v>
      </c>
      <c r="AL286" s="115">
        <v>0</v>
      </c>
      <c r="AM286" s="115">
        <v>0</v>
      </c>
      <c r="AN286" s="115">
        <v>0</v>
      </c>
      <c r="AO286" s="115">
        <v>0</v>
      </c>
      <c r="AP286" s="115">
        <v>0</v>
      </c>
      <c r="AQ286" s="115">
        <f t="shared" si="263"/>
        <v>0</v>
      </c>
      <c r="AR286" s="115">
        <f t="shared" si="264"/>
        <v>0</v>
      </c>
      <c r="AS286" s="116">
        <f t="shared" si="265"/>
        <v>0</v>
      </c>
      <c r="AT286" s="351">
        <f t="shared" si="277"/>
        <v>666263</v>
      </c>
      <c r="AU286" s="113">
        <f t="shared" si="278"/>
        <v>490621</v>
      </c>
      <c r="AV286" s="113">
        <f t="shared" si="271"/>
        <v>0</v>
      </c>
      <c r="AW286" s="113">
        <f t="shared" si="279"/>
        <v>165830</v>
      </c>
      <c r="AX286" s="113">
        <f t="shared" si="279"/>
        <v>9812</v>
      </c>
      <c r="AY286" s="113">
        <f t="shared" si="280"/>
        <v>0</v>
      </c>
      <c r="AZ286" s="115">
        <f t="shared" si="281"/>
        <v>1.0179</v>
      </c>
      <c r="BA286" s="115">
        <f t="shared" si="282"/>
        <v>1.0179</v>
      </c>
      <c r="BB286" s="116">
        <f t="shared" si="282"/>
        <v>0</v>
      </c>
    </row>
    <row r="287" spans="1:54" s="394" customFormat="1" ht="12.75" customHeight="1" x14ac:dyDescent="0.2">
      <c r="A287" s="379">
        <v>50</v>
      </c>
      <c r="B287" s="380">
        <v>4491</v>
      </c>
      <c r="C287" s="380">
        <v>650050517</v>
      </c>
      <c r="D287" s="380">
        <v>72742437</v>
      </c>
      <c r="E287" s="378" t="s">
        <v>246</v>
      </c>
      <c r="F287" s="380">
        <v>3143</v>
      </c>
      <c r="G287" s="247" t="s">
        <v>634</v>
      </c>
      <c r="H287" s="399" t="s">
        <v>282</v>
      </c>
      <c r="I287" s="110">
        <v>21066</v>
      </c>
      <c r="J287" s="111">
        <v>14850</v>
      </c>
      <c r="K287" s="111">
        <v>0</v>
      </c>
      <c r="L287" s="114">
        <v>5019</v>
      </c>
      <c r="M287" s="114">
        <v>297</v>
      </c>
      <c r="N287" s="111">
        <v>900</v>
      </c>
      <c r="O287" s="275">
        <v>0.06</v>
      </c>
      <c r="P287" s="288">
        <v>0</v>
      </c>
      <c r="Q287" s="411">
        <v>0.06</v>
      </c>
      <c r="R287" s="112">
        <f t="shared" si="255"/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f t="shared" si="256"/>
        <v>0</v>
      </c>
      <c r="X287" s="113">
        <v>0</v>
      </c>
      <c r="Y287" s="113">
        <v>0</v>
      </c>
      <c r="Z287" s="113">
        <v>0</v>
      </c>
      <c r="AA287" s="113">
        <f t="shared" si="257"/>
        <v>0</v>
      </c>
      <c r="AB287" s="113">
        <f t="shared" si="258"/>
        <v>0</v>
      </c>
      <c r="AC287" s="114">
        <f t="shared" si="259"/>
        <v>0</v>
      </c>
      <c r="AD287" s="114">
        <f t="shared" si="260"/>
        <v>0</v>
      </c>
      <c r="AE287" s="113">
        <v>0</v>
      </c>
      <c r="AF287" s="113">
        <v>0</v>
      </c>
      <c r="AG287" s="113">
        <f t="shared" si="261"/>
        <v>0</v>
      </c>
      <c r="AH287" s="113">
        <f t="shared" si="262"/>
        <v>0</v>
      </c>
      <c r="AI287" s="115">
        <v>0</v>
      </c>
      <c r="AJ287" s="115">
        <v>0</v>
      </c>
      <c r="AK287" s="115">
        <v>0</v>
      </c>
      <c r="AL287" s="115">
        <v>0</v>
      </c>
      <c r="AM287" s="115">
        <v>0</v>
      </c>
      <c r="AN287" s="115">
        <v>0</v>
      </c>
      <c r="AO287" s="115">
        <v>0</v>
      </c>
      <c r="AP287" s="115">
        <v>0</v>
      </c>
      <c r="AQ287" s="115">
        <f t="shared" si="263"/>
        <v>0</v>
      </c>
      <c r="AR287" s="115">
        <f t="shared" si="264"/>
        <v>0</v>
      </c>
      <c r="AS287" s="116">
        <f t="shared" si="265"/>
        <v>0</v>
      </c>
      <c r="AT287" s="351">
        <f t="shared" si="277"/>
        <v>21066</v>
      </c>
      <c r="AU287" s="113">
        <f t="shared" si="278"/>
        <v>14850</v>
      </c>
      <c r="AV287" s="113">
        <f t="shared" si="271"/>
        <v>0</v>
      </c>
      <c r="AW287" s="113">
        <f t="shared" si="279"/>
        <v>5019</v>
      </c>
      <c r="AX287" s="113">
        <f t="shared" si="279"/>
        <v>297</v>
      </c>
      <c r="AY287" s="113">
        <f t="shared" si="280"/>
        <v>900</v>
      </c>
      <c r="AZ287" s="115">
        <f t="shared" si="281"/>
        <v>0.06</v>
      </c>
      <c r="BA287" s="115">
        <f t="shared" si="282"/>
        <v>0</v>
      </c>
      <c r="BB287" s="116">
        <f t="shared" si="282"/>
        <v>0.06</v>
      </c>
    </row>
    <row r="288" spans="1:54" s="394" customFormat="1" ht="12.75" customHeight="1" x14ac:dyDescent="0.2">
      <c r="A288" s="237">
        <v>50</v>
      </c>
      <c r="B288" s="31">
        <v>4491</v>
      </c>
      <c r="C288" s="31">
        <v>650050517</v>
      </c>
      <c r="D288" s="31">
        <v>72742437</v>
      </c>
      <c r="E288" s="246" t="s">
        <v>247</v>
      </c>
      <c r="F288" s="31"/>
      <c r="G288" s="236"/>
      <c r="H288" s="332"/>
      <c r="I288" s="5">
        <v>7053811</v>
      </c>
      <c r="J288" s="8">
        <v>5127304</v>
      </c>
      <c r="K288" s="8">
        <v>6000</v>
      </c>
      <c r="L288" s="8">
        <v>1735057</v>
      </c>
      <c r="M288" s="8">
        <v>102546</v>
      </c>
      <c r="N288" s="8">
        <v>82904</v>
      </c>
      <c r="O288" s="9">
        <v>10.911300000000002</v>
      </c>
      <c r="P288" s="9">
        <v>7.0079000000000002</v>
      </c>
      <c r="Q288" s="38">
        <v>3.9034</v>
      </c>
      <c r="R288" s="5">
        <f t="shared" ref="R288:BB288" si="283">SUM(R282:R287)</f>
        <v>0</v>
      </c>
      <c r="S288" s="8">
        <f t="shared" si="283"/>
        <v>0</v>
      </c>
      <c r="T288" s="8">
        <f t="shared" si="283"/>
        <v>-6452</v>
      </c>
      <c r="U288" s="8">
        <f t="shared" si="283"/>
        <v>0</v>
      </c>
      <c r="V288" s="8">
        <f t="shared" si="283"/>
        <v>0</v>
      </c>
      <c r="W288" s="8">
        <f t="shared" si="283"/>
        <v>-6452</v>
      </c>
      <c r="X288" s="8">
        <f t="shared" si="283"/>
        <v>0</v>
      </c>
      <c r="Y288" s="8">
        <f t="shared" si="283"/>
        <v>0</v>
      </c>
      <c r="Z288" s="8">
        <f t="shared" si="283"/>
        <v>0</v>
      </c>
      <c r="AA288" s="8">
        <f t="shared" si="283"/>
        <v>0</v>
      </c>
      <c r="AB288" s="8">
        <f t="shared" si="283"/>
        <v>-6452</v>
      </c>
      <c r="AC288" s="8">
        <f t="shared" si="283"/>
        <v>-2181</v>
      </c>
      <c r="AD288" s="8">
        <f t="shared" si="283"/>
        <v>-129</v>
      </c>
      <c r="AE288" s="8">
        <f t="shared" si="283"/>
        <v>0</v>
      </c>
      <c r="AF288" s="8">
        <f t="shared" si="283"/>
        <v>0</v>
      </c>
      <c r="AG288" s="8">
        <f t="shared" si="283"/>
        <v>0</v>
      </c>
      <c r="AH288" s="8">
        <f t="shared" si="283"/>
        <v>-8762</v>
      </c>
      <c r="AI288" s="9">
        <f t="shared" si="283"/>
        <v>0</v>
      </c>
      <c r="AJ288" s="9">
        <f t="shared" si="283"/>
        <v>0</v>
      </c>
      <c r="AK288" s="9">
        <f t="shared" si="283"/>
        <v>0</v>
      </c>
      <c r="AL288" s="9">
        <f t="shared" si="283"/>
        <v>0</v>
      </c>
      <c r="AM288" s="9">
        <f t="shared" si="283"/>
        <v>-0.03</v>
      </c>
      <c r="AN288" s="9">
        <f t="shared" si="283"/>
        <v>0</v>
      </c>
      <c r="AO288" s="9">
        <f t="shared" si="283"/>
        <v>0</v>
      </c>
      <c r="AP288" s="9">
        <f t="shared" si="283"/>
        <v>0</v>
      </c>
      <c r="AQ288" s="9">
        <f t="shared" si="283"/>
        <v>0</v>
      </c>
      <c r="AR288" s="9">
        <f t="shared" si="283"/>
        <v>-0.03</v>
      </c>
      <c r="AS288" s="78">
        <f t="shared" si="283"/>
        <v>-0.03</v>
      </c>
      <c r="AT288" s="877">
        <f t="shared" si="283"/>
        <v>7045049</v>
      </c>
      <c r="AU288" s="8">
        <f t="shared" si="283"/>
        <v>5120852</v>
      </c>
      <c r="AV288" s="8">
        <f t="shared" si="283"/>
        <v>6000</v>
      </c>
      <c r="AW288" s="8">
        <f t="shared" si="283"/>
        <v>1732876</v>
      </c>
      <c r="AX288" s="8">
        <f t="shared" si="283"/>
        <v>102417</v>
      </c>
      <c r="AY288" s="8">
        <f t="shared" si="283"/>
        <v>82904</v>
      </c>
      <c r="AZ288" s="9">
        <f t="shared" si="283"/>
        <v>10.881300000000001</v>
      </c>
      <c r="BA288" s="9">
        <f t="shared" si="283"/>
        <v>7.0079000000000002</v>
      </c>
      <c r="BB288" s="78">
        <f t="shared" si="283"/>
        <v>3.8734000000000002</v>
      </c>
    </row>
    <row r="289" spans="1:54" s="394" customFormat="1" ht="12.75" customHeight="1" x14ac:dyDescent="0.2">
      <c r="A289" s="379">
        <v>51</v>
      </c>
      <c r="B289" s="380">
        <v>4465</v>
      </c>
      <c r="C289" s="380">
        <v>600074757</v>
      </c>
      <c r="D289" s="380">
        <v>46750428</v>
      </c>
      <c r="E289" s="378" t="s">
        <v>248</v>
      </c>
      <c r="F289" s="380">
        <v>3111</v>
      </c>
      <c r="G289" s="247" t="s">
        <v>315</v>
      </c>
      <c r="H289" s="381" t="s">
        <v>281</v>
      </c>
      <c r="I289" s="110">
        <v>5748165</v>
      </c>
      <c r="J289" s="111">
        <v>4166986</v>
      </c>
      <c r="K289" s="111">
        <v>35200</v>
      </c>
      <c r="L289" s="114">
        <v>1420339</v>
      </c>
      <c r="M289" s="114">
        <v>83340</v>
      </c>
      <c r="N289" s="111">
        <v>42300</v>
      </c>
      <c r="O289" s="275">
        <v>9.4268999999999998</v>
      </c>
      <c r="P289" s="288">
        <v>7.3832000000000004</v>
      </c>
      <c r="Q289" s="411">
        <v>2.0436999999999999</v>
      </c>
      <c r="R289" s="112">
        <f t="shared" si="255"/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f t="shared" si="256"/>
        <v>0</v>
      </c>
      <c r="X289" s="113">
        <v>0</v>
      </c>
      <c r="Y289" s="113">
        <v>0</v>
      </c>
      <c r="Z289" s="113">
        <v>0</v>
      </c>
      <c r="AA289" s="113">
        <f t="shared" si="257"/>
        <v>0</v>
      </c>
      <c r="AB289" s="113">
        <f t="shared" si="258"/>
        <v>0</v>
      </c>
      <c r="AC289" s="114">
        <f t="shared" si="259"/>
        <v>0</v>
      </c>
      <c r="AD289" s="114">
        <f t="shared" si="260"/>
        <v>0</v>
      </c>
      <c r="AE289" s="113">
        <v>0</v>
      </c>
      <c r="AF289" s="113">
        <v>0</v>
      </c>
      <c r="AG289" s="113">
        <f t="shared" si="261"/>
        <v>0</v>
      </c>
      <c r="AH289" s="113">
        <f t="shared" si="262"/>
        <v>0</v>
      </c>
      <c r="AI289" s="115">
        <v>0</v>
      </c>
      <c r="AJ289" s="115">
        <v>0</v>
      </c>
      <c r="AK289" s="115">
        <v>0</v>
      </c>
      <c r="AL289" s="115">
        <v>0</v>
      </c>
      <c r="AM289" s="115">
        <v>0</v>
      </c>
      <c r="AN289" s="115">
        <v>0</v>
      </c>
      <c r="AO289" s="115">
        <v>0</v>
      </c>
      <c r="AP289" s="115">
        <v>0</v>
      </c>
      <c r="AQ289" s="115">
        <f t="shared" si="263"/>
        <v>0</v>
      </c>
      <c r="AR289" s="115">
        <f t="shared" si="264"/>
        <v>0</v>
      </c>
      <c r="AS289" s="116">
        <f t="shared" si="265"/>
        <v>0</v>
      </c>
      <c r="AT289" s="351">
        <f t="shared" ref="AT289:AT294" si="284">I289+AH289</f>
        <v>5748165</v>
      </c>
      <c r="AU289" s="113">
        <f t="shared" ref="AU289:AU294" si="285">J289+W289</f>
        <v>4166986</v>
      </c>
      <c r="AV289" s="113">
        <f t="shared" si="271"/>
        <v>35200</v>
      </c>
      <c r="AW289" s="113">
        <f t="shared" ref="AW289:AX294" si="286">L289+AC289</f>
        <v>1420339</v>
      </c>
      <c r="AX289" s="113">
        <f t="shared" si="286"/>
        <v>83340</v>
      </c>
      <c r="AY289" s="113">
        <f t="shared" ref="AY289:AY294" si="287">N289+AG289</f>
        <v>42300</v>
      </c>
      <c r="AZ289" s="115">
        <f t="shared" ref="AZ289:AZ294" si="288">O289+AS289</f>
        <v>9.4268999999999998</v>
      </c>
      <c r="BA289" s="115">
        <f t="shared" ref="BA289:BB294" si="289">P289+AQ289</f>
        <v>7.3832000000000004</v>
      </c>
      <c r="BB289" s="116">
        <f t="shared" si="289"/>
        <v>2.0436999999999999</v>
      </c>
    </row>
    <row r="290" spans="1:54" s="394" customFormat="1" ht="12.75" customHeight="1" x14ac:dyDescent="0.2">
      <c r="A290" s="379">
        <v>51</v>
      </c>
      <c r="B290" s="380">
        <v>4465</v>
      </c>
      <c r="C290" s="380">
        <v>600074757</v>
      </c>
      <c r="D290" s="380">
        <v>46750428</v>
      </c>
      <c r="E290" s="378" t="s">
        <v>248</v>
      </c>
      <c r="F290" s="380">
        <v>3113</v>
      </c>
      <c r="G290" s="247" t="s">
        <v>318</v>
      </c>
      <c r="H290" s="381" t="s">
        <v>281</v>
      </c>
      <c r="I290" s="110">
        <v>23504365</v>
      </c>
      <c r="J290" s="111">
        <v>16849940</v>
      </c>
      <c r="K290" s="111">
        <v>98720</v>
      </c>
      <c r="L290" s="114">
        <v>5728647</v>
      </c>
      <c r="M290" s="114">
        <v>336998</v>
      </c>
      <c r="N290" s="111">
        <v>490060</v>
      </c>
      <c r="O290" s="275">
        <v>32.285499999999992</v>
      </c>
      <c r="P290" s="288">
        <v>24.147199999999998</v>
      </c>
      <c r="Q290" s="411">
        <v>8.138300000000001</v>
      </c>
      <c r="R290" s="112">
        <f t="shared" si="255"/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f t="shared" si="256"/>
        <v>0</v>
      </c>
      <c r="X290" s="113">
        <v>0</v>
      </c>
      <c r="Y290" s="113">
        <v>0</v>
      </c>
      <c r="Z290" s="113">
        <v>0</v>
      </c>
      <c r="AA290" s="113">
        <f t="shared" si="257"/>
        <v>0</v>
      </c>
      <c r="AB290" s="113">
        <f t="shared" si="258"/>
        <v>0</v>
      </c>
      <c r="AC290" s="114">
        <f t="shared" si="259"/>
        <v>0</v>
      </c>
      <c r="AD290" s="114">
        <f t="shared" si="260"/>
        <v>0</v>
      </c>
      <c r="AE290" s="113">
        <v>0</v>
      </c>
      <c r="AF290" s="113">
        <v>0</v>
      </c>
      <c r="AG290" s="113">
        <f t="shared" si="261"/>
        <v>0</v>
      </c>
      <c r="AH290" s="113">
        <f t="shared" si="262"/>
        <v>0</v>
      </c>
      <c r="AI290" s="115">
        <v>0</v>
      </c>
      <c r="AJ290" s="115">
        <v>0</v>
      </c>
      <c r="AK290" s="115">
        <v>0</v>
      </c>
      <c r="AL290" s="115">
        <v>0</v>
      </c>
      <c r="AM290" s="115">
        <v>0</v>
      </c>
      <c r="AN290" s="115">
        <v>0</v>
      </c>
      <c r="AO290" s="115">
        <v>0</v>
      </c>
      <c r="AP290" s="115">
        <v>0</v>
      </c>
      <c r="AQ290" s="115">
        <f t="shared" si="263"/>
        <v>0</v>
      </c>
      <c r="AR290" s="115">
        <f t="shared" si="264"/>
        <v>0</v>
      </c>
      <c r="AS290" s="116">
        <f t="shared" si="265"/>
        <v>0</v>
      </c>
      <c r="AT290" s="351">
        <f t="shared" si="284"/>
        <v>23504365</v>
      </c>
      <c r="AU290" s="113">
        <f t="shared" si="285"/>
        <v>16849940</v>
      </c>
      <c r="AV290" s="113">
        <f t="shared" si="271"/>
        <v>98720</v>
      </c>
      <c r="AW290" s="113">
        <f t="shared" si="286"/>
        <v>5728647</v>
      </c>
      <c r="AX290" s="113">
        <f t="shared" si="286"/>
        <v>336998</v>
      </c>
      <c r="AY290" s="113">
        <f t="shared" si="287"/>
        <v>490060</v>
      </c>
      <c r="AZ290" s="115">
        <f t="shared" si="288"/>
        <v>32.285499999999992</v>
      </c>
      <c r="BA290" s="115">
        <f t="shared" si="289"/>
        <v>24.147199999999998</v>
      </c>
      <c r="BB290" s="116">
        <f t="shared" si="289"/>
        <v>8.138300000000001</v>
      </c>
    </row>
    <row r="291" spans="1:54" s="394" customFormat="1" ht="12.75" customHeight="1" x14ac:dyDescent="0.2">
      <c r="A291" s="379">
        <v>51</v>
      </c>
      <c r="B291" s="380">
        <v>4465</v>
      </c>
      <c r="C291" s="380">
        <v>600074757</v>
      </c>
      <c r="D291" s="380">
        <v>46750428</v>
      </c>
      <c r="E291" s="378" t="s">
        <v>248</v>
      </c>
      <c r="F291" s="380">
        <v>3113</v>
      </c>
      <c r="G291" s="247" t="s">
        <v>316</v>
      </c>
      <c r="H291" s="381" t="s">
        <v>282</v>
      </c>
      <c r="I291" s="110">
        <v>2522451</v>
      </c>
      <c r="J291" s="111">
        <v>1850295</v>
      </c>
      <c r="K291" s="111">
        <v>0</v>
      </c>
      <c r="L291" s="114">
        <v>625400</v>
      </c>
      <c r="M291" s="114">
        <v>37006</v>
      </c>
      <c r="N291" s="111">
        <v>9750</v>
      </c>
      <c r="O291" s="275">
        <v>5.33</v>
      </c>
      <c r="P291" s="288">
        <v>5.33</v>
      </c>
      <c r="Q291" s="411">
        <v>0</v>
      </c>
      <c r="R291" s="112">
        <f t="shared" si="255"/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f t="shared" si="256"/>
        <v>0</v>
      </c>
      <c r="X291" s="113">
        <v>0</v>
      </c>
      <c r="Y291" s="113">
        <v>0</v>
      </c>
      <c r="Z291" s="113">
        <v>0</v>
      </c>
      <c r="AA291" s="113">
        <f t="shared" si="257"/>
        <v>0</v>
      </c>
      <c r="AB291" s="113">
        <f t="shared" si="258"/>
        <v>0</v>
      </c>
      <c r="AC291" s="114">
        <f t="shared" si="259"/>
        <v>0</v>
      </c>
      <c r="AD291" s="114">
        <f t="shared" si="260"/>
        <v>0</v>
      </c>
      <c r="AE291" s="113">
        <v>0</v>
      </c>
      <c r="AF291" s="113">
        <v>0</v>
      </c>
      <c r="AG291" s="113">
        <f t="shared" si="261"/>
        <v>0</v>
      </c>
      <c r="AH291" s="113">
        <f t="shared" si="262"/>
        <v>0</v>
      </c>
      <c r="AI291" s="115">
        <v>0</v>
      </c>
      <c r="AJ291" s="115">
        <v>0</v>
      </c>
      <c r="AK291" s="115">
        <v>0</v>
      </c>
      <c r="AL291" s="115">
        <v>0</v>
      </c>
      <c r="AM291" s="115">
        <v>0</v>
      </c>
      <c r="AN291" s="115">
        <v>0</v>
      </c>
      <c r="AO291" s="115">
        <v>0</v>
      </c>
      <c r="AP291" s="115">
        <v>0</v>
      </c>
      <c r="AQ291" s="115">
        <f t="shared" si="263"/>
        <v>0</v>
      </c>
      <c r="AR291" s="115">
        <f t="shared" si="264"/>
        <v>0</v>
      </c>
      <c r="AS291" s="116">
        <f t="shared" si="265"/>
        <v>0</v>
      </c>
      <c r="AT291" s="351">
        <f t="shared" si="284"/>
        <v>2522451</v>
      </c>
      <c r="AU291" s="113">
        <f t="shared" si="285"/>
        <v>1850295</v>
      </c>
      <c r="AV291" s="113">
        <f t="shared" si="271"/>
        <v>0</v>
      </c>
      <c r="AW291" s="113">
        <f t="shared" si="286"/>
        <v>625400</v>
      </c>
      <c r="AX291" s="113">
        <f t="shared" si="286"/>
        <v>37006</v>
      </c>
      <c r="AY291" s="113">
        <f t="shared" si="287"/>
        <v>9750</v>
      </c>
      <c r="AZ291" s="115">
        <f t="shared" si="288"/>
        <v>5.33</v>
      </c>
      <c r="BA291" s="115">
        <f t="shared" si="289"/>
        <v>5.33</v>
      </c>
      <c r="BB291" s="116">
        <f t="shared" si="289"/>
        <v>0</v>
      </c>
    </row>
    <row r="292" spans="1:54" s="394" customFormat="1" ht="12.75" customHeight="1" x14ac:dyDescent="0.2">
      <c r="A292" s="379">
        <v>51</v>
      </c>
      <c r="B292" s="380">
        <v>4465</v>
      </c>
      <c r="C292" s="380">
        <v>600074757</v>
      </c>
      <c r="D292" s="380">
        <v>46750428</v>
      </c>
      <c r="E292" s="378" t="s">
        <v>248</v>
      </c>
      <c r="F292" s="380">
        <v>3141</v>
      </c>
      <c r="G292" s="247" t="s">
        <v>319</v>
      </c>
      <c r="H292" s="381" t="s">
        <v>282</v>
      </c>
      <c r="I292" s="110">
        <v>2711465</v>
      </c>
      <c r="J292" s="111">
        <v>1915162</v>
      </c>
      <c r="K292" s="111">
        <v>68490</v>
      </c>
      <c r="L292" s="114">
        <v>670474</v>
      </c>
      <c r="M292" s="114">
        <v>38303</v>
      </c>
      <c r="N292" s="111">
        <v>19036</v>
      </c>
      <c r="O292" s="275">
        <v>6.74</v>
      </c>
      <c r="P292" s="288">
        <v>0</v>
      </c>
      <c r="Q292" s="411">
        <v>6.74</v>
      </c>
      <c r="R292" s="112">
        <f t="shared" si="255"/>
        <v>0</v>
      </c>
      <c r="S292" s="113">
        <v>0</v>
      </c>
      <c r="T292" s="113">
        <v>92957</v>
      </c>
      <c r="U292" s="113">
        <v>0</v>
      </c>
      <c r="V292" s="113">
        <v>0</v>
      </c>
      <c r="W292" s="113">
        <f t="shared" si="256"/>
        <v>92957</v>
      </c>
      <c r="X292" s="113">
        <v>0</v>
      </c>
      <c r="Y292" s="113">
        <v>0</v>
      </c>
      <c r="Z292" s="113">
        <v>0</v>
      </c>
      <c r="AA292" s="113">
        <f t="shared" si="257"/>
        <v>0</v>
      </c>
      <c r="AB292" s="113">
        <f t="shared" si="258"/>
        <v>92957</v>
      </c>
      <c r="AC292" s="114">
        <f t="shared" si="259"/>
        <v>31419</v>
      </c>
      <c r="AD292" s="114">
        <f t="shared" si="260"/>
        <v>1859</v>
      </c>
      <c r="AE292" s="113">
        <v>0</v>
      </c>
      <c r="AF292" s="113">
        <v>0</v>
      </c>
      <c r="AG292" s="113">
        <f t="shared" si="261"/>
        <v>0</v>
      </c>
      <c r="AH292" s="113">
        <f t="shared" si="262"/>
        <v>126235</v>
      </c>
      <c r="AI292" s="115">
        <v>0</v>
      </c>
      <c r="AJ292" s="115">
        <v>0</v>
      </c>
      <c r="AK292" s="115">
        <v>0</v>
      </c>
      <c r="AL292" s="115">
        <v>0</v>
      </c>
      <c r="AM292" s="115">
        <v>0.32</v>
      </c>
      <c r="AN292" s="115">
        <v>0</v>
      </c>
      <c r="AO292" s="115">
        <v>0</v>
      </c>
      <c r="AP292" s="115">
        <v>0</v>
      </c>
      <c r="AQ292" s="115">
        <f t="shared" si="263"/>
        <v>0</v>
      </c>
      <c r="AR292" s="115">
        <f t="shared" si="264"/>
        <v>0.32</v>
      </c>
      <c r="AS292" s="116">
        <f t="shared" si="265"/>
        <v>0.32</v>
      </c>
      <c r="AT292" s="351">
        <f t="shared" si="284"/>
        <v>2837700</v>
      </c>
      <c r="AU292" s="113">
        <f t="shared" si="285"/>
        <v>2008119</v>
      </c>
      <c r="AV292" s="113">
        <f t="shared" si="271"/>
        <v>68490</v>
      </c>
      <c r="AW292" s="113">
        <f t="shared" si="286"/>
        <v>701893</v>
      </c>
      <c r="AX292" s="113">
        <f t="shared" si="286"/>
        <v>40162</v>
      </c>
      <c r="AY292" s="113">
        <f t="shared" si="287"/>
        <v>19036</v>
      </c>
      <c r="AZ292" s="115">
        <f t="shared" si="288"/>
        <v>7.0600000000000005</v>
      </c>
      <c r="BA292" s="115">
        <f t="shared" si="289"/>
        <v>0</v>
      </c>
      <c r="BB292" s="116">
        <f t="shared" si="289"/>
        <v>7.0600000000000005</v>
      </c>
    </row>
    <row r="293" spans="1:54" s="394" customFormat="1" ht="12.75" customHeight="1" x14ac:dyDescent="0.2">
      <c r="A293" s="379">
        <v>51</v>
      </c>
      <c r="B293" s="380">
        <v>4465</v>
      </c>
      <c r="C293" s="380">
        <v>600074757</v>
      </c>
      <c r="D293" s="380">
        <v>46750428</v>
      </c>
      <c r="E293" s="378" t="s">
        <v>248</v>
      </c>
      <c r="F293" s="380">
        <v>3143</v>
      </c>
      <c r="G293" s="247" t="s">
        <v>633</v>
      </c>
      <c r="H293" s="399" t="s">
        <v>281</v>
      </c>
      <c r="I293" s="110">
        <v>1695324</v>
      </c>
      <c r="J293" s="111">
        <v>1159132</v>
      </c>
      <c r="K293" s="111">
        <v>90600</v>
      </c>
      <c r="L293" s="114">
        <v>422409</v>
      </c>
      <c r="M293" s="114">
        <v>23183</v>
      </c>
      <c r="N293" s="111">
        <v>0</v>
      </c>
      <c r="O293" s="275">
        <v>2.6753</v>
      </c>
      <c r="P293" s="288">
        <v>2.6753</v>
      </c>
      <c r="Q293" s="411">
        <v>0</v>
      </c>
      <c r="R293" s="112">
        <f t="shared" si="255"/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f t="shared" si="256"/>
        <v>0</v>
      </c>
      <c r="X293" s="113">
        <v>0</v>
      </c>
      <c r="Y293" s="113">
        <v>0</v>
      </c>
      <c r="Z293" s="113">
        <v>0</v>
      </c>
      <c r="AA293" s="113">
        <f t="shared" si="257"/>
        <v>0</v>
      </c>
      <c r="AB293" s="113">
        <f t="shared" si="258"/>
        <v>0</v>
      </c>
      <c r="AC293" s="114">
        <f t="shared" si="259"/>
        <v>0</v>
      </c>
      <c r="AD293" s="114">
        <f t="shared" si="260"/>
        <v>0</v>
      </c>
      <c r="AE293" s="113">
        <v>0</v>
      </c>
      <c r="AF293" s="113">
        <v>0</v>
      </c>
      <c r="AG293" s="113">
        <f t="shared" si="261"/>
        <v>0</v>
      </c>
      <c r="AH293" s="113">
        <f t="shared" si="262"/>
        <v>0</v>
      </c>
      <c r="AI293" s="115">
        <v>0</v>
      </c>
      <c r="AJ293" s="115">
        <v>0</v>
      </c>
      <c r="AK293" s="115">
        <v>0</v>
      </c>
      <c r="AL293" s="115">
        <v>0</v>
      </c>
      <c r="AM293" s="115">
        <v>0</v>
      </c>
      <c r="AN293" s="115">
        <v>0</v>
      </c>
      <c r="AO293" s="115">
        <v>0</v>
      </c>
      <c r="AP293" s="115">
        <v>0</v>
      </c>
      <c r="AQ293" s="115">
        <f t="shared" si="263"/>
        <v>0</v>
      </c>
      <c r="AR293" s="115">
        <f t="shared" si="264"/>
        <v>0</v>
      </c>
      <c r="AS293" s="116">
        <f t="shared" si="265"/>
        <v>0</v>
      </c>
      <c r="AT293" s="351">
        <f t="shared" si="284"/>
        <v>1695324</v>
      </c>
      <c r="AU293" s="113">
        <f t="shared" si="285"/>
        <v>1159132</v>
      </c>
      <c r="AV293" s="113">
        <f t="shared" si="271"/>
        <v>90600</v>
      </c>
      <c r="AW293" s="113">
        <f t="shared" si="286"/>
        <v>422409</v>
      </c>
      <c r="AX293" s="113">
        <f t="shared" si="286"/>
        <v>23183</v>
      </c>
      <c r="AY293" s="113">
        <f t="shared" si="287"/>
        <v>0</v>
      </c>
      <c r="AZ293" s="115">
        <f t="shared" si="288"/>
        <v>2.6753</v>
      </c>
      <c r="BA293" s="115">
        <f t="shared" si="289"/>
        <v>2.6753</v>
      </c>
      <c r="BB293" s="116">
        <f t="shared" si="289"/>
        <v>0</v>
      </c>
    </row>
    <row r="294" spans="1:54" s="394" customFormat="1" ht="12.75" customHeight="1" x14ac:dyDescent="0.2">
      <c r="A294" s="379">
        <v>51</v>
      </c>
      <c r="B294" s="380">
        <v>4465</v>
      </c>
      <c r="C294" s="380">
        <v>600074757</v>
      </c>
      <c r="D294" s="380">
        <v>46750428</v>
      </c>
      <c r="E294" s="378" t="s">
        <v>248</v>
      </c>
      <c r="F294" s="380">
        <v>3143</v>
      </c>
      <c r="G294" s="247" t="s">
        <v>634</v>
      </c>
      <c r="H294" s="399" t="s">
        <v>282</v>
      </c>
      <c r="I294" s="110">
        <v>63199</v>
      </c>
      <c r="J294" s="111">
        <v>44550</v>
      </c>
      <c r="K294" s="111">
        <v>0</v>
      </c>
      <c r="L294" s="114">
        <v>15058</v>
      </c>
      <c r="M294" s="114">
        <v>891</v>
      </c>
      <c r="N294" s="111">
        <v>2700</v>
      </c>
      <c r="O294" s="275">
        <v>0.19</v>
      </c>
      <c r="P294" s="288">
        <v>0</v>
      </c>
      <c r="Q294" s="411">
        <v>0.19</v>
      </c>
      <c r="R294" s="112">
        <f t="shared" si="255"/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f t="shared" si="256"/>
        <v>0</v>
      </c>
      <c r="X294" s="113">
        <v>0</v>
      </c>
      <c r="Y294" s="113">
        <v>0</v>
      </c>
      <c r="Z294" s="113">
        <v>0</v>
      </c>
      <c r="AA294" s="113">
        <f t="shared" si="257"/>
        <v>0</v>
      </c>
      <c r="AB294" s="113">
        <f t="shared" si="258"/>
        <v>0</v>
      </c>
      <c r="AC294" s="114">
        <f t="shared" si="259"/>
        <v>0</v>
      </c>
      <c r="AD294" s="114">
        <f t="shared" si="260"/>
        <v>0</v>
      </c>
      <c r="AE294" s="113">
        <v>0</v>
      </c>
      <c r="AF294" s="113">
        <v>0</v>
      </c>
      <c r="AG294" s="113">
        <f t="shared" si="261"/>
        <v>0</v>
      </c>
      <c r="AH294" s="113">
        <f t="shared" si="262"/>
        <v>0</v>
      </c>
      <c r="AI294" s="115">
        <v>0</v>
      </c>
      <c r="AJ294" s="115">
        <v>0</v>
      </c>
      <c r="AK294" s="115">
        <v>0</v>
      </c>
      <c r="AL294" s="115">
        <v>0</v>
      </c>
      <c r="AM294" s="115">
        <v>0</v>
      </c>
      <c r="AN294" s="115">
        <v>0</v>
      </c>
      <c r="AO294" s="115">
        <v>0</v>
      </c>
      <c r="AP294" s="115">
        <v>0</v>
      </c>
      <c r="AQ294" s="115">
        <f t="shared" si="263"/>
        <v>0</v>
      </c>
      <c r="AR294" s="115">
        <f t="shared" si="264"/>
        <v>0</v>
      </c>
      <c r="AS294" s="116">
        <f t="shared" si="265"/>
        <v>0</v>
      </c>
      <c r="AT294" s="351">
        <f t="shared" si="284"/>
        <v>63199</v>
      </c>
      <c r="AU294" s="113">
        <f t="shared" si="285"/>
        <v>44550</v>
      </c>
      <c r="AV294" s="113">
        <f t="shared" si="271"/>
        <v>0</v>
      </c>
      <c r="AW294" s="113">
        <f t="shared" si="286"/>
        <v>15058</v>
      </c>
      <c r="AX294" s="113">
        <f t="shared" si="286"/>
        <v>891</v>
      </c>
      <c r="AY294" s="113">
        <f t="shared" si="287"/>
        <v>2700</v>
      </c>
      <c r="AZ294" s="115">
        <f t="shared" si="288"/>
        <v>0.19</v>
      </c>
      <c r="BA294" s="115">
        <f t="shared" si="289"/>
        <v>0</v>
      </c>
      <c r="BB294" s="116">
        <f t="shared" si="289"/>
        <v>0.19</v>
      </c>
    </row>
    <row r="295" spans="1:54" s="394" customFormat="1" ht="12.75" customHeight="1" x14ac:dyDescent="0.2">
      <c r="A295" s="237">
        <v>51</v>
      </c>
      <c r="B295" s="31">
        <v>4465</v>
      </c>
      <c r="C295" s="31">
        <v>600074757</v>
      </c>
      <c r="D295" s="31">
        <v>46750428</v>
      </c>
      <c r="E295" s="246" t="s">
        <v>249</v>
      </c>
      <c r="F295" s="31"/>
      <c r="G295" s="236"/>
      <c r="H295" s="332"/>
      <c r="I295" s="5">
        <v>36244969</v>
      </c>
      <c r="J295" s="8">
        <v>25986065</v>
      </c>
      <c r="K295" s="8">
        <v>293010</v>
      </c>
      <c r="L295" s="8">
        <v>8882327</v>
      </c>
      <c r="M295" s="8">
        <v>519721</v>
      </c>
      <c r="N295" s="8">
        <v>563846</v>
      </c>
      <c r="O295" s="9">
        <v>56.647699999999986</v>
      </c>
      <c r="P295" s="9">
        <v>39.535699999999999</v>
      </c>
      <c r="Q295" s="38">
        <v>17.112000000000002</v>
      </c>
      <c r="R295" s="5">
        <f t="shared" ref="R295:BB295" si="290">SUM(R289:R294)</f>
        <v>0</v>
      </c>
      <c r="S295" s="8">
        <f t="shared" si="290"/>
        <v>0</v>
      </c>
      <c r="T295" s="8">
        <f t="shared" si="290"/>
        <v>92957</v>
      </c>
      <c r="U295" s="8">
        <f t="shared" si="290"/>
        <v>0</v>
      </c>
      <c r="V295" s="8">
        <f t="shared" si="290"/>
        <v>0</v>
      </c>
      <c r="W295" s="8">
        <f t="shared" si="290"/>
        <v>92957</v>
      </c>
      <c r="X295" s="8">
        <f t="shared" si="290"/>
        <v>0</v>
      </c>
      <c r="Y295" s="8">
        <f t="shared" si="290"/>
        <v>0</v>
      </c>
      <c r="Z295" s="8">
        <f t="shared" si="290"/>
        <v>0</v>
      </c>
      <c r="AA295" s="8">
        <f t="shared" si="290"/>
        <v>0</v>
      </c>
      <c r="AB295" s="8">
        <f t="shared" si="290"/>
        <v>92957</v>
      </c>
      <c r="AC295" s="8">
        <f t="shared" si="290"/>
        <v>31419</v>
      </c>
      <c r="AD295" s="8">
        <f t="shared" si="290"/>
        <v>1859</v>
      </c>
      <c r="AE295" s="8">
        <f t="shared" si="290"/>
        <v>0</v>
      </c>
      <c r="AF295" s="8">
        <f t="shared" si="290"/>
        <v>0</v>
      </c>
      <c r="AG295" s="8">
        <f t="shared" si="290"/>
        <v>0</v>
      </c>
      <c r="AH295" s="8">
        <f t="shared" si="290"/>
        <v>126235</v>
      </c>
      <c r="AI295" s="9">
        <f t="shared" si="290"/>
        <v>0</v>
      </c>
      <c r="AJ295" s="9">
        <f t="shared" si="290"/>
        <v>0</v>
      </c>
      <c r="AK295" s="9">
        <f t="shared" si="290"/>
        <v>0</v>
      </c>
      <c r="AL295" s="9">
        <f t="shared" si="290"/>
        <v>0</v>
      </c>
      <c r="AM295" s="9">
        <f t="shared" si="290"/>
        <v>0.32</v>
      </c>
      <c r="AN295" s="9">
        <f t="shared" si="290"/>
        <v>0</v>
      </c>
      <c r="AO295" s="9">
        <f t="shared" si="290"/>
        <v>0</v>
      </c>
      <c r="AP295" s="9">
        <f t="shared" si="290"/>
        <v>0</v>
      </c>
      <c r="AQ295" s="9">
        <f t="shared" si="290"/>
        <v>0</v>
      </c>
      <c r="AR295" s="9">
        <f t="shared" si="290"/>
        <v>0.32</v>
      </c>
      <c r="AS295" s="78">
        <f t="shared" si="290"/>
        <v>0.32</v>
      </c>
      <c r="AT295" s="877">
        <f t="shared" si="290"/>
        <v>36371204</v>
      </c>
      <c r="AU295" s="8">
        <f t="shared" si="290"/>
        <v>26079022</v>
      </c>
      <c r="AV295" s="8">
        <f t="shared" si="290"/>
        <v>293010</v>
      </c>
      <c r="AW295" s="8">
        <f t="shared" si="290"/>
        <v>8913746</v>
      </c>
      <c r="AX295" s="8">
        <f t="shared" si="290"/>
        <v>521580</v>
      </c>
      <c r="AY295" s="8">
        <f t="shared" si="290"/>
        <v>563846</v>
      </c>
      <c r="AZ295" s="9">
        <f t="shared" si="290"/>
        <v>56.967699999999986</v>
      </c>
      <c r="BA295" s="9">
        <f t="shared" si="290"/>
        <v>39.535699999999999</v>
      </c>
      <c r="BB295" s="78">
        <f t="shared" si="290"/>
        <v>17.432000000000002</v>
      </c>
    </row>
    <row r="296" spans="1:54" s="394" customFormat="1" ht="12.75" customHeight="1" x14ac:dyDescent="0.2">
      <c r="A296" s="379">
        <v>52</v>
      </c>
      <c r="B296" s="380">
        <v>4466</v>
      </c>
      <c r="C296" s="380">
        <v>650039017</v>
      </c>
      <c r="D296" s="380">
        <v>70982074</v>
      </c>
      <c r="E296" s="378" t="s">
        <v>250</v>
      </c>
      <c r="F296" s="380">
        <v>3111</v>
      </c>
      <c r="G296" s="247" t="s">
        <v>315</v>
      </c>
      <c r="H296" s="381" t="s">
        <v>281</v>
      </c>
      <c r="I296" s="110">
        <v>5420868</v>
      </c>
      <c r="J296" s="111">
        <v>3962024</v>
      </c>
      <c r="K296" s="111">
        <v>5000</v>
      </c>
      <c r="L296" s="114">
        <v>1340854</v>
      </c>
      <c r="M296" s="114">
        <v>79240</v>
      </c>
      <c r="N296" s="111">
        <v>33750</v>
      </c>
      <c r="O296" s="275">
        <v>9.7736999999999998</v>
      </c>
      <c r="P296" s="288">
        <v>7.93</v>
      </c>
      <c r="Q296" s="411">
        <v>1.8436999999999999</v>
      </c>
      <c r="R296" s="112">
        <f t="shared" si="255"/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f t="shared" si="256"/>
        <v>0</v>
      </c>
      <c r="X296" s="113">
        <v>0</v>
      </c>
      <c r="Y296" s="113">
        <v>0</v>
      </c>
      <c r="Z296" s="113">
        <v>0</v>
      </c>
      <c r="AA296" s="113">
        <f t="shared" si="257"/>
        <v>0</v>
      </c>
      <c r="AB296" s="113">
        <f t="shared" si="258"/>
        <v>0</v>
      </c>
      <c r="AC296" s="114">
        <f t="shared" si="259"/>
        <v>0</v>
      </c>
      <c r="AD296" s="114">
        <f t="shared" si="260"/>
        <v>0</v>
      </c>
      <c r="AE296" s="113">
        <v>0</v>
      </c>
      <c r="AF296" s="113">
        <v>0</v>
      </c>
      <c r="AG296" s="113">
        <f t="shared" si="261"/>
        <v>0</v>
      </c>
      <c r="AH296" s="113">
        <f t="shared" si="262"/>
        <v>0</v>
      </c>
      <c r="AI296" s="115">
        <v>0</v>
      </c>
      <c r="AJ296" s="115">
        <v>0</v>
      </c>
      <c r="AK296" s="115">
        <v>0</v>
      </c>
      <c r="AL296" s="115">
        <v>0</v>
      </c>
      <c r="AM296" s="115">
        <v>0</v>
      </c>
      <c r="AN296" s="115">
        <v>0</v>
      </c>
      <c r="AO296" s="115">
        <v>0</v>
      </c>
      <c r="AP296" s="115">
        <v>0</v>
      </c>
      <c r="AQ296" s="115">
        <f t="shared" si="263"/>
        <v>0</v>
      </c>
      <c r="AR296" s="115">
        <f t="shared" si="264"/>
        <v>0</v>
      </c>
      <c r="AS296" s="116">
        <f t="shared" si="265"/>
        <v>0</v>
      </c>
      <c r="AT296" s="351">
        <f t="shared" ref="AT296:AT301" si="291">I296+AH296</f>
        <v>5420868</v>
      </c>
      <c r="AU296" s="113">
        <f t="shared" ref="AU296:AU301" si="292">J296+W296</f>
        <v>3962024</v>
      </c>
      <c r="AV296" s="113">
        <f t="shared" si="271"/>
        <v>5000</v>
      </c>
      <c r="AW296" s="113">
        <f t="shared" ref="AW296:AX301" si="293">L296+AC296</f>
        <v>1340854</v>
      </c>
      <c r="AX296" s="113">
        <f t="shared" si="293"/>
        <v>79240</v>
      </c>
      <c r="AY296" s="113">
        <f t="shared" ref="AY296:AY301" si="294">N296+AG296</f>
        <v>33750</v>
      </c>
      <c r="AZ296" s="115">
        <f t="shared" ref="AZ296:AZ301" si="295">O296+AS296</f>
        <v>9.7736999999999998</v>
      </c>
      <c r="BA296" s="115">
        <f t="shared" ref="BA296:BB301" si="296">P296+AQ296</f>
        <v>7.93</v>
      </c>
      <c r="BB296" s="116">
        <f t="shared" si="296"/>
        <v>1.8436999999999999</v>
      </c>
    </row>
    <row r="297" spans="1:54" s="394" customFormat="1" ht="12.75" customHeight="1" x14ac:dyDescent="0.2">
      <c r="A297" s="379">
        <v>52</v>
      </c>
      <c r="B297" s="380">
        <v>4466</v>
      </c>
      <c r="C297" s="380">
        <v>650039017</v>
      </c>
      <c r="D297" s="380">
        <v>70982074</v>
      </c>
      <c r="E297" s="372" t="s">
        <v>250</v>
      </c>
      <c r="F297" s="380">
        <v>3117</v>
      </c>
      <c r="G297" s="247" t="s">
        <v>318</v>
      </c>
      <c r="H297" s="381" t="s">
        <v>281</v>
      </c>
      <c r="I297" s="110">
        <v>6559128</v>
      </c>
      <c r="J297" s="111">
        <v>4715735</v>
      </c>
      <c r="K297" s="111">
        <v>15000</v>
      </c>
      <c r="L297" s="114">
        <v>1598988</v>
      </c>
      <c r="M297" s="114">
        <v>94315</v>
      </c>
      <c r="N297" s="111">
        <v>135090</v>
      </c>
      <c r="O297" s="275">
        <v>9.7140000000000004</v>
      </c>
      <c r="P297" s="288">
        <v>6.5453999999999999</v>
      </c>
      <c r="Q297" s="411">
        <v>3.1686000000000001</v>
      </c>
      <c r="R297" s="112">
        <f t="shared" si="255"/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f t="shared" si="256"/>
        <v>0</v>
      </c>
      <c r="X297" s="113">
        <v>0</v>
      </c>
      <c r="Y297" s="113">
        <v>0</v>
      </c>
      <c r="Z297" s="113">
        <v>0</v>
      </c>
      <c r="AA297" s="113">
        <f t="shared" si="257"/>
        <v>0</v>
      </c>
      <c r="AB297" s="113">
        <f t="shared" si="258"/>
        <v>0</v>
      </c>
      <c r="AC297" s="114">
        <f t="shared" si="259"/>
        <v>0</v>
      </c>
      <c r="AD297" s="114">
        <f t="shared" si="260"/>
        <v>0</v>
      </c>
      <c r="AE297" s="113">
        <v>0</v>
      </c>
      <c r="AF297" s="113">
        <v>0</v>
      </c>
      <c r="AG297" s="113">
        <f t="shared" si="261"/>
        <v>0</v>
      </c>
      <c r="AH297" s="113">
        <f t="shared" si="262"/>
        <v>0</v>
      </c>
      <c r="AI297" s="115">
        <v>0</v>
      </c>
      <c r="AJ297" s="115">
        <v>0</v>
      </c>
      <c r="AK297" s="115">
        <v>0</v>
      </c>
      <c r="AL297" s="115">
        <v>0</v>
      </c>
      <c r="AM297" s="115">
        <v>0</v>
      </c>
      <c r="AN297" s="115">
        <v>0</v>
      </c>
      <c r="AO297" s="115">
        <v>0</v>
      </c>
      <c r="AP297" s="115">
        <v>0</v>
      </c>
      <c r="AQ297" s="115">
        <f t="shared" si="263"/>
        <v>0</v>
      </c>
      <c r="AR297" s="115">
        <f t="shared" si="264"/>
        <v>0</v>
      </c>
      <c r="AS297" s="116">
        <f t="shared" si="265"/>
        <v>0</v>
      </c>
      <c r="AT297" s="351">
        <f t="shared" si="291"/>
        <v>6559128</v>
      </c>
      <c r="AU297" s="113">
        <f t="shared" si="292"/>
        <v>4715735</v>
      </c>
      <c r="AV297" s="113">
        <f t="shared" si="271"/>
        <v>15000</v>
      </c>
      <c r="AW297" s="113">
        <f t="shared" si="293"/>
        <v>1598988</v>
      </c>
      <c r="AX297" s="113">
        <f t="shared" si="293"/>
        <v>94315</v>
      </c>
      <c r="AY297" s="113">
        <f t="shared" si="294"/>
        <v>135090</v>
      </c>
      <c r="AZ297" s="115">
        <f t="shared" si="295"/>
        <v>9.7140000000000004</v>
      </c>
      <c r="BA297" s="115">
        <f t="shared" si="296"/>
        <v>6.5453999999999999</v>
      </c>
      <c r="BB297" s="116">
        <f t="shared" si="296"/>
        <v>3.1686000000000001</v>
      </c>
    </row>
    <row r="298" spans="1:54" s="394" customFormat="1" ht="12.75" customHeight="1" x14ac:dyDescent="0.2">
      <c r="A298" s="379">
        <v>52</v>
      </c>
      <c r="B298" s="380">
        <v>4466</v>
      </c>
      <c r="C298" s="380">
        <v>650039017</v>
      </c>
      <c r="D298" s="380">
        <v>70982074</v>
      </c>
      <c r="E298" s="372" t="s">
        <v>250</v>
      </c>
      <c r="F298" s="380">
        <v>3117</v>
      </c>
      <c r="G298" s="247" t="s">
        <v>316</v>
      </c>
      <c r="H298" s="381" t="s">
        <v>282</v>
      </c>
      <c r="I298" s="110">
        <v>1685852</v>
      </c>
      <c r="J298" s="111">
        <v>1241423</v>
      </c>
      <c r="K298" s="111">
        <v>0</v>
      </c>
      <c r="L298" s="114">
        <v>419601</v>
      </c>
      <c r="M298" s="114">
        <v>24828</v>
      </c>
      <c r="N298" s="111">
        <v>0</v>
      </c>
      <c r="O298" s="275">
        <v>3.59</v>
      </c>
      <c r="P298" s="288">
        <v>3.59</v>
      </c>
      <c r="Q298" s="411">
        <v>0</v>
      </c>
      <c r="R298" s="112">
        <f t="shared" si="255"/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f t="shared" si="256"/>
        <v>0</v>
      </c>
      <c r="X298" s="113">
        <v>0</v>
      </c>
      <c r="Y298" s="113">
        <v>0</v>
      </c>
      <c r="Z298" s="113">
        <v>0</v>
      </c>
      <c r="AA298" s="113">
        <f t="shared" si="257"/>
        <v>0</v>
      </c>
      <c r="AB298" s="113">
        <f t="shared" si="258"/>
        <v>0</v>
      </c>
      <c r="AC298" s="114">
        <f t="shared" si="259"/>
        <v>0</v>
      </c>
      <c r="AD298" s="114">
        <f t="shared" si="260"/>
        <v>0</v>
      </c>
      <c r="AE298" s="113">
        <v>0</v>
      </c>
      <c r="AF298" s="113">
        <v>0</v>
      </c>
      <c r="AG298" s="113">
        <f t="shared" si="261"/>
        <v>0</v>
      </c>
      <c r="AH298" s="113">
        <f t="shared" si="262"/>
        <v>0</v>
      </c>
      <c r="AI298" s="115">
        <v>0</v>
      </c>
      <c r="AJ298" s="115">
        <v>0</v>
      </c>
      <c r="AK298" s="115">
        <v>0</v>
      </c>
      <c r="AL298" s="115">
        <v>0</v>
      </c>
      <c r="AM298" s="115">
        <v>0</v>
      </c>
      <c r="AN298" s="115">
        <v>0</v>
      </c>
      <c r="AO298" s="115">
        <v>0</v>
      </c>
      <c r="AP298" s="115">
        <v>0</v>
      </c>
      <c r="AQ298" s="115">
        <f t="shared" si="263"/>
        <v>0</v>
      </c>
      <c r="AR298" s="115">
        <f t="shared" si="264"/>
        <v>0</v>
      </c>
      <c r="AS298" s="116">
        <f t="shared" si="265"/>
        <v>0</v>
      </c>
      <c r="AT298" s="351">
        <f t="shared" si="291"/>
        <v>1685852</v>
      </c>
      <c r="AU298" s="113">
        <f t="shared" si="292"/>
        <v>1241423</v>
      </c>
      <c r="AV298" s="113">
        <f t="shared" si="271"/>
        <v>0</v>
      </c>
      <c r="AW298" s="113">
        <f t="shared" si="293"/>
        <v>419601</v>
      </c>
      <c r="AX298" s="113">
        <f t="shared" si="293"/>
        <v>24828</v>
      </c>
      <c r="AY298" s="113">
        <f t="shared" si="294"/>
        <v>0</v>
      </c>
      <c r="AZ298" s="115">
        <f t="shared" si="295"/>
        <v>3.59</v>
      </c>
      <c r="BA298" s="115">
        <f t="shared" si="296"/>
        <v>3.59</v>
      </c>
      <c r="BB298" s="116">
        <f t="shared" si="296"/>
        <v>0</v>
      </c>
    </row>
    <row r="299" spans="1:54" s="394" customFormat="1" ht="12.75" customHeight="1" x14ac:dyDescent="0.2">
      <c r="A299" s="379">
        <v>52</v>
      </c>
      <c r="B299" s="380">
        <v>4466</v>
      </c>
      <c r="C299" s="380">
        <v>650039017</v>
      </c>
      <c r="D299" s="380">
        <v>70982074</v>
      </c>
      <c r="E299" s="378" t="s">
        <v>250</v>
      </c>
      <c r="F299" s="380">
        <v>3141</v>
      </c>
      <c r="G299" s="247" t="s">
        <v>319</v>
      </c>
      <c r="H299" s="381" t="s">
        <v>282</v>
      </c>
      <c r="I299" s="110">
        <v>1496722</v>
      </c>
      <c r="J299" s="111">
        <v>1090819</v>
      </c>
      <c r="K299" s="111">
        <v>5000</v>
      </c>
      <c r="L299" s="114">
        <v>370387</v>
      </c>
      <c r="M299" s="114">
        <v>21816</v>
      </c>
      <c r="N299" s="111">
        <v>8700</v>
      </c>
      <c r="O299" s="275">
        <v>3.73</v>
      </c>
      <c r="P299" s="288">
        <v>0</v>
      </c>
      <c r="Q299" s="411">
        <v>3.73</v>
      </c>
      <c r="R299" s="112">
        <f t="shared" si="255"/>
        <v>0</v>
      </c>
      <c r="S299" s="113">
        <v>0</v>
      </c>
      <c r="T299" s="113">
        <v>18487</v>
      </c>
      <c r="U299" s="113">
        <v>0</v>
      </c>
      <c r="V299" s="113">
        <v>0</v>
      </c>
      <c r="W299" s="113">
        <f t="shared" si="256"/>
        <v>18487</v>
      </c>
      <c r="X299" s="113">
        <v>0</v>
      </c>
      <c r="Y299" s="113">
        <v>0</v>
      </c>
      <c r="Z299" s="113">
        <v>0</v>
      </c>
      <c r="AA299" s="113">
        <f t="shared" si="257"/>
        <v>0</v>
      </c>
      <c r="AB299" s="113">
        <f t="shared" si="258"/>
        <v>18487</v>
      </c>
      <c r="AC299" s="114">
        <f t="shared" si="259"/>
        <v>6249</v>
      </c>
      <c r="AD299" s="114">
        <f t="shared" si="260"/>
        <v>370</v>
      </c>
      <c r="AE299" s="113">
        <v>0</v>
      </c>
      <c r="AF299" s="113">
        <v>0</v>
      </c>
      <c r="AG299" s="113">
        <f t="shared" si="261"/>
        <v>0</v>
      </c>
      <c r="AH299" s="113">
        <f t="shared" si="262"/>
        <v>25106</v>
      </c>
      <c r="AI299" s="115">
        <v>0</v>
      </c>
      <c r="AJ299" s="115">
        <v>0</v>
      </c>
      <c r="AK299" s="115">
        <v>0</v>
      </c>
      <c r="AL299" s="115">
        <v>0</v>
      </c>
      <c r="AM299" s="115">
        <v>7.0000000000000007E-2</v>
      </c>
      <c r="AN299" s="115">
        <v>0</v>
      </c>
      <c r="AO299" s="115">
        <v>0</v>
      </c>
      <c r="AP299" s="115">
        <v>0</v>
      </c>
      <c r="AQ299" s="115">
        <f t="shared" si="263"/>
        <v>0</v>
      </c>
      <c r="AR299" s="115">
        <f t="shared" si="264"/>
        <v>7.0000000000000007E-2</v>
      </c>
      <c r="AS299" s="116">
        <f t="shared" si="265"/>
        <v>7.0000000000000007E-2</v>
      </c>
      <c r="AT299" s="351">
        <f t="shared" si="291"/>
        <v>1521828</v>
      </c>
      <c r="AU299" s="113">
        <f t="shared" si="292"/>
        <v>1109306</v>
      </c>
      <c r="AV299" s="113">
        <f t="shared" si="271"/>
        <v>5000</v>
      </c>
      <c r="AW299" s="113">
        <f t="shared" si="293"/>
        <v>376636</v>
      </c>
      <c r="AX299" s="113">
        <f t="shared" si="293"/>
        <v>22186</v>
      </c>
      <c r="AY299" s="113">
        <f t="shared" si="294"/>
        <v>8700</v>
      </c>
      <c r="AZ299" s="115">
        <f t="shared" si="295"/>
        <v>3.8</v>
      </c>
      <c r="BA299" s="115">
        <f t="shared" si="296"/>
        <v>0</v>
      </c>
      <c r="BB299" s="116">
        <f t="shared" si="296"/>
        <v>3.8</v>
      </c>
    </row>
    <row r="300" spans="1:54" s="394" customFormat="1" ht="12.75" customHeight="1" x14ac:dyDescent="0.2">
      <c r="A300" s="379">
        <v>52</v>
      </c>
      <c r="B300" s="380">
        <v>4466</v>
      </c>
      <c r="C300" s="380">
        <v>650039017</v>
      </c>
      <c r="D300" s="380">
        <v>70982074</v>
      </c>
      <c r="E300" s="378" t="s">
        <v>250</v>
      </c>
      <c r="F300" s="380">
        <v>3143</v>
      </c>
      <c r="G300" s="247" t="s">
        <v>633</v>
      </c>
      <c r="H300" s="399" t="s">
        <v>281</v>
      </c>
      <c r="I300" s="110">
        <v>853948</v>
      </c>
      <c r="J300" s="111">
        <v>618974</v>
      </c>
      <c r="K300" s="111">
        <v>10000</v>
      </c>
      <c r="L300" s="114">
        <v>212594</v>
      </c>
      <c r="M300" s="114">
        <v>12380</v>
      </c>
      <c r="N300" s="111">
        <v>0</v>
      </c>
      <c r="O300" s="275">
        <v>1.4</v>
      </c>
      <c r="P300" s="288">
        <v>1.4</v>
      </c>
      <c r="Q300" s="411">
        <v>0</v>
      </c>
      <c r="R300" s="112">
        <f t="shared" si="255"/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f t="shared" si="256"/>
        <v>0</v>
      </c>
      <c r="X300" s="113">
        <v>0</v>
      </c>
      <c r="Y300" s="113">
        <v>0</v>
      </c>
      <c r="Z300" s="113">
        <v>0</v>
      </c>
      <c r="AA300" s="113">
        <f t="shared" si="257"/>
        <v>0</v>
      </c>
      <c r="AB300" s="113">
        <f t="shared" si="258"/>
        <v>0</v>
      </c>
      <c r="AC300" s="114">
        <f t="shared" si="259"/>
        <v>0</v>
      </c>
      <c r="AD300" s="114">
        <f t="shared" si="260"/>
        <v>0</v>
      </c>
      <c r="AE300" s="113">
        <v>0</v>
      </c>
      <c r="AF300" s="113">
        <v>0</v>
      </c>
      <c r="AG300" s="113">
        <f t="shared" si="261"/>
        <v>0</v>
      </c>
      <c r="AH300" s="113">
        <f t="shared" si="262"/>
        <v>0</v>
      </c>
      <c r="AI300" s="115">
        <v>0</v>
      </c>
      <c r="AJ300" s="115">
        <v>0</v>
      </c>
      <c r="AK300" s="115">
        <v>0</v>
      </c>
      <c r="AL300" s="115">
        <v>0</v>
      </c>
      <c r="AM300" s="115">
        <v>0</v>
      </c>
      <c r="AN300" s="115">
        <v>0</v>
      </c>
      <c r="AO300" s="115">
        <v>0</v>
      </c>
      <c r="AP300" s="115">
        <v>0</v>
      </c>
      <c r="AQ300" s="115">
        <f t="shared" si="263"/>
        <v>0</v>
      </c>
      <c r="AR300" s="115">
        <f t="shared" si="264"/>
        <v>0</v>
      </c>
      <c r="AS300" s="116">
        <f t="shared" si="265"/>
        <v>0</v>
      </c>
      <c r="AT300" s="351">
        <f t="shared" si="291"/>
        <v>853948</v>
      </c>
      <c r="AU300" s="113">
        <f t="shared" si="292"/>
        <v>618974</v>
      </c>
      <c r="AV300" s="113">
        <f t="shared" si="271"/>
        <v>10000</v>
      </c>
      <c r="AW300" s="113">
        <f t="shared" si="293"/>
        <v>212594</v>
      </c>
      <c r="AX300" s="113">
        <f t="shared" si="293"/>
        <v>12380</v>
      </c>
      <c r="AY300" s="113">
        <f t="shared" si="294"/>
        <v>0</v>
      </c>
      <c r="AZ300" s="115">
        <f t="shared" si="295"/>
        <v>1.4</v>
      </c>
      <c r="BA300" s="115">
        <f t="shared" si="296"/>
        <v>1.4</v>
      </c>
      <c r="BB300" s="116">
        <f t="shared" si="296"/>
        <v>0</v>
      </c>
    </row>
    <row r="301" spans="1:54" s="394" customFormat="1" ht="12.75" customHeight="1" x14ac:dyDescent="0.2">
      <c r="A301" s="379">
        <v>52</v>
      </c>
      <c r="B301" s="380">
        <v>4466</v>
      </c>
      <c r="C301" s="380">
        <v>650039017</v>
      </c>
      <c r="D301" s="380">
        <v>70982074</v>
      </c>
      <c r="E301" s="378" t="s">
        <v>250</v>
      </c>
      <c r="F301" s="380">
        <v>3143</v>
      </c>
      <c r="G301" s="247" t="s">
        <v>634</v>
      </c>
      <c r="H301" s="399" t="s">
        <v>282</v>
      </c>
      <c r="I301" s="110">
        <v>35111</v>
      </c>
      <c r="J301" s="111">
        <v>24750</v>
      </c>
      <c r="K301" s="111">
        <v>0</v>
      </c>
      <c r="L301" s="114">
        <v>8366</v>
      </c>
      <c r="M301" s="114">
        <v>495</v>
      </c>
      <c r="N301" s="111">
        <v>1500</v>
      </c>
      <c r="O301" s="275">
        <v>0.1</v>
      </c>
      <c r="P301" s="288">
        <v>0</v>
      </c>
      <c r="Q301" s="411">
        <v>0.1</v>
      </c>
      <c r="R301" s="112">
        <f t="shared" si="255"/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f t="shared" si="256"/>
        <v>0</v>
      </c>
      <c r="X301" s="113">
        <v>0</v>
      </c>
      <c r="Y301" s="113">
        <v>0</v>
      </c>
      <c r="Z301" s="113">
        <v>0</v>
      </c>
      <c r="AA301" s="113">
        <f t="shared" si="257"/>
        <v>0</v>
      </c>
      <c r="AB301" s="113">
        <f t="shared" si="258"/>
        <v>0</v>
      </c>
      <c r="AC301" s="114">
        <f t="shared" si="259"/>
        <v>0</v>
      </c>
      <c r="AD301" s="114">
        <f t="shared" si="260"/>
        <v>0</v>
      </c>
      <c r="AE301" s="113">
        <v>0</v>
      </c>
      <c r="AF301" s="113">
        <v>0</v>
      </c>
      <c r="AG301" s="113">
        <f t="shared" si="261"/>
        <v>0</v>
      </c>
      <c r="AH301" s="113">
        <f t="shared" si="262"/>
        <v>0</v>
      </c>
      <c r="AI301" s="115">
        <v>0</v>
      </c>
      <c r="AJ301" s="115">
        <v>0</v>
      </c>
      <c r="AK301" s="115"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v>0</v>
      </c>
      <c r="AQ301" s="115">
        <f t="shared" si="263"/>
        <v>0</v>
      </c>
      <c r="AR301" s="115">
        <f t="shared" si="264"/>
        <v>0</v>
      </c>
      <c r="AS301" s="116">
        <f t="shared" si="265"/>
        <v>0</v>
      </c>
      <c r="AT301" s="351">
        <f t="shared" si="291"/>
        <v>35111</v>
      </c>
      <c r="AU301" s="113">
        <f t="shared" si="292"/>
        <v>24750</v>
      </c>
      <c r="AV301" s="113">
        <f t="shared" si="271"/>
        <v>0</v>
      </c>
      <c r="AW301" s="113">
        <f t="shared" si="293"/>
        <v>8366</v>
      </c>
      <c r="AX301" s="113">
        <f t="shared" si="293"/>
        <v>495</v>
      </c>
      <c r="AY301" s="113">
        <f t="shared" si="294"/>
        <v>1500</v>
      </c>
      <c r="AZ301" s="115">
        <f t="shared" si="295"/>
        <v>0.1</v>
      </c>
      <c r="BA301" s="115">
        <f t="shared" si="296"/>
        <v>0</v>
      </c>
      <c r="BB301" s="116">
        <f t="shared" si="296"/>
        <v>0.1</v>
      </c>
    </row>
    <row r="302" spans="1:54" s="394" customFormat="1" ht="12.75" customHeight="1" x14ac:dyDescent="0.2">
      <c r="A302" s="237">
        <v>52</v>
      </c>
      <c r="B302" s="31">
        <v>4466</v>
      </c>
      <c r="C302" s="31">
        <v>650039017</v>
      </c>
      <c r="D302" s="31">
        <v>70982074</v>
      </c>
      <c r="E302" s="246" t="s">
        <v>251</v>
      </c>
      <c r="F302" s="31"/>
      <c r="G302" s="236"/>
      <c r="H302" s="332"/>
      <c r="I302" s="5">
        <v>16051629</v>
      </c>
      <c r="J302" s="8">
        <v>11653725</v>
      </c>
      <c r="K302" s="8">
        <v>35000</v>
      </c>
      <c r="L302" s="8">
        <v>3950790</v>
      </c>
      <c r="M302" s="8">
        <v>233074</v>
      </c>
      <c r="N302" s="8">
        <v>179040</v>
      </c>
      <c r="O302" s="9">
        <v>28.307700000000001</v>
      </c>
      <c r="P302" s="9">
        <v>19.465399999999999</v>
      </c>
      <c r="Q302" s="38">
        <v>8.8422999999999998</v>
      </c>
      <c r="R302" s="5">
        <f t="shared" ref="R302:BB302" si="297">SUM(R296:R301)</f>
        <v>0</v>
      </c>
      <c r="S302" s="8">
        <f t="shared" si="297"/>
        <v>0</v>
      </c>
      <c r="T302" s="8">
        <f t="shared" si="297"/>
        <v>18487</v>
      </c>
      <c r="U302" s="8">
        <f t="shared" si="297"/>
        <v>0</v>
      </c>
      <c r="V302" s="8">
        <f t="shared" si="297"/>
        <v>0</v>
      </c>
      <c r="W302" s="8">
        <f t="shared" si="297"/>
        <v>18487</v>
      </c>
      <c r="X302" s="8">
        <f t="shared" si="297"/>
        <v>0</v>
      </c>
      <c r="Y302" s="8">
        <f t="shared" si="297"/>
        <v>0</v>
      </c>
      <c r="Z302" s="8">
        <f t="shared" si="297"/>
        <v>0</v>
      </c>
      <c r="AA302" s="8">
        <f t="shared" si="297"/>
        <v>0</v>
      </c>
      <c r="AB302" s="8">
        <f t="shared" si="297"/>
        <v>18487</v>
      </c>
      <c r="AC302" s="8">
        <f t="shared" si="297"/>
        <v>6249</v>
      </c>
      <c r="AD302" s="8">
        <f t="shared" si="297"/>
        <v>370</v>
      </c>
      <c r="AE302" s="8">
        <f t="shared" si="297"/>
        <v>0</v>
      </c>
      <c r="AF302" s="8">
        <f t="shared" si="297"/>
        <v>0</v>
      </c>
      <c r="AG302" s="8">
        <f t="shared" si="297"/>
        <v>0</v>
      </c>
      <c r="AH302" s="8">
        <f t="shared" si="297"/>
        <v>25106</v>
      </c>
      <c r="AI302" s="9">
        <f t="shared" si="297"/>
        <v>0</v>
      </c>
      <c r="AJ302" s="9">
        <f t="shared" si="297"/>
        <v>0</v>
      </c>
      <c r="AK302" s="9">
        <f t="shared" si="297"/>
        <v>0</v>
      </c>
      <c r="AL302" s="9">
        <f t="shared" si="297"/>
        <v>0</v>
      </c>
      <c r="AM302" s="9">
        <f t="shared" si="297"/>
        <v>7.0000000000000007E-2</v>
      </c>
      <c r="AN302" s="9">
        <f t="shared" si="297"/>
        <v>0</v>
      </c>
      <c r="AO302" s="9">
        <f t="shared" si="297"/>
        <v>0</v>
      </c>
      <c r="AP302" s="9">
        <f t="shared" si="297"/>
        <v>0</v>
      </c>
      <c r="AQ302" s="9">
        <f t="shared" si="297"/>
        <v>0</v>
      </c>
      <c r="AR302" s="9">
        <f t="shared" si="297"/>
        <v>7.0000000000000007E-2</v>
      </c>
      <c r="AS302" s="78">
        <f t="shared" si="297"/>
        <v>7.0000000000000007E-2</v>
      </c>
      <c r="AT302" s="877">
        <f t="shared" si="297"/>
        <v>16076735</v>
      </c>
      <c r="AU302" s="8">
        <f t="shared" si="297"/>
        <v>11672212</v>
      </c>
      <c r="AV302" s="8">
        <f t="shared" si="297"/>
        <v>35000</v>
      </c>
      <c r="AW302" s="8">
        <f t="shared" si="297"/>
        <v>3957039</v>
      </c>
      <c r="AX302" s="8">
        <f t="shared" si="297"/>
        <v>233444</v>
      </c>
      <c r="AY302" s="8">
        <f t="shared" si="297"/>
        <v>179040</v>
      </c>
      <c r="AZ302" s="9">
        <f t="shared" si="297"/>
        <v>28.377700000000001</v>
      </c>
      <c r="BA302" s="9">
        <f t="shared" si="297"/>
        <v>19.465399999999999</v>
      </c>
      <c r="BB302" s="78">
        <f t="shared" si="297"/>
        <v>8.9123000000000001</v>
      </c>
    </row>
    <row r="303" spans="1:54" s="394" customFormat="1" x14ac:dyDescent="0.2">
      <c r="A303" s="379">
        <v>53</v>
      </c>
      <c r="B303" s="380">
        <v>4470</v>
      </c>
      <c r="C303" s="380">
        <v>600075109</v>
      </c>
      <c r="D303" s="380">
        <v>70982112</v>
      </c>
      <c r="E303" s="378" t="s">
        <v>252</v>
      </c>
      <c r="F303" s="380">
        <v>3231</v>
      </c>
      <c r="G303" s="247" t="s">
        <v>320</v>
      </c>
      <c r="H303" s="381" t="s">
        <v>281</v>
      </c>
      <c r="I303" s="110">
        <v>8656626</v>
      </c>
      <c r="J303" s="111">
        <v>6169131</v>
      </c>
      <c r="K303" s="111">
        <v>187000</v>
      </c>
      <c r="L303" s="114">
        <v>2148372</v>
      </c>
      <c r="M303" s="114">
        <v>123383</v>
      </c>
      <c r="N303" s="111">
        <v>28740</v>
      </c>
      <c r="O303" s="275">
        <v>11.895</v>
      </c>
      <c r="P303" s="288">
        <v>10.5352</v>
      </c>
      <c r="Q303" s="411">
        <v>1.3597999999999999</v>
      </c>
      <c r="R303" s="112">
        <f t="shared" si="255"/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f t="shared" si="256"/>
        <v>0</v>
      </c>
      <c r="X303" s="113">
        <v>0</v>
      </c>
      <c r="Y303" s="113">
        <v>0</v>
      </c>
      <c r="Z303" s="113">
        <v>0</v>
      </c>
      <c r="AA303" s="113">
        <f t="shared" si="257"/>
        <v>0</v>
      </c>
      <c r="AB303" s="113">
        <f t="shared" si="258"/>
        <v>0</v>
      </c>
      <c r="AC303" s="114">
        <f t="shared" si="259"/>
        <v>0</v>
      </c>
      <c r="AD303" s="114">
        <f t="shared" si="260"/>
        <v>0</v>
      </c>
      <c r="AE303" s="113">
        <v>0</v>
      </c>
      <c r="AF303" s="113">
        <v>0</v>
      </c>
      <c r="AG303" s="113">
        <f t="shared" si="261"/>
        <v>0</v>
      </c>
      <c r="AH303" s="113">
        <f t="shared" si="262"/>
        <v>0</v>
      </c>
      <c r="AI303" s="115">
        <v>0</v>
      </c>
      <c r="AJ303" s="115">
        <v>0</v>
      </c>
      <c r="AK303" s="115">
        <v>0</v>
      </c>
      <c r="AL303" s="115">
        <v>0</v>
      </c>
      <c r="AM303" s="115">
        <v>0</v>
      </c>
      <c r="AN303" s="115">
        <v>0</v>
      </c>
      <c r="AO303" s="115">
        <v>0</v>
      </c>
      <c r="AP303" s="115">
        <v>0</v>
      </c>
      <c r="AQ303" s="115">
        <f t="shared" si="263"/>
        <v>0</v>
      </c>
      <c r="AR303" s="115">
        <f t="shared" si="264"/>
        <v>0</v>
      </c>
      <c r="AS303" s="116">
        <f t="shared" si="265"/>
        <v>0</v>
      </c>
      <c r="AT303" s="351">
        <f>I303+AH303</f>
        <v>8656626</v>
      </c>
      <c r="AU303" s="113">
        <f>J303+W303</f>
        <v>6169131</v>
      </c>
      <c r="AV303" s="113">
        <f t="shared" si="271"/>
        <v>187000</v>
      </c>
      <c r="AW303" s="113">
        <f>L303+AC303</f>
        <v>2148372</v>
      </c>
      <c r="AX303" s="113">
        <f>M303+AD303</f>
        <v>123383</v>
      </c>
      <c r="AY303" s="113">
        <f>N303+AG303</f>
        <v>28740</v>
      </c>
      <c r="AZ303" s="115">
        <f>O303+AS303</f>
        <v>11.895</v>
      </c>
      <c r="BA303" s="115">
        <f>P303+AQ303</f>
        <v>10.5352</v>
      </c>
      <c r="BB303" s="116">
        <f>Q303+AR303</f>
        <v>1.3597999999999999</v>
      </c>
    </row>
    <row r="304" spans="1:54" s="394" customFormat="1" ht="13.5" thickBot="1" x14ac:dyDescent="0.25">
      <c r="A304" s="241">
        <v>53</v>
      </c>
      <c r="B304" s="59">
        <v>4470</v>
      </c>
      <c r="C304" s="59">
        <v>600075109</v>
      </c>
      <c r="D304" s="59">
        <v>70982112</v>
      </c>
      <c r="E304" s="409" t="s">
        <v>253</v>
      </c>
      <c r="F304" s="59"/>
      <c r="G304" s="242"/>
      <c r="H304" s="410"/>
      <c r="I304" s="341">
        <v>8656626</v>
      </c>
      <c r="J304" s="43">
        <v>6169131</v>
      </c>
      <c r="K304" s="43">
        <v>187000</v>
      </c>
      <c r="L304" s="43">
        <v>2148372</v>
      </c>
      <c r="M304" s="43">
        <v>123383</v>
      </c>
      <c r="N304" s="43">
        <v>28740</v>
      </c>
      <c r="O304" s="45">
        <v>11.895</v>
      </c>
      <c r="P304" s="45">
        <v>10.5352</v>
      </c>
      <c r="Q304" s="65">
        <v>1.3597999999999999</v>
      </c>
      <c r="R304" s="458">
        <f t="shared" ref="R304:BB304" si="298">SUM(R303)</f>
        <v>0</v>
      </c>
      <c r="S304" s="459">
        <f t="shared" si="298"/>
        <v>0</v>
      </c>
      <c r="T304" s="459">
        <f t="shared" si="298"/>
        <v>0</v>
      </c>
      <c r="U304" s="459">
        <f t="shared" si="298"/>
        <v>0</v>
      </c>
      <c r="V304" s="459">
        <f t="shared" si="298"/>
        <v>0</v>
      </c>
      <c r="W304" s="459">
        <f t="shared" si="298"/>
        <v>0</v>
      </c>
      <c r="X304" s="459">
        <f t="shared" si="298"/>
        <v>0</v>
      </c>
      <c r="Y304" s="459">
        <f t="shared" si="298"/>
        <v>0</v>
      </c>
      <c r="Z304" s="459">
        <f t="shared" si="298"/>
        <v>0</v>
      </c>
      <c r="AA304" s="459">
        <f t="shared" si="298"/>
        <v>0</v>
      </c>
      <c r="AB304" s="459">
        <f t="shared" si="298"/>
        <v>0</v>
      </c>
      <c r="AC304" s="459">
        <f t="shared" si="298"/>
        <v>0</v>
      </c>
      <c r="AD304" s="459">
        <f t="shared" si="298"/>
        <v>0</v>
      </c>
      <c r="AE304" s="459">
        <f t="shared" si="298"/>
        <v>0</v>
      </c>
      <c r="AF304" s="459">
        <f t="shared" si="298"/>
        <v>0</v>
      </c>
      <c r="AG304" s="459">
        <f t="shared" si="298"/>
        <v>0</v>
      </c>
      <c r="AH304" s="459">
        <f t="shared" si="298"/>
        <v>0</v>
      </c>
      <c r="AI304" s="460">
        <f t="shared" si="298"/>
        <v>0</v>
      </c>
      <c r="AJ304" s="460">
        <f t="shared" si="298"/>
        <v>0</v>
      </c>
      <c r="AK304" s="460">
        <f t="shared" si="298"/>
        <v>0</v>
      </c>
      <c r="AL304" s="460">
        <f t="shared" si="298"/>
        <v>0</v>
      </c>
      <c r="AM304" s="460">
        <f t="shared" si="298"/>
        <v>0</v>
      </c>
      <c r="AN304" s="460">
        <f t="shared" si="298"/>
        <v>0</v>
      </c>
      <c r="AO304" s="460">
        <f t="shared" si="298"/>
        <v>0</v>
      </c>
      <c r="AP304" s="460">
        <f t="shared" si="298"/>
        <v>0</v>
      </c>
      <c r="AQ304" s="460">
        <f t="shared" si="298"/>
        <v>0</v>
      </c>
      <c r="AR304" s="460">
        <f t="shared" si="298"/>
        <v>0</v>
      </c>
      <c r="AS304" s="461">
        <f t="shared" si="298"/>
        <v>0</v>
      </c>
      <c r="AT304" s="879">
        <f t="shared" si="298"/>
        <v>8656626</v>
      </c>
      <c r="AU304" s="459">
        <f t="shared" si="298"/>
        <v>6169131</v>
      </c>
      <c r="AV304" s="459">
        <f t="shared" si="298"/>
        <v>187000</v>
      </c>
      <c r="AW304" s="459">
        <f t="shared" si="298"/>
        <v>2148372</v>
      </c>
      <c r="AX304" s="459">
        <f t="shared" si="298"/>
        <v>123383</v>
      </c>
      <c r="AY304" s="459">
        <f t="shared" si="298"/>
        <v>28740</v>
      </c>
      <c r="AZ304" s="460">
        <f t="shared" si="298"/>
        <v>11.895</v>
      </c>
      <c r="BA304" s="460">
        <f t="shared" si="298"/>
        <v>10.5352</v>
      </c>
      <c r="BB304" s="461">
        <f t="shared" si="298"/>
        <v>1.3597999999999999</v>
      </c>
    </row>
    <row r="305" spans="1:56" s="394" customFormat="1" ht="13.5" thickBot="1" x14ac:dyDescent="0.25">
      <c r="A305" s="243"/>
      <c r="B305" s="54"/>
      <c r="C305" s="54"/>
      <c r="D305" s="54"/>
      <c r="E305" s="136" t="s">
        <v>799</v>
      </c>
      <c r="F305" s="54"/>
      <c r="G305" s="244"/>
      <c r="H305" s="340"/>
      <c r="I305" s="342">
        <f t="shared" ref="I305:BB305" si="299">I13+I17+I22+I27+I31+I34+I37+I41+I43+I50+I56+I63+I70+I76+I83+I89+I95+I105+I107+I111+I118+I122+I128+I135+I142+I144+I148+I155+I162+I169+I176+I182+I186+I193+I197+I203+I212+I219+I221+I225+I232+I239+I243+I250+I253+I260+I268+I274+I281+I288+I295+I302+I304</f>
        <v>963763785</v>
      </c>
      <c r="J305" s="63">
        <f t="shared" si="299"/>
        <v>694272358</v>
      </c>
      <c r="K305" s="63">
        <f t="shared" si="299"/>
        <v>3857970</v>
      </c>
      <c r="L305" s="63">
        <f t="shared" si="299"/>
        <v>235968052</v>
      </c>
      <c r="M305" s="63">
        <f t="shared" si="299"/>
        <v>13885452</v>
      </c>
      <c r="N305" s="63">
        <f t="shared" si="299"/>
        <v>15779953</v>
      </c>
      <c r="O305" s="64">
        <f t="shared" si="299"/>
        <v>1516.7890000000002</v>
      </c>
      <c r="P305" s="64">
        <f t="shared" si="299"/>
        <v>1083.3708999999994</v>
      </c>
      <c r="Q305" s="66">
        <f t="shared" si="299"/>
        <v>433.41809999999998</v>
      </c>
      <c r="R305" s="832">
        <f t="shared" si="299"/>
        <v>0</v>
      </c>
      <c r="S305" s="833">
        <f t="shared" si="299"/>
        <v>-47569</v>
      </c>
      <c r="T305" s="833">
        <f t="shared" si="299"/>
        <v>293846</v>
      </c>
      <c r="U305" s="833">
        <f t="shared" si="299"/>
        <v>44538</v>
      </c>
      <c r="V305" s="833">
        <f t="shared" si="299"/>
        <v>0</v>
      </c>
      <c r="W305" s="833">
        <f t="shared" si="299"/>
        <v>290815</v>
      </c>
      <c r="X305" s="833">
        <f t="shared" si="299"/>
        <v>0</v>
      </c>
      <c r="Y305" s="833">
        <f t="shared" si="299"/>
        <v>0</v>
      </c>
      <c r="Z305" s="833">
        <f t="shared" si="299"/>
        <v>0</v>
      </c>
      <c r="AA305" s="833">
        <f t="shared" si="299"/>
        <v>0</v>
      </c>
      <c r="AB305" s="833">
        <f t="shared" si="299"/>
        <v>290815</v>
      </c>
      <c r="AC305" s="833">
        <f t="shared" si="299"/>
        <v>98296</v>
      </c>
      <c r="AD305" s="833">
        <f t="shared" si="299"/>
        <v>5816</v>
      </c>
      <c r="AE305" s="833">
        <f t="shared" si="299"/>
        <v>18250</v>
      </c>
      <c r="AF305" s="833">
        <f t="shared" si="299"/>
        <v>0</v>
      </c>
      <c r="AG305" s="833">
        <f t="shared" si="299"/>
        <v>18250</v>
      </c>
      <c r="AH305" s="833">
        <f t="shared" si="299"/>
        <v>413177</v>
      </c>
      <c r="AI305" s="834">
        <f t="shared" si="299"/>
        <v>0</v>
      </c>
      <c r="AJ305" s="834">
        <f t="shared" si="299"/>
        <v>0</v>
      </c>
      <c r="AK305" s="834">
        <f t="shared" si="299"/>
        <v>-9.0000000000000024E-2</v>
      </c>
      <c r="AL305" s="834">
        <f t="shared" si="299"/>
        <v>0</v>
      </c>
      <c r="AM305" s="834">
        <f t="shared" si="299"/>
        <v>0.99000000000000021</v>
      </c>
      <c r="AN305" s="834">
        <f t="shared" si="299"/>
        <v>7.0000000000000007E-2</v>
      </c>
      <c r="AO305" s="834">
        <f t="shared" si="299"/>
        <v>0</v>
      </c>
      <c r="AP305" s="834">
        <f t="shared" si="299"/>
        <v>0</v>
      </c>
      <c r="AQ305" s="834">
        <f t="shared" si="299"/>
        <v>-2.0000000000000018E-2</v>
      </c>
      <c r="AR305" s="834">
        <f t="shared" si="299"/>
        <v>0.99000000000000021</v>
      </c>
      <c r="AS305" s="835">
        <f t="shared" si="299"/>
        <v>0.9700000000000002</v>
      </c>
      <c r="AT305" s="854">
        <f t="shared" si="299"/>
        <v>964176962</v>
      </c>
      <c r="AU305" s="833">
        <f t="shared" si="299"/>
        <v>694563173</v>
      </c>
      <c r="AV305" s="833">
        <f t="shared" si="299"/>
        <v>3857970</v>
      </c>
      <c r="AW305" s="833">
        <f t="shared" si="299"/>
        <v>236066348</v>
      </c>
      <c r="AX305" s="833">
        <f t="shared" si="299"/>
        <v>13891268</v>
      </c>
      <c r="AY305" s="833">
        <f t="shared" si="299"/>
        <v>15798203</v>
      </c>
      <c r="AZ305" s="834">
        <f t="shared" si="299"/>
        <v>1517.7590000000007</v>
      </c>
      <c r="BA305" s="834">
        <f t="shared" si="299"/>
        <v>1083.3508999999997</v>
      </c>
      <c r="BB305" s="835">
        <f t="shared" si="299"/>
        <v>434.40809999999999</v>
      </c>
    </row>
    <row r="306" spans="1:56" s="394" customFormat="1" x14ac:dyDescent="0.2">
      <c r="D306" s="16"/>
      <c r="E306" s="12"/>
      <c r="F306" s="16"/>
      <c r="G306" s="41"/>
      <c r="H306" s="12"/>
      <c r="I306" s="94">
        <f>SUM(J305:N305)</f>
        <v>963763785</v>
      </c>
      <c r="J306" s="94"/>
      <c r="K306" s="94"/>
      <c r="L306" s="94"/>
      <c r="M306" s="94"/>
      <c r="N306" s="94"/>
      <c r="O306" s="95">
        <f>SUM(P305:Q305)</f>
        <v>1516.7889999999993</v>
      </c>
      <c r="P306" s="95"/>
      <c r="Q306" s="95"/>
      <c r="R306" s="95"/>
      <c r="S306" s="95"/>
      <c r="T306" s="95"/>
      <c r="U306" s="95"/>
      <c r="V306" s="95"/>
      <c r="W306" s="216">
        <f>SUM(R305:V305)</f>
        <v>290815</v>
      </c>
      <c r="X306" s="217"/>
      <c r="Y306" s="217"/>
      <c r="Z306" s="217"/>
      <c r="AA306" s="216">
        <f>SUM(X305:Z305)</f>
        <v>0</v>
      </c>
      <c r="AB306" s="216">
        <f>W305+AA305</f>
        <v>290815</v>
      </c>
      <c r="AC306" s="218"/>
      <c r="AD306" s="218"/>
      <c r="AE306" s="217"/>
      <c r="AF306" s="217"/>
      <c r="AG306" s="216">
        <f>SUM(AE305:AF305)</f>
        <v>18250</v>
      </c>
      <c r="AH306" s="216">
        <f>AB305+AC305+AD305+AG305</f>
        <v>413177</v>
      </c>
      <c r="AI306" s="137"/>
      <c r="AJ306" s="137"/>
      <c r="AK306" s="137"/>
      <c r="AL306" s="137"/>
      <c r="AM306" s="137"/>
      <c r="AN306" s="137"/>
      <c r="AO306" s="137"/>
      <c r="AP306" s="137"/>
      <c r="AQ306" s="138">
        <f>AI305+AK305+AL305+AN305+AO305</f>
        <v>-2.0000000000000018E-2</v>
      </c>
      <c r="AR306" s="138">
        <f>AJ305+AM305+AP305</f>
        <v>0.99000000000000021</v>
      </c>
      <c r="AS306" s="138">
        <f>SUM(AQ305:AR305)</f>
        <v>0.9700000000000002</v>
      </c>
      <c r="AT306" s="94">
        <f>SUM(AU305:AY305)</f>
        <v>964176962</v>
      </c>
      <c r="AU306" s="98"/>
      <c r="AV306" s="98"/>
      <c r="AW306" s="98"/>
      <c r="AX306" s="98"/>
      <c r="AY306" s="98"/>
      <c r="AZ306" s="95">
        <f>SUM(BA305:BB305)</f>
        <v>1517.7589999999996</v>
      </c>
      <c r="BA306" s="141"/>
      <c r="BB306" s="141"/>
    </row>
    <row r="307" spans="1:56" ht="13.5" thickBot="1" x14ac:dyDescent="0.25">
      <c r="D307" s="16"/>
      <c r="E307" s="12"/>
      <c r="F307" s="420"/>
      <c r="G307" s="41"/>
      <c r="H307" s="12"/>
      <c r="I307" s="139">
        <f ca="1">SUM(J308:N308)</f>
        <v>963763785</v>
      </c>
      <c r="J307" s="91"/>
      <c r="K307" s="91"/>
      <c r="L307" s="91"/>
      <c r="M307" s="91"/>
      <c r="N307" s="91"/>
      <c r="O307" s="140">
        <f ca="1">SUM(P308:Q308)</f>
        <v>1516.7889999999998</v>
      </c>
      <c r="P307" s="266"/>
      <c r="Q307" s="266"/>
      <c r="R307" s="95"/>
      <c r="S307" s="95"/>
      <c r="T307" s="95"/>
      <c r="U307" s="95"/>
      <c r="V307" s="95"/>
      <c r="W307" s="216">
        <f ca="1">SUM(R308:V308)</f>
        <v>290815</v>
      </c>
      <c r="X307" s="217"/>
      <c r="Y307" s="217"/>
      <c r="Z307" s="217"/>
      <c r="AA307" s="216">
        <f ca="1">SUM(X308:Z308)</f>
        <v>0</v>
      </c>
      <c r="AB307" s="216">
        <f ca="1">W308+AA308</f>
        <v>290815</v>
      </c>
      <c r="AC307" s="218"/>
      <c r="AD307" s="218"/>
      <c r="AE307" s="217"/>
      <c r="AF307" s="217"/>
      <c r="AG307" s="216">
        <f ca="1">SUM(AE308:AF308)</f>
        <v>18250</v>
      </c>
      <c r="AH307" s="216">
        <f ca="1">AB308+AC308+AD308+AG308</f>
        <v>413177</v>
      </c>
      <c r="AI307" s="137"/>
      <c r="AJ307" s="137"/>
      <c r="AK307" s="137"/>
      <c r="AL307" s="137"/>
      <c r="AM307" s="137"/>
      <c r="AN307" s="137"/>
      <c r="AO307" s="137"/>
      <c r="AP307" s="137"/>
      <c r="AQ307" s="307">
        <f ca="1">AI308+AK308+AL308+AN308+AO308</f>
        <v>-2.0000000000000046E-2</v>
      </c>
      <c r="AR307" s="307">
        <f ca="1">AJ308+AM308+AP308</f>
        <v>0.99000000000000021</v>
      </c>
      <c r="AS307" s="307">
        <f ca="1">SUM(AQ308:AR308)</f>
        <v>0.9700000000000002</v>
      </c>
      <c r="AT307" s="94">
        <f ca="1">SUM(AU308:AY308)</f>
        <v>964176962</v>
      </c>
      <c r="AU307" s="98"/>
      <c r="AV307" s="98"/>
      <c r="AW307" s="98"/>
      <c r="AX307" s="98"/>
      <c r="AY307" s="98"/>
      <c r="AZ307" s="95">
        <f ca="1">SUM(BA308:BB308)</f>
        <v>1517.759</v>
      </c>
      <c r="BA307" s="141"/>
      <c r="BB307" s="141"/>
    </row>
    <row r="308" spans="1:56" ht="13.5" thickBot="1" x14ac:dyDescent="0.25">
      <c r="D308" s="16"/>
      <c r="E308" s="12"/>
      <c r="F308" s="16"/>
      <c r="G308" s="41"/>
      <c r="H308" s="44" t="s">
        <v>0</v>
      </c>
      <c r="I308" s="211">
        <f t="shared" ref="I308:BB308" ca="1" si="300">SUM(I309:I318)</f>
        <v>963763785</v>
      </c>
      <c r="J308" s="60">
        <f t="shared" ca="1" si="300"/>
        <v>694272358</v>
      </c>
      <c r="K308" s="60">
        <f t="shared" ca="1" si="300"/>
        <v>3857970</v>
      </c>
      <c r="L308" s="60">
        <f t="shared" ca="1" si="300"/>
        <v>235968052</v>
      </c>
      <c r="M308" s="60">
        <f t="shared" ca="1" si="300"/>
        <v>13885452</v>
      </c>
      <c r="N308" s="60">
        <f t="shared" ca="1" si="300"/>
        <v>15779953</v>
      </c>
      <c r="O308" s="61">
        <f t="shared" ca="1" si="300"/>
        <v>1516.7890000000004</v>
      </c>
      <c r="P308" s="61">
        <f t="shared" ca="1" si="300"/>
        <v>1083.3708999999999</v>
      </c>
      <c r="Q308" s="228">
        <f t="shared" ca="1" si="300"/>
        <v>433.41809999999992</v>
      </c>
      <c r="R308" s="211">
        <f t="shared" ca="1" si="300"/>
        <v>0</v>
      </c>
      <c r="S308" s="60">
        <f t="shared" ca="1" si="300"/>
        <v>-47569</v>
      </c>
      <c r="T308" s="60">
        <f t="shared" ca="1" si="300"/>
        <v>293846</v>
      </c>
      <c r="U308" s="60">
        <f t="shared" ca="1" si="300"/>
        <v>44538</v>
      </c>
      <c r="V308" s="60">
        <f t="shared" ca="1" si="300"/>
        <v>0</v>
      </c>
      <c r="W308" s="60">
        <f t="shared" ca="1" si="300"/>
        <v>290815</v>
      </c>
      <c r="X308" s="60">
        <f t="shared" ca="1" si="300"/>
        <v>0</v>
      </c>
      <c r="Y308" s="60">
        <f t="shared" ca="1" si="300"/>
        <v>0</v>
      </c>
      <c r="Z308" s="60">
        <f t="shared" ca="1" si="300"/>
        <v>0</v>
      </c>
      <c r="AA308" s="60">
        <f t="shared" ca="1" si="300"/>
        <v>0</v>
      </c>
      <c r="AB308" s="60">
        <f t="shared" ca="1" si="300"/>
        <v>290815</v>
      </c>
      <c r="AC308" s="60">
        <f t="shared" ca="1" si="300"/>
        <v>98296</v>
      </c>
      <c r="AD308" s="60">
        <f t="shared" ca="1" si="300"/>
        <v>5816</v>
      </c>
      <c r="AE308" s="60">
        <f t="shared" ca="1" si="300"/>
        <v>18250</v>
      </c>
      <c r="AF308" s="60">
        <f t="shared" ca="1" si="300"/>
        <v>0</v>
      </c>
      <c r="AG308" s="60">
        <f t="shared" ca="1" si="300"/>
        <v>18250</v>
      </c>
      <c r="AH308" s="60">
        <f t="shared" ca="1" si="300"/>
        <v>413177</v>
      </c>
      <c r="AI308" s="61">
        <f t="shared" ca="1" si="300"/>
        <v>0</v>
      </c>
      <c r="AJ308" s="61">
        <f t="shared" ca="1" si="300"/>
        <v>0</v>
      </c>
      <c r="AK308" s="61">
        <f t="shared" ca="1" si="300"/>
        <v>-9.0000000000000052E-2</v>
      </c>
      <c r="AL308" s="61">
        <f t="shared" ca="1" si="300"/>
        <v>0</v>
      </c>
      <c r="AM308" s="61">
        <f t="shared" ca="1" si="300"/>
        <v>0.99000000000000021</v>
      </c>
      <c r="AN308" s="61">
        <f t="shared" ca="1" si="300"/>
        <v>7.0000000000000007E-2</v>
      </c>
      <c r="AO308" s="61">
        <f t="shared" ca="1" si="300"/>
        <v>0</v>
      </c>
      <c r="AP308" s="61">
        <f t="shared" ca="1" si="300"/>
        <v>0</v>
      </c>
      <c r="AQ308" s="61">
        <f t="shared" ca="1" si="300"/>
        <v>-2.0000000000000018E-2</v>
      </c>
      <c r="AR308" s="61">
        <f t="shared" ca="1" si="300"/>
        <v>0.99000000000000021</v>
      </c>
      <c r="AS308" s="62">
        <f t="shared" ca="1" si="300"/>
        <v>0.9700000000000002</v>
      </c>
      <c r="AT308" s="229">
        <f t="shared" ca="1" si="300"/>
        <v>964176962</v>
      </c>
      <c r="AU308" s="60">
        <f t="shared" ca="1" si="300"/>
        <v>694563173</v>
      </c>
      <c r="AV308" s="60">
        <f t="shared" ca="1" si="300"/>
        <v>3857970</v>
      </c>
      <c r="AW308" s="60">
        <f t="shared" ca="1" si="300"/>
        <v>236066348</v>
      </c>
      <c r="AX308" s="60">
        <f t="shared" ca="1" si="300"/>
        <v>13891268</v>
      </c>
      <c r="AY308" s="60">
        <f t="shared" ca="1" si="300"/>
        <v>15798203</v>
      </c>
      <c r="AZ308" s="61">
        <f t="shared" ca="1" si="300"/>
        <v>1517.7590000000005</v>
      </c>
      <c r="BA308" s="61">
        <f t="shared" ca="1" si="300"/>
        <v>1083.3509000000001</v>
      </c>
      <c r="BB308" s="62">
        <f t="shared" ca="1" si="300"/>
        <v>434.40809999999993</v>
      </c>
    </row>
    <row r="309" spans="1:56" x14ac:dyDescent="0.2">
      <c r="D309" s="16"/>
      <c r="E309" s="12"/>
      <c r="F309" s="16"/>
      <c r="G309" s="41"/>
      <c r="H309" s="1">
        <v>3111</v>
      </c>
      <c r="I309" s="251">
        <f t="shared" ref="I309:BB309" ca="1" si="301">SUMIF($F$12:$F$433,"=3111",I$12:I$389)</f>
        <v>190093709</v>
      </c>
      <c r="J309" s="252">
        <f t="shared" ca="1" si="301"/>
        <v>138409378</v>
      </c>
      <c r="K309" s="252">
        <f t="shared" ca="1" si="301"/>
        <v>486600</v>
      </c>
      <c r="L309" s="252">
        <f t="shared" ca="1" si="301"/>
        <v>46946840</v>
      </c>
      <c r="M309" s="252">
        <f t="shared" ca="1" si="301"/>
        <v>2768191</v>
      </c>
      <c r="N309" s="252">
        <f t="shared" ca="1" si="301"/>
        <v>1482700</v>
      </c>
      <c r="O309" s="253">
        <f t="shared" ca="1" si="301"/>
        <v>324.07369999999997</v>
      </c>
      <c r="P309" s="253">
        <f t="shared" ca="1" si="301"/>
        <v>252.13800000000001</v>
      </c>
      <c r="Q309" s="256">
        <f t="shared" ca="1" si="301"/>
        <v>71.935700000000011</v>
      </c>
      <c r="R309" s="251">
        <f t="shared" ca="1" si="301"/>
        <v>0</v>
      </c>
      <c r="S309" s="252">
        <f t="shared" ca="1" si="301"/>
        <v>-57741</v>
      </c>
      <c r="T309" s="252">
        <f t="shared" ca="1" si="301"/>
        <v>0</v>
      </c>
      <c r="U309" s="252">
        <f t="shared" ca="1" si="301"/>
        <v>0</v>
      </c>
      <c r="V309" s="252">
        <f t="shared" ca="1" si="301"/>
        <v>0</v>
      </c>
      <c r="W309" s="252">
        <f t="shared" ca="1" si="301"/>
        <v>-57741</v>
      </c>
      <c r="X309" s="252">
        <f t="shared" ca="1" si="301"/>
        <v>0</v>
      </c>
      <c r="Y309" s="252">
        <f t="shared" ca="1" si="301"/>
        <v>0</v>
      </c>
      <c r="Z309" s="252">
        <f t="shared" ca="1" si="301"/>
        <v>0</v>
      </c>
      <c r="AA309" s="252">
        <f t="shared" ca="1" si="301"/>
        <v>0</v>
      </c>
      <c r="AB309" s="252">
        <f t="shared" ca="1" si="301"/>
        <v>-57741</v>
      </c>
      <c r="AC309" s="252">
        <f t="shared" ca="1" si="301"/>
        <v>-19516</v>
      </c>
      <c r="AD309" s="252">
        <f t="shared" ca="1" si="301"/>
        <v>-1155</v>
      </c>
      <c r="AE309" s="252">
        <f t="shared" ca="1" si="301"/>
        <v>0</v>
      </c>
      <c r="AF309" s="252">
        <f t="shared" ca="1" si="301"/>
        <v>0</v>
      </c>
      <c r="AG309" s="252">
        <f t="shared" ca="1" si="301"/>
        <v>0</v>
      </c>
      <c r="AH309" s="252">
        <f t="shared" ca="1" si="301"/>
        <v>-78412</v>
      </c>
      <c r="AI309" s="253">
        <f t="shared" ca="1" si="301"/>
        <v>0</v>
      </c>
      <c r="AJ309" s="253">
        <f t="shared" ca="1" si="301"/>
        <v>0</v>
      </c>
      <c r="AK309" s="253">
        <f t="shared" ca="1" si="301"/>
        <v>-0.17</v>
      </c>
      <c r="AL309" s="253">
        <f t="shared" ca="1" si="301"/>
        <v>0</v>
      </c>
      <c r="AM309" s="253">
        <f t="shared" ca="1" si="301"/>
        <v>0</v>
      </c>
      <c r="AN309" s="253">
        <f t="shared" ca="1" si="301"/>
        <v>0</v>
      </c>
      <c r="AO309" s="253">
        <f t="shared" ca="1" si="301"/>
        <v>0</v>
      </c>
      <c r="AP309" s="253">
        <f t="shared" ca="1" si="301"/>
        <v>0</v>
      </c>
      <c r="AQ309" s="253">
        <f t="shared" ca="1" si="301"/>
        <v>-0.17</v>
      </c>
      <c r="AR309" s="253">
        <f t="shared" ca="1" si="301"/>
        <v>0</v>
      </c>
      <c r="AS309" s="254">
        <f t="shared" ca="1" si="301"/>
        <v>-0.17</v>
      </c>
      <c r="AT309" s="255">
        <f t="shared" ca="1" si="301"/>
        <v>190015297</v>
      </c>
      <c r="AU309" s="252">
        <f t="shared" ca="1" si="301"/>
        <v>138351637</v>
      </c>
      <c r="AV309" s="252">
        <f t="shared" ca="1" si="301"/>
        <v>486600</v>
      </c>
      <c r="AW309" s="252">
        <f t="shared" ca="1" si="301"/>
        <v>46927324</v>
      </c>
      <c r="AX309" s="252">
        <f t="shared" ca="1" si="301"/>
        <v>2767036</v>
      </c>
      <c r="AY309" s="252">
        <f t="shared" ca="1" si="301"/>
        <v>1482700</v>
      </c>
      <c r="AZ309" s="253">
        <f t="shared" ca="1" si="301"/>
        <v>323.90369999999996</v>
      </c>
      <c r="BA309" s="253">
        <f t="shared" ca="1" si="301"/>
        <v>251.96800000000002</v>
      </c>
      <c r="BB309" s="254">
        <f t="shared" ca="1" si="301"/>
        <v>71.935700000000011</v>
      </c>
      <c r="BD309" s="7"/>
    </row>
    <row r="310" spans="1:56" x14ac:dyDescent="0.2">
      <c r="D310" s="16"/>
      <c r="E310" s="12"/>
      <c r="F310" s="16"/>
      <c r="G310" s="41"/>
      <c r="H310" s="2">
        <v>3113</v>
      </c>
      <c r="I310" s="257">
        <f t="shared" ref="I310:BB310" si="302">SUMIF($F$12:$F$433,"=3113",I$12:I$433)</f>
        <v>495240372</v>
      </c>
      <c r="J310" s="28">
        <f t="shared" si="302"/>
        <v>354803249</v>
      </c>
      <c r="K310" s="28">
        <f t="shared" si="302"/>
        <v>1432240</v>
      </c>
      <c r="L310" s="28">
        <f t="shared" si="302"/>
        <v>120407602</v>
      </c>
      <c r="M310" s="28">
        <f t="shared" si="302"/>
        <v>7096070</v>
      </c>
      <c r="N310" s="28">
        <f t="shared" si="302"/>
        <v>11501211</v>
      </c>
      <c r="O310" s="21">
        <f t="shared" si="302"/>
        <v>703.77990000000023</v>
      </c>
      <c r="P310" s="21">
        <f t="shared" si="302"/>
        <v>560.84390000000008</v>
      </c>
      <c r="Q310" s="259">
        <f t="shared" si="302"/>
        <v>142.93599999999998</v>
      </c>
      <c r="R310" s="257">
        <f t="shared" si="302"/>
        <v>0</v>
      </c>
      <c r="S310" s="28">
        <f t="shared" si="302"/>
        <v>-83499</v>
      </c>
      <c r="T310" s="28">
        <f t="shared" si="302"/>
        <v>0</v>
      </c>
      <c r="U310" s="28">
        <f t="shared" si="302"/>
        <v>44538</v>
      </c>
      <c r="V310" s="28">
        <f t="shared" si="302"/>
        <v>0</v>
      </c>
      <c r="W310" s="28">
        <f t="shared" si="302"/>
        <v>-38961</v>
      </c>
      <c r="X310" s="28">
        <f t="shared" si="302"/>
        <v>0</v>
      </c>
      <c r="Y310" s="28">
        <f t="shared" si="302"/>
        <v>0</v>
      </c>
      <c r="Z310" s="28">
        <f t="shared" si="302"/>
        <v>0</v>
      </c>
      <c r="AA310" s="28">
        <f t="shared" si="302"/>
        <v>0</v>
      </c>
      <c r="AB310" s="28">
        <f t="shared" si="302"/>
        <v>-38961</v>
      </c>
      <c r="AC310" s="28">
        <f t="shared" si="302"/>
        <v>-13169</v>
      </c>
      <c r="AD310" s="28">
        <f t="shared" si="302"/>
        <v>-779</v>
      </c>
      <c r="AE310" s="28">
        <f t="shared" si="302"/>
        <v>10000</v>
      </c>
      <c r="AF310" s="28">
        <f t="shared" si="302"/>
        <v>0</v>
      </c>
      <c r="AG310" s="28">
        <f t="shared" si="302"/>
        <v>10000</v>
      </c>
      <c r="AH310" s="28">
        <f t="shared" si="302"/>
        <v>-42909</v>
      </c>
      <c r="AI310" s="21">
        <f t="shared" si="302"/>
        <v>0</v>
      </c>
      <c r="AJ310" s="21">
        <f t="shared" si="302"/>
        <v>0</v>
      </c>
      <c r="AK310" s="21">
        <f t="shared" si="302"/>
        <v>-0.13</v>
      </c>
      <c r="AL310" s="21">
        <f t="shared" si="302"/>
        <v>0</v>
      </c>
      <c r="AM310" s="21">
        <f t="shared" si="302"/>
        <v>0</v>
      </c>
      <c r="AN310" s="21">
        <f t="shared" si="302"/>
        <v>7.0000000000000007E-2</v>
      </c>
      <c r="AO310" s="21">
        <f t="shared" si="302"/>
        <v>0</v>
      </c>
      <c r="AP310" s="21">
        <f t="shared" si="302"/>
        <v>0</v>
      </c>
      <c r="AQ310" s="21">
        <f t="shared" si="302"/>
        <v>-0.06</v>
      </c>
      <c r="AR310" s="21">
        <f t="shared" si="302"/>
        <v>0</v>
      </c>
      <c r="AS310" s="29">
        <f t="shared" si="302"/>
        <v>-0.06</v>
      </c>
      <c r="AT310" s="258">
        <f t="shared" si="302"/>
        <v>495197463</v>
      </c>
      <c r="AU310" s="28">
        <f t="shared" si="302"/>
        <v>354764288</v>
      </c>
      <c r="AV310" s="28">
        <f t="shared" si="302"/>
        <v>1432240</v>
      </c>
      <c r="AW310" s="28">
        <f t="shared" si="302"/>
        <v>120394433</v>
      </c>
      <c r="AX310" s="28">
        <f t="shared" si="302"/>
        <v>7095291</v>
      </c>
      <c r="AY310" s="28">
        <f t="shared" si="302"/>
        <v>11511211</v>
      </c>
      <c r="AZ310" s="21">
        <f t="shared" si="302"/>
        <v>703.71990000000017</v>
      </c>
      <c r="BA310" s="21">
        <f t="shared" si="302"/>
        <v>560.78390000000013</v>
      </c>
      <c r="BB310" s="29">
        <f t="shared" si="302"/>
        <v>142.93599999999998</v>
      </c>
      <c r="BD310" s="7"/>
    </row>
    <row r="311" spans="1:56" x14ac:dyDescent="0.2">
      <c r="D311" s="16"/>
      <c r="E311" s="12"/>
      <c r="F311" s="16"/>
      <c r="G311" s="41"/>
      <c r="H311" s="2">
        <v>3114</v>
      </c>
      <c r="I311" s="257">
        <f t="shared" ref="I311:BB311" si="303">SUMIF($F$12:$F$433,"=3114",I$12:I$433)</f>
        <v>45366469</v>
      </c>
      <c r="J311" s="28">
        <f t="shared" si="303"/>
        <v>32608924</v>
      </c>
      <c r="K311" s="28">
        <f t="shared" si="303"/>
        <v>0</v>
      </c>
      <c r="L311" s="28">
        <f t="shared" si="303"/>
        <v>11021817</v>
      </c>
      <c r="M311" s="28">
        <f t="shared" si="303"/>
        <v>652178</v>
      </c>
      <c r="N311" s="28">
        <f t="shared" si="303"/>
        <v>1083550</v>
      </c>
      <c r="O311" s="21">
        <f t="shared" si="303"/>
        <v>66.461399999999998</v>
      </c>
      <c r="P311" s="21">
        <f t="shared" si="303"/>
        <v>54.822900000000004</v>
      </c>
      <c r="Q311" s="259">
        <f t="shared" si="303"/>
        <v>11.638500000000001</v>
      </c>
      <c r="R311" s="257">
        <f t="shared" si="303"/>
        <v>0</v>
      </c>
      <c r="S311" s="28">
        <f t="shared" si="303"/>
        <v>0</v>
      </c>
      <c r="T311" s="28">
        <f t="shared" si="303"/>
        <v>0</v>
      </c>
      <c r="U311" s="28">
        <f t="shared" si="303"/>
        <v>0</v>
      </c>
      <c r="V311" s="28">
        <f t="shared" si="303"/>
        <v>0</v>
      </c>
      <c r="W311" s="28">
        <f t="shared" si="303"/>
        <v>0</v>
      </c>
      <c r="X311" s="28">
        <f t="shared" si="303"/>
        <v>0</v>
      </c>
      <c r="Y311" s="28">
        <f t="shared" si="303"/>
        <v>0</v>
      </c>
      <c r="Z311" s="28">
        <f t="shared" si="303"/>
        <v>0</v>
      </c>
      <c r="AA311" s="28">
        <f t="shared" si="303"/>
        <v>0</v>
      </c>
      <c r="AB311" s="28">
        <f t="shared" si="303"/>
        <v>0</v>
      </c>
      <c r="AC311" s="28">
        <f t="shared" si="303"/>
        <v>0</v>
      </c>
      <c r="AD311" s="28">
        <f t="shared" si="303"/>
        <v>0</v>
      </c>
      <c r="AE311" s="28">
        <f t="shared" si="303"/>
        <v>0</v>
      </c>
      <c r="AF311" s="28">
        <f t="shared" si="303"/>
        <v>0</v>
      </c>
      <c r="AG311" s="28">
        <f t="shared" si="303"/>
        <v>0</v>
      </c>
      <c r="AH311" s="28">
        <f t="shared" si="303"/>
        <v>0</v>
      </c>
      <c r="AI311" s="21">
        <f t="shared" si="303"/>
        <v>0</v>
      </c>
      <c r="AJ311" s="21">
        <f t="shared" si="303"/>
        <v>0</v>
      </c>
      <c r="AK311" s="21">
        <f t="shared" si="303"/>
        <v>0</v>
      </c>
      <c r="AL311" s="21">
        <f t="shared" si="303"/>
        <v>0</v>
      </c>
      <c r="AM311" s="21">
        <f t="shared" si="303"/>
        <v>0</v>
      </c>
      <c r="AN311" s="21">
        <f t="shared" si="303"/>
        <v>0</v>
      </c>
      <c r="AO311" s="21">
        <f t="shared" si="303"/>
        <v>0</v>
      </c>
      <c r="AP311" s="21">
        <f t="shared" si="303"/>
        <v>0</v>
      </c>
      <c r="AQ311" s="21">
        <f t="shared" si="303"/>
        <v>0</v>
      </c>
      <c r="AR311" s="21">
        <f t="shared" si="303"/>
        <v>0</v>
      </c>
      <c r="AS311" s="29">
        <f t="shared" si="303"/>
        <v>0</v>
      </c>
      <c r="AT311" s="258">
        <f t="shared" si="303"/>
        <v>45366469</v>
      </c>
      <c r="AU311" s="28">
        <f t="shared" si="303"/>
        <v>32608924</v>
      </c>
      <c r="AV311" s="28">
        <f t="shared" si="303"/>
        <v>0</v>
      </c>
      <c r="AW311" s="28">
        <f t="shared" si="303"/>
        <v>11021817</v>
      </c>
      <c r="AX311" s="28">
        <f t="shared" si="303"/>
        <v>652178</v>
      </c>
      <c r="AY311" s="28">
        <f t="shared" si="303"/>
        <v>1083550</v>
      </c>
      <c r="AZ311" s="21">
        <f t="shared" si="303"/>
        <v>66.461399999999998</v>
      </c>
      <c r="BA311" s="21">
        <f t="shared" si="303"/>
        <v>54.822900000000004</v>
      </c>
      <c r="BB311" s="29">
        <f t="shared" si="303"/>
        <v>11.638500000000001</v>
      </c>
      <c r="BD311" s="7"/>
    </row>
    <row r="312" spans="1:56" x14ac:dyDescent="0.2">
      <c r="D312" s="16"/>
      <c r="E312" s="12"/>
      <c r="F312" s="16"/>
      <c r="G312" s="41"/>
      <c r="H312" s="2">
        <v>3117</v>
      </c>
      <c r="I312" s="257">
        <f t="shared" ref="I312:BB312" si="304">SUMIF($F$12:$F$433,"=3117",I$12:I$433)</f>
        <v>49409216</v>
      </c>
      <c r="J312" s="28">
        <f t="shared" si="304"/>
        <v>35645054</v>
      </c>
      <c r="K312" s="28">
        <f t="shared" si="304"/>
        <v>101840</v>
      </c>
      <c r="L312" s="28">
        <f t="shared" si="304"/>
        <v>12082452</v>
      </c>
      <c r="M312" s="28">
        <f t="shared" si="304"/>
        <v>712899</v>
      </c>
      <c r="N312" s="28">
        <f t="shared" si="304"/>
        <v>866971</v>
      </c>
      <c r="O312" s="21">
        <f t="shared" si="304"/>
        <v>78.391100000000009</v>
      </c>
      <c r="P312" s="21">
        <f t="shared" si="304"/>
        <v>59.665999999999997</v>
      </c>
      <c r="Q312" s="259">
        <f t="shared" si="304"/>
        <v>18.725100000000001</v>
      </c>
      <c r="R312" s="257">
        <f t="shared" si="304"/>
        <v>0</v>
      </c>
      <c r="S312" s="28">
        <f t="shared" si="304"/>
        <v>93671</v>
      </c>
      <c r="T312" s="28">
        <f t="shared" si="304"/>
        <v>0</v>
      </c>
      <c r="U312" s="28">
        <f t="shared" si="304"/>
        <v>0</v>
      </c>
      <c r="V312" s="28">
        <f t="shared" si="304"/>
        <v>0</v>
      </c>
      <c r="W312" s="28">
        <f t="shared" si="304"/>
        <v>93671</v>
      </c>
      <c r="X312" s="28">
        <f t="shared" si="304"/>
        <v>0</v>
      </c>
      <c r="Y312" s="28">
        <f t="shared" si="304"/>
        <v>0</v>
      </c>
      <c r="Z312" s="28">
        <f t="shared" si="304"/>
        <v>0</v>
      </c>
      <c r="AA312" s="28">
        <f t="shared" si="304"/>
        <v>0</v>
      </c>
      <c r="AB312" s="28">
        <f t="shared" si="304"/>
        <v>93671</v>
      </c>
      <c r="AC312" s="28">
        <f t="shared" si="304"/>
        <v>31661</v>
      </c>
      <c r="AD312" s="28">
        <f t="shared" si="304"/>
        <v>1873</v>
      </c>
      <c r="AE312" s="28">
        <f t="shared" si="304"/>
        <v>8250</v>
      </c>
      <c r="AF312" s="28">
        <f t="shared" si="304"/>
        <v>0</v>
      </c>
      <c r="AG312" s="28">
        <f t="shared" si="304"/>
        <v>8250</v>
      </c>
      <c r="AH312" s="28">
        <f t="shared" si="304"/>
        <v>135455</v>
      </c>
      <c r="AI312" s="21">
        <f t="shared" si="304"/>
        <v>0</v>
      </c>
      <c r="AJ312" s="21">
        <f t="shared" si="304"/>
        <v>0</v>
      </c>
      <c r="AK312" s="21">
        <f t="shared" si="304"/>
        <v>0.21</v>
      </c>
      <c r="AL312" s="21">
        <f t="shared" si="304"/>
        <v>0</v>
      </c>
      <c r="AM312" s="21">
        <f t="shared" si="304"/>
        <v>0</v>
      </c>
      <c r="AN312" s="21">
        <f t="shared" si="304"/>
        <v>0</v>
      </c>
      <c r="AO312" s="21">
        <f t="shared" si="304"/>
        <v>0</v>
      </c>
      <c r="AP312" s="21">
        <f t="shared" si="304"/>
        <v>0</v>
      </c>
      <c r="AQ312" s="21">
        <f t="shared" si="304"/>
        <v>0.21</v>
      </c>
      <c r="AR312" s="21">
        <f t="shared" si="304"/>
        <v>0</v>
      </c>
      <c r="AS312" s="29">
        <f t="shared" si="304"/>
        <v>0.21</v>
      </c>
      <c r="AT312" s="258">
        <f t="shared" si="304"/>
        <v>49544671</v>
      </c>
      <c r="AU312" s="28">
        <f t="shared" si="304"/>
        <v>35738725</v>
      </c>
      <c r="AV312" s="28">
        <f t="shared" si="304"/>
        <v>101840</v>
      </c>
      <c r="AW312" s="28">
        <f t="shared" si="304"/>
        <v>12114113</v>
      </c>
      <c r="AX312" s="28">
        <f t="shared" si="304"/>
        <v>714772</v>
      </c>
      <c r="AY312" s="28">
        <f t="shared" si="304"/>
        <v>875221</v>
      </c>
      <c r="AZ312" s="21">
        <f t="shared" si="304"/>
        <v>78.601100000000002</v>
      </c>
      <c r="BA312" s="21">
        <f t="shared" si="304"/>
        <v>59.876000000000005</v>
      </c>
      <c r="BB312" s="29">
        <f t="shared" si="304"/>
        <v>18.725100000000001</v>
      </c>
      <c r="BD312" s="7"/>
    </row>
    <row r="313" spans="1:56" x14ac:dyDescent="0.2">
      <c r="D313" s="16"/>
      <c r="E313" s="12"/>
      <c r="F313" s="16"/>
      <c r="G313" s="41"/>
      <c r="H313" s="2">
        <v>3122</v>
      </c>
      <c r="I313" s="257">
        <f t="shared" ref="I313:BB313" si="305">SUMIF($F$12:$F$389,"=3122",I$12:I$389)</f>
        <v>0</v>
      </c>
      <c r="J313" s="28">
        <f t="shared" si="305"/>
        <v>0</v>
      </c>
      <c r="K313" s="28">
        <f t="shared" si="305"/>
        <v>0</v>
      </c>
      <c r="L313" s="28">
        <f t="shared" si="305"/>
        <v>0</v>
      </c>
      <c r="M313" s="28">
        <f t="shared" si="305"/>
        <v>0</v>
      </c>
      <c r="N313" s="28">
        <f t="shared" si="305"/>
        <v>0</v>
      </c>
      <c r="O313" s="21">
        <f t="shared" si="305"/>
        <v>0</v>
      </c>
      <c r="P313" s="21">
        <f t="shared" si="305"/>
        <v>0</v>
      </c>
      <c r="Q313" s="259">
        <f t="shared" si="305"/>
        <v>0</v>
      </c>
      <c r="R313" s="257">
        <f t="shared" si="305"/>
        <v>0</v>
      </c>
      <c r="S313" s="28">
        <f t="shared" si="305"/>
        <v>0</v>
      </c>
      <c r="T313" s="28">
        <f t="shared" si="305"/>
        <v>0</v>
      </c>
      <c r="U313" s="28">
        <f t="shared" si="305"/>
        <v>0</v>
      </c>
      <c r="V313" s="28">
        <f t="shared" si="305"/>
        <v>0</v>
      </c>
      <c r="W313" s="28">
        <f t="shared" si="305"/>
        <v>0</v>
      </c>
      <c r="X313" s="28">
        <f t="shared" si="305"/>
        <v>0</v>
      </c>
      <c r="Y313" s="28">
        <f t="shared" si="305"/>
        <v>0</v>
      </c>
      <c r="Z313" s="28">
        <f t="shared" si="305"/>
        <v>0</v>
      </c>
      <c r="AA313" s="28">
        <f t="shared" si="305"/>
        <v>0</v>
      </c>
      <c r="AB313" s="28">
        <f t="shared" si="305"/>
        <v>0</v>
      </c>
      <c r="AC313" s="28">
        <f t="shared" si="305"/>
        <v>0</v>
      </c>
      <c r="AD313" s="28">
        <f t="shared" si="305"/>
        <v>0</v>
      </c>
      <c r="AE313" s="28">
        <f t="shared" si="305"/>
        <v>0</v>
      </c>
      <c r="AF313" s="28">
        <f t="shared" si="305"/>
        <v>0</v>
      </c>
      <c r="AG313" s="28">
        <f t="shared" si="305"/>
        <v>0</v>
      </c>
      <c r="AH313" s="28">
        <f t="shared" si="305"/>
        <v>0</v>
      </c>
      <c r="AI313" s="21">
        <f t="shared" si="305"/>
        <v>0</v>
      </c>
      <c r="AJ313" s="21">
        <f t="shared" si="305"/>
        <v>0</v>
      </c>
      <c r="AK313" s="21">
        <f t="shared" si="305"/>
        <v>0</v>
      </c>
      <c r="AL313" s="21">
        <f t="shared" si="305"/>
        <v>0</v>
      </c>
      <c r="AM313" s="21">
        <f t="shared" si="305"/>
        <v>0</v>
      </c>
      <c r="AN313" s="21">
        <f t="shared" si="305"/>
        <v>0</v>
      </c>
      <c r="AO313" s="21">
        <f t="shared" si="305"/>
        <v>0</v>
      </c>
      <c r="AP313" s="21">
        <f t="shared" si="305"/>
        <v>0</v>
      </c>
      <c r="AQ313" s="21">
        <f t="shared" si="305"/>
        <v>0</v>
      </c>
      <c r="AR313" s="21">
        <f t="shared" si="305"/>
        <v>0</v>
      </c>
      <c r="AS313" s="29">
        <f t="shared" si="305"/>
        <v>0</v>
      </c>
      <c r="AT313" s="258">
        <f t="shared" si="305"/>
        <v>0</v>
      </c>
      <c r="AU313" s="28">
        <f t="shared" si="305"/>
        <v>0</v>
      </c>
      <c r="AV313" s="28">
        <f t="shared" si="305"/>
        <v>0</v>
      </c>
      <c r="AW313" s="28">
        <f t="shared" si="305"/>
        <v>0</v>
      </c>
      <c r="AX313" s="28">
        <f t="shared" si="305"/>
        <v>0</v>
      </c>
      <c r="AY313" s="28">
        <f t="shared" si="305"/>
        <v>0</v>
      </c>
      <c r="AZ313" s="21">
        <f t="shared" si="305"/>
        <v>0</v>
      </c>
      <c r="BA313" s="21">
        <f t="shared" si="305"/>
        <v>0</v>
      </c>
      <c r="BB313" s="29">
        <f t="shared" si="305"/>
        <v>0</v>
      </c>
      <c r="BD313" s="7"/>
    </row>
    <row r="314" spans="1:56" x14ac:dyDescent="0.2">
      <c r="D314" s="16"/>
      <c r="E314" s="12"/>
      <c r="F314" s="16"/>
      <c r="G314" s="41"/>
      <c r="H314" s="2">
        <v>3124</v>
      </c>
      <c r="I314" s="257">
        <f t="shared" ref="I314:BB314" si="306">SUMIF($F$12:$F$389,"=3124",I$12:I$389)</f>
        <v>4189511</v>
      </c>
      <c r="J314" s="28">
        <f t="shared" si="306"/>
        <v>3067534</v>
      </c>
      <c r="K314" s="28">
        <f t="shared" si="306"/>
        <v>0</v>
      </c>
      <c r="L314" s="28">
        <f t="shared" si="306"/>
        <v>1036826</v>
      </c>
      <c r="M314" s="28">
        <f t="shared" si="306"/>
        <v>61351</v>
      </c>
      <c r="N314" s="28">
        <f t="shared" si="306"/>
        <v>23800</v>
      </c>
      <c r="O314" s="21">
        <f t="shared" si="306"/>
        <v>5.9693000000000005</v>
      </c>
      <c r="P314" s="21">
        <f t="shared" si="306"/>
        <v>5.2062999999999997</v>
      </c>
      <c r="Q314" s="259">
        <f t="shared" si="306"/>
        <v>0.76300000000000001</v>
      </c>
      <c r="R314" s="257">
        <f t="shared" si="306"/>
        <v>0</v>
      </c>
      <c r="S314" s="28">
        <f t="shared" si="306"/>
        <v>0</v>
      </c>
      <c r="T314" s="28">
        <f t="shared" si="306"/>
        <v>0</v>
      </c>
      <c r="U314" s="28">
        <f t="shared" si="306"/>
        <v>0</v>
      </c>
      <c r="V314" s="28">
        <f t="shared" si="306"/>
        <v>0</v>
      </c>
      <c r="W314" s="28">
        <f t="shared" si="306"/>
        <v>0</v>
      </c>
      <c r="X314" s="28">
        <f t="shared" si="306"/>
        <v>0</v>
      </c>
      <c r="Y314" s="28">
        <f t="shared" si="306"/>
        <v>0</v>
      </c>
      <c r="Z314" s="28">
        <f t="shared" si="306"/>
        <v>0</v>
      </c>
      <c r="AA314" s="28">
        <f t="shared" si="306"/>
        <v>0</v>
      </c>
      <c r="AB314" s="28">
        <f t="shared" si="306"/>
        <v>0</v>
      </c>
      <c r="AC314" s="28">
        <f t="shared" si="306"/>
        <v>0</v>
      </c>
      <c r="AD314" s="28">
        <f t="shared" si="306"/>
        <v>0</v>
      </c>
      <c r="AE314" s="28">
        <f t="shared" si="306"/>
        <v>0</v>
      </c>
      <c r="AF314" s="28">
        <f t="shared" si="306"/>
        <v>0</v>
      </c>
      <c r="AG314" s="28">
        <f t="shared" si="306"/>
        <v>0</v>
      </c>
      <c r="AH314" s="28">
        <f t="shared" si="306"/>
        <v>0</v>
      </c>
      <c r="AI314" s="21">
        <f t="shared" si="306"/>
        <v>0</v>
      </c>
      <c r="AJ314" s="21">
        <f t="shared" si="306"/>
        <v>0</v>
      </c>
      <c r="AK314" s="21">
        <f t="shared" si="306"/>
        <v>0</v>
      </c>
      <c r="AL314" s="21">
        <f t="shared" si="306"/>
        <v>0</v>
      </c>
      <c r="AM314" s="21">
        <f t="shared" si="306"/>
        <v>0</v>
      </c>
      <c r="AN314" s="21">
        <f t="shared" si="306"/>
        <v>0</v>
      </c>
      <c r="AO314" s="21">
        <f t="shared" si="306"/>
        <v>0</v>
      </c>
      <c r="AP314" s="21">
        <f t="shared" si="306"/>
        <v>0</v>
      </c>
      <c r="AQ314" s="21">
        <f t="shared" si="306"/>
        <v>0</v>
      </c>
      <c r="AR314" s="21">
        <f t="shared" si="306"/>
        <v>0</v>
      </c>
      <c r="AS314" s="29">
        <f t="shared" si="306"/>
        <v>0</v>
      </c>
      <c r="AT314" s="258">
        <f t="shared" si="306"/>
        <v>4189511</v>
      </c>
      <c r="AU314" s="28">
        <f t="shared" si="306"/>
        <v>3067534</v>
      </c>
      <c r="AV314" s="28">
        <f t="shared" si="306"/>
        <v>0</v>
      </c>
      <c r="AW314" s="28">
        <f t="shared" si="306"/>
        <v>1036826</v>
      </c>
      <c r="AX314" s="28">
        <f t="shared" si="306"/>
        <v>61351</v>
      </c>
      <c r="AY314" s="28">
        <f t="shared" si="306"/>
        <v>23800</v>
      </c>
      <c r="AZ314" s="21">
        <f t="shared" si="306"/>
        <v>5.9693000000000005</v>
      </c>
      <c r="BA314" s="21">
        <f t="shared" si="306"/>
        <v>5.2062999999999997</v>
      </c>
      <c r="BB314" s="29">
        <f t="shared" si="306"/>
        <v>0.76300000000000001</v>
      </c>
      <c r="BD314" s="7"/>
    </row>
    <row r="315" spans="1:56" x14ac:dyDescent="0.2">
      <c r="D315" s="16"/>
      <c r="E315" s="12"/>
      <c r="F315" s="16"/>
      <c r="G315" s="41"/>
      <c r="H315" s="2">
        <v>3141</v>
      </c>
      <c r="I315" s="257">
        <f t="shared" ref="I315:BB315" si="307">SUMIF($F$12:$F$433,"=3141",I$12:I$433)</f>
        <v>68275144</v>
      </c>
      <c r="J315" s="28">
        <f t="shared" si="307"/>
        <v>49593725</v>
      </c>
      <c r="K315" s="28">
        <f t="shared" si="307"/>
        <v>330690</v>
      </c>
      <c r="L315" s="28">
        <f t="shared" si="307"/>
        <v>16874449</v>
      </c>
      <c r="M315" s="28">
        <f t="shared" si="307"/>
        <v>991875</v>
      </c>
      <c r="N315" s="28">
        <f t="shared" si="307"/>
        <v>484405</v>
      </c>
      <c r="O315" s="21">
        <f t="shared" si="307"/>
        <v>169.4</v>
      </c>
      <c r="P315" s="21">
        <f t="shared" si="307"/>
        <v>0</v>
      </c>
      <c r="Q315" s="259">
        <f t="shared" si="307"/>
        <v>169.4</v>
      </c>
      <c r="R315" s="257">
        <f t="shared" si="307"/>
        <v>0</v>
      </c>
      <c r="S315" s="28">
        <f t="shared" si="307"/>
        <v>0</v>
      </c>
      <c r="T315" s="28">
        <f t="shared" si="307"/>
        <v>293846</v>
      </c>
      <c r="U315" s="28">
        <f t="shared" si="307"/>
        <v>0</v>
      </c>
      <c r="V315" s="28">
        <f t="shared" si="307"/>
        <v>0</v>
      </c>
      <c r="W315" s="28">
        <f t="shared" si="307"/>
        <v>293846</v>
      </c>
      <c r="X315" s="28">
        <f t="shared" si="307"/>
        <v>0</v>
      </c>
      <c r="Y315" s="28">
        <f t="shared" si="307"/>
        <v>0</v>
      </c>
      <c r="Z315" s="28">
        <f t="shared" si="307"/>
        <v>0</v>
      </c>
      <c r="AA315" s="28">
        <f t="shared" si="307"/>
        <v>0</v>
      </c>
      <c r="AB315" s="28">
        <f t="shared" si="307"/>
        <v>293846</v>
      </c>
      <c r="AC315" s="28">
        <f t="shared" si="307"/>
        <v>99320</v>
      </c>
      <c r="AD315" s="28">
        <f t="shared" si="307"/>
        <v>5877</v>
      </c>
      <c r="AE315" s="28">
        <f t="shared" si="307"/>
        <v>0</v>
      </c>
      <c r="AF315" s="28">
        <f t="shared" si="307"/>
        <v>0</v>
      </c>
      <c r="AG315" s="28">
        <f t="shared" si="307"/>
        <v>0</v>
      </c>
      <c r="AH315" s="28">
        <f t="shared" si="307"/>
        <v>399043</v>
      </c>
      <c r="AI315" s="21">
        <f t="shared" si="307"/>
        <v>0</v>
      </c>
      <c r="AJ315" s="21">
        <f t="shared" si="307"/>
        <v>0</v>
      </c>
      <c r="AK315" s="21">
        <f t="shared" si="307"/>
        <v>0</v>
      </c>
      <c r="AL315" s="21">
        <f t="shared" si="307"/>
        <v>0</v>
      </c>
      <c r="AM315" s="21">
        <f t="shared" si="307"/>
        <v>0.99000000000000021</v>
      </c>
      <c r="AN315" s="21">
        <f t="shared" si="307"/>
        <v>0</v>
      </c>
      <c r="AO315" s="21">
        <f t="shared" si="307"/>
        <v>0</v>
      </c>
      <c r="AP315" s="21">
        <f t="shared" si="307"/>
        <v>0</v>
      </c>
      <c r="AQ315" s="21">
        <f t="shared" si="307"/>
        <v>0</v>
      </c>
      <c r="AR315" s="21">
        <f t="shared" si="307"/>
        <v>0.99000000000000021</v>
      </c>
      <c r="AS315" s="29">
        <f t="shared" si="307"/>
        <v>0.99000000000000021</v>
      </c>
      <c r="AT315" s="258">
        <f t="shared" si="307"/>
        <v>68674187</v>
      </c>
      <c r="AU315" s="28">
        <f t="shared" si="307"/>
        <v>49887571</v>
      </c>
      <c r="AV315" s="28">
        <f t="shared" si="307"/>
        <v>330690</v>
      </c>
      <c r="AW315" s="28">
        <f t="shared" si="307"/>
        <v>16973769</v>
      </c>
      <c r="AX315" s="28">
        <f t="shared" si="307"/>
        <v>997752</v>
      </c>
      <c r="AY315" s="28">
        <f t="shared" si="307"/>
        <v>484405</v>
      </c>
      <c r="AZ315" s="21">
        <f t="shared" si="307"/>
        <v>170.39000000000001</v>
      </c>
      <c r="BA315" s="21">
        <f t="shared" si="307"/>
        <v>0</v>
      </c>
      <c r="BB315" s="29">
        <f t="shared" si="307"/>
        <v>170.39000000000001</v>
      </c>
      <c r="BD315" s="7"/>
    </row>
    <row r="316" spans="1:56" x14ac:dyDescent="0.2">
      <c r="D316" s="16"/>
      <c r="E316" s="12"/>
      <c r="F316" s="16"/>
      <c r="G316" s="41"/>
      <c r="H316" s="2">
        <v>3143</v>
      </c>
      <c r="I316" s="257">
        <f t="shared" ref="I316:BB316" si="308">SUMIF($F$12:$F$433,"=3143",I$12:I$433)</f>
        <v>50084035</v>
      </c>
      <c r="J316" s="28">
        <f t="shared" si="308"/>
        <v>36574398</v>
      </c>
      <c r="K316" s="28">
        <f t="shared" si="308"/>
        <v>262600</v>
      </c>
      <c r="L316" s="28">
        <f t="shared" si="308"/>
        <v>12450901</v>
      </c>
      <c r="M316" s="28">
        <f t="shared" si="308"/>
        <v>731486</v>
      </c>
      <c r="N316" s="28">
        <f t="shared" si="308"/>
        <v>64650</v>
      </c>
      <c r="O316" s="21">
        <f t="shared" si="308"/>
        <v>81.941699999999997</v>
      </c>
      <c r="P316" s="21">
        <f t="shared" si="308"/>
        <v>77.431700000000006</v>
      </c>
      <c r="Q316" s="259">
        <f t="shared" si="308"/>
        <v>4.5099999999999989</v>
      </c>
      <c r="R316" s="257">
        <f t="shared" si="308"/>
        <v>0</v>
      </c>
      <c r="S316" s="28">
        <f t="shared" si="308"/>
        <v>0</v>
      </c>
      <c r="T316" s="28">
        <f t="shared" si="308"/>
        <v>0</v>
      </c>
      <c r="U316" s="28">
        <f t="shared" si="308"/>
        <v>0</v>
      </c>
      <c r="V316" s="28">
        <f t="shared" si="308"/>
        <v>0</v>
      </c>
      <c r="W316" s="28">
        <f t="shared" si="308"/>
        <v>0</v>
      </c>
      <c r="X316" s="28">
        <f t="shared" si="308"/>
        <v>0</v>
      </c>
      <c r="Y316" s="28">
        <f t="shared" si="308"/>
        <v>0</v>
      </c>
      <c r="Z316" s="28">
        <f t="shared" si="308"/>
        <v>0</v>
      </c>
      <c r="AA316" s="28">
        <f t="shared" si="308"/>
        <v>0</v>
      </c>
      <c r="AB316" s="28">
        <f t="shared" si="308"/>
        <v>0</v>
      </c>
      <c r="AC316" s="28">
        <f t="shared" si="308"/>
        <v>0</v>
      </c>
      <c r="AD316" s="28">
        <f t="shared" si="308"/>
        <v>0</v>
      </c>
      <c r="AE316" s="28">
        <f t="shared" si="308"/>
        <v>0</v>
      </c>
      <c r="AF316" s="28">
        <f t="shared" si="308"/>
        <v>0</v>
      </c>
      <c r="AG316" s="28">
        <f t="shared" si="308"/>
        <v>0</v>
      </c>
      <c r="AH316" s="28">
        <f t="shared" si="308"/>
        <v>0</v>
      </c>
      <c r="AI316" s="21">
        <f t="shared" si="308"/>
        <v>0</v>
      </c>
      <c r="AJ316" s="21">
        <f t="shared" si="308"/>
        <v>0</v>
      </c>
      <c r="AK316" s="21">
        <f t="shared" si="308"/>
        <v>0</v>
      </c>
      <c r="AL316" s="21">
        <f t="shared" si="308"/>
        <v>0</v>
      </c>
      <c r="AM316" s="21">
        <f t="shared" si="308"/>
        <v>0</v>
      </c>
      <c r="AN316" s="21">
        <f t="shared" si="308"/>
        <v>0</v>
      </c>
      <c r="AO316" s="21">
        <f t="shared" si="308"/>
        <v>0</v>
      </c>
      <c r="AP316" s="21">
        <f t="shared" si="308"/>
        <v>0</v>
      </c>
      <c r="AQ316" s="21">
        <f t="shared" si="308"/>
        <v>0</v>
      </c>
      <c r="AR316" s="21">
        <f t="shared" si="308"/>
        <v>0</v>
      </c>
      <c r="AS316" s="29">
        <f t="shared" si="308"/>
        <v>0</v>
      </c>
      <c r="AT316" s="258">
        <f t="shared" si="308"/>
        <v>50084035</v>
      </c>
      <c r="AU316" s="28">
        <f t="shared" si="308"/>
        <v>36574398</v>
      </c>
      <c r="AV316" s="28">
        <f t="shared" si="308"/>
        <v>262600</v>
      </c>
      <c r="AW316" s="28">
        <f t="shared" si="308"/>
        <v>12450901</v>
      </c>
      <c r="AX316" s="28">
        <f t="shared" si="308"/>
        <v>731486</v>
      </c>
      <c r="AY316" s="28">
        <f t="shared" si="308"/>
        <v>64650</v>
      </c>
      <c r="AZ316" s="21">
        <f t="shared" si="308"/>
        <v>81.941699999999997</v>
      </c>
      <c r="BA316" s="21">
        <f t="shared" si="308"/>
        <v>77.431700000000006</v>
      </c>
      <c r="BB316" s="29">
        <f t="shared" si="308"/>
        <v>4.5099999999999989</v>
      </c>
      <c r="BD316" s="7"/>
    </row>
    <row r="317" spans="1:56" x14ac:dyDescent="0.2">
      <c r="D317" s="16"/>
      <c r="E317" s="12"/>
      <c r="F317" s="16"/>
      <c r="G317" s="41"/>
      <c r="H317" s="2">
        <v>3231</v>
      </c>
      <c r="I317" s="257">
        <f t="shared" ref="I317:BB317" si="309">SUMIF($F$12:$F$433,"=3231",I$12:I$433)</f>
        <v>51981180</v>
      </c>
      <c r="J317" s="28">
        <f t="shared" si="309"/>
        <v>37830587</v>
      </c>
      <c r="K317" s="28">
        <f t="shared" si="309"/>
        <v>324000</v>
      </c>
      <c r="L317" s="28">
        <f t="shared" si="309"/>
        <v>12896251</v>
      </c>
      <c r="M317" s="28">
        <f t="shared" si="309"/>
        <v>756612</v>
      </c>
      <c r="N317" s="28">
        <f t="shared" si="309"/>
        <v>173730</v>
      </c>
      <c r="O317" s="21">
        <f t="shared" si="309"/>
        <v>73.131900000000002</v>
      </c>
      <c r="P317" s="21">
        <f t="shared" si="309"/>
        <v>65.142099999999999</v>
      </c>
      <c r="Q317" s="259">
        <f t="shared" si="309"/>
        <v>7.9898000000000007</v>
      </c>
      <c r="R317" s="257">
        <f t="shared" si="309"/>
        <v>0</v>
      </c>
      <c r="S317" s="28">
        <f t="shared" si="309"/>
        <v>0</v>
      </c>
      <c r="T317" s="28">
        <f t="shared" si="309"/>
        <v>0</v>
      </c>
      <c r="U317" s="28">
        <f t="shared" si="309"/>
        <v>0</v>
      </c>
      <c r="V317" s="28">
        <f t="shared" si="309"/>
        <v>0</v>
      </c>
      <c r="W317" s="28">
        <f t="shared" si="309"/>
        <v>0</v>
      </c>
      <c r="X317" s="28">
        <f t="shared" si="309"/>
        <v>0</v>
      </c>
      <c r="Y317" s="28">
        <f t="shared" si="309"/>
        <v>0</v>
      </c>
      <c r="Z317" s="28">
        <f t="shared" si="309"/>
        <v>0</v>
      </c>
      <c r="AA317" s="28">
        <f t="shared" si="309"/>
        <v>0</v>
      </c>
      <c r="AB317" s="28">
        <f t="shared" si="309"/>
        <v>0</v>
      </c>
      <c r="AC317" s="28">
        <f t="shared" si="309"/>
        <v>0</v>
      </c>
      <c r="AD317" s="28">
        <f t="shared" si="309"/>
        <v>0</v>
      </c>
      <c r="AE317" s="28">
        <f t="shared" si="309"/>
        <v>0</v>
      </c>
      <c r="AF317" s="28">
        <f t="shared" si="309"/>
        <v>0</v>
      </c>
      <c r="AG317" s="28">
        <f t="shared" si="309"/>
        <v>0</v>
      </c>
      <c r="AH317" s="28">
        <f t="shared" si="309"/>
        <v>0</v>
      </c>
      <c r="AI317" s="21">
        <f t="shared" si="309"/>
        <v>0</v>
      </c>
      <c r="AJ317" s="21">
        <f t="shared" si="309"/>
        <v>0</v>
      </c>
      <c r="AK317" s="21">
        <f t="shared" si="309"/>
        <v>0</v>
      </c>
      <c r="AL317" s="21">
        <f t="shared" si="309"/>
        <v>0</v>
      </c>
      <c r="AM317" s="21">
        <f t="shared" si="309"/>
        <v>0</v>
      </c>
      <c r="AN317" s="21">
        <f t="shared" si="309"/>
        <v>0</v>
      </c>
      <c r="AO317" s="21">
        <f t="shared" si="309"/>
        <v>0</v>
      </c>
      <c r="AP317" s="21">
        <f t="shared" si="309"/>
        <v>0</v>
      </c>
      <c r="AQ317" s="21">
        <f t="shared" si="309"/>
        <v>0</v>
      </c>
      <c r="AR317" s="21">
        <f t="shared" si="309"/>
        <v>0</v>
      </c>
      <c r="AS317" s="29">
        <f t="shared" si="309"/>
        <v>0</v>
      </c>
      <c r="AT317" s="258">
        <f t="shared" si="309"/>
        <v>51981180</v>
      </c>
      <c r="AU317" s="28">
        <f t="shared" si="309"/>
        <v>37830587</v>
      </c>
      <c r="AV317" s="28">
        <f t="shared" si="309"/>
        <v>324000</v>
      </c>
      <c r="AW317" s="28">
        <f t="shared" si="309"/>
        <v>12896251</v>
      </c>
      <c r="AX317" s="28">
        <f t="shared" si="309"/>
        <v>756612</v>
      </c>
      <c r="AY317" s="28">
        <f t="shared" si="309"/>
        <v>173730</v>
      </c>
      <c r="AZ317" s="21">
        <f t="shared" si="309"/>
        <v>73.131900000000002</v>
      </c>
      <c r="BA317" s="21">
        <f t="shared" si="309"/>
        <v>65.142099999999999</v>
      </c>
      <c r="BB317" s="29">
        <f t="shared" si="309"/>
        <v>7.9898000000000007</v>
      </c>
      <c r="BD317" s="7"/>
    </row>
    <row r="318" spans="1:56" ht="13.5" thickBot="1" x14ac:dyDescent="0.25">
      <c r="D318" s="16"/>
      <c r="E318" s="12"/>
      <c r="F318" s="16"/>
      <c r="G318" s="41"/>
      <c r="H318" s="231">
        <v>3233</v>
      </c>
      <c r="I318" s="260">
        <f t="shared" ref="I318:BB318" si="310">SUMIF($F$12:$F$433,"=3233",I$12:I$433)</f>
        <v>9124149</v>
      </c>
      <c r="J318" s="261">
        <f t="shared" si="310"/>
        <v>5739509</v>
      </c>
      <c r="K318" s="261">
        <f t="shared" si="310"/>
        <v>920000</v>
      </c>
      <c r="L318" s="261">
        <f t="shared" si="310"/>
        <v>2250914</v>
      </c>
      <c r="M318" s="261">
        <f t="shared" si="310"/>
        <v>114790</v>
      </c>
      <c r="N318" s="261">
        <f t="shared" si="310"/>
        <v>98936</v>
      </c>
      <c r="O318" s="262">
        <f t="shared" si="310"/>
        <v>13.64</v>
      </c>
      <c r="P318" s="262">
        <f t="shared" si="310"/>
        <v>8.120000000000001</v>
      </c>
      <c r="Q318" s="265">
        <f t="shared" si="310"/>
        <v>5.52</v>
      </c>
      <c r="R318" s="260">
        <f t="shared" si="310"/>
        <v>0</v>
      </c>
      <c r="S318" s="261">
        <f t="shared" si="310"/>
        <v>0</v>
      </c>
      <c r="T318" s="261">
        <f t="shared" si="310"/>
        <v>0</v>
      </c>
      <c r="U318" s="261">
        <f t="shared" si="310"/>
        <v>0</v>
      </c>
      <c r="V318" s="261">
        <f t="shared" si="310"/>
        <v>0</v>
      </c>
      <c r="W318" s="261">
        <f t="shared" si="310"/>
        <v>0</v>
      </c>
      <c r="X318" s="261">
        <f t="shared" si="310"/>
        <v>0</v>
      </c>
      <c r="Y318" s="261">
        <f t="shared" si="310"/>
        <v>0</v>
      </c>
      <c r="Z318" s="261">
        <f t="shared" si="310"/>
        <v>0</v>
      </c>
      <c r="AA318" s="261">
        <f t="shared" si="310"/>
        <v>0</v>
      </c>
      <c r="AB318" s="261">
        <f t="shared" si="310"/>
        <v>0</v>
      </c>
      <c r="AC318" s="261">
        <f t="shared" si="310"/>
        <v>0</v>
      </c>
      <c r="AD318" s="261">
        <f t="shared" si="310"/>
        <v>0</v>
      </c>
      <c r="AE318" s="261">
        <f t="shared" si="310"/>
        <v>0</v>
      </c>
      <c r="AF318" s="261">
        <f t="shared" si="310"/>
        <v>0</v>
      </c>
      <c r="AG318" s="261">
        <f t="shared" si="310"/>
        <v>0</v>
      </c>
      <c r="AH318" s="261">
        <f t="shared" si="310"/>
        <v>0</v>
      </c>
      <c r="AI318" s="262">
        <f t="shared" si="310"/>
        <v>0</v>
      </c>
      <c r="AJ318" s="262">
        <f t="shared" si="310"/>
        <v>0</v>
      </c>
      <c r="AK318" s="262">
        <f t="shared" si="310"/>
        <v>0</v>
      </c>
      <c r="AL318" s="262">
        <f t="shared" si="310"/>
        <v>0</v>
      </c>
      <c r="AM318" s="262">
        <f t="shared" si="310"/>
        <v>0</v>
      </c>
      <c r="AN318" s="262">
        <f t="shared" si="310"/>
        <v>0</v>
      </c>
      <c r="AO318" s="262">
        <f t="shared" si="310"/>
        <v>0</v>
      </c>
      <c r="AP318" s="262">
        <f t="shared" si="310"/>
        <v>0</v>
      </c>
      <c r="AQ318" s="262">
        <f t="shared" si="310"/>
        <v>0</v>
      </c>
      <c r="AR318" s="262">
        <f t="shared" si="310"/>
        <v>0</v>
      </c>
      <c r="AS318" s="263">
        <f t="shared" si="310"/>
        <v>0</v>
      </c>
      <c r="AT318" s="264">
        <f t="shared" si="310"/>
        <v>9124149</v>
      </c>
      <c r="AU318" s="261">
        <f t="shared" si="310"/>
        <v>5739509</v>
      </c>
      <c r="AV318" s="261">
        <f t="shared" si="310"/>
        <v>920000</v>
      </c>
      <c r="AW318" s="261">
        <f t="shared" si="310"/>
        <v>2250914</v>
      </c>
      <c r="AX318" s="261">
        <f t="shared" si="310"/>
        <v>114790</v>
      </c>
      <c r="AY318" s="261">
        <f t="shared" si="310"/>
        <v>98936</v>
      </c>
      <c r="AZ318" s="262">
        <f t="shared" si="310"/>
        <v>13.64</v>
      </c>
      <c r="BA318" s="262">
        <f t="shared" si="310"/>
        <v>8.120000000000001</v>
      </c>
      <c r="BB318" s="263">
        <f t="shared" si="310"/>
        <v>5.52</v>
      </c>
      <c r="BD318" s="7"/>
    </row>
    <row r="319" spans="1:56" x14ac:dyDescent="0.2">
      <c r="D319" s="12"/>
      <c r="E319" s="12"/>
      <c r="F319" s="12"/>
      <c r="G319" s="41"/>
      <c r="H319" s="12"/>
      <c r="I319" s="27"/>
      <c r="J319" s="27"/>
      <c r="K319" s="27"/>
      <c r="L319" s="27"/>
      <c r="M319" s="27"/>
      <c r="N319" s="27"/>
      <c r="O319" s="7"/>
      <c r="P319" s="7"/>
      <c r="Q319" s="7"/>
    </row>
    <row r="330" spans="15:30" x14ac:dyDescent="0.2">
      <c r="T330">
        <f t="shared" ref="T330:AD330" si="311">SUBTOTAL(9,T327:T329)</f>
        <v>0</v>
      </c>
      <c r="V330">
        <f t="shared" si="311"/>
        <v>0</v>
      </c>
      <c r="W330">
        <f t="shared" si="311"/>
        <v>0</v>
      </c>
      <c r="X330">
        <f t="shared" si="311"/>
        <v>0</v>
      </c>
      <c r="Y330">
        <f t="shared" si="311"/>
        <v>0</v>
      </c>
      <c r="Z330">
        <f t="shared" si="311"/>
        <v>0</v>
      </c>
      <c r="AA330">
        <f t="shared" si="311"/>
        <v>0</v>
      </c>
      <c r="AB330">
        <f t="shared" si="311"/>
        <v>0</v>
      </c>
      <c r="AC330">
        <f t="shared" si="311"/>
        <v>0</v>
      </c>
      <c r="AD330">
        <f t="shared" si="311"/>
        <v>0</v>
      </c>
    </row>
    <row r="332" spans="15:30" x14ac:dyDescent="0.2">
      <c r="O332" s="15"/>
      <c r="P332" s="15"/>
      <c r="Q332" s="15"/>
      <c r="S332" s="15"/>
    </row>
    <row r="333" spans="15:30" x14ac:dyDescent="0.2">
      <c r="O333" s="15"/>
      <c r="P333" s="15"/>
      <c r="Q333" s="15"/>
      <c r="S333" s="15"/>
    </row>
    <row r="334" spans="15:30" x14ac:dyDescent="0.2">
      <c r="O334" s="15"/>
      <c r="P334" s="15"/>
      <c r="Q334" s="15"/>
      <c r="S334" s="15"/>
    </row>
    <row r="335" spans="15:30" x14ac:dyDescent="0.2">
      <c r="O335" s="15"/>
      <c r="P335" s="15"/>
      <c r="Q335" s="15"/>
      <c r="S335" s="15"/>
    </row>
  </sheetData>
  <mergeCells count="51">
    <mergeCell ref="AZ8:AZ10"/>
    <mergeCell ref="BA8:BB8"/>
    <mergeCell ref="AA9:AA10"/>
    <mergeCell ref="AG9:AG10"/>
    <mergeCell ref="AU9:AV9"/>
    <mergeCell ref="AX9:AX10"/>
    <mergeCell ref="BA9:BA10"/>
    <mergeCell ref="BB9:BB10"/>
    <mergeCell ref="AY9:AY10"/>
    <mergeCell ref="AF9:AF10"/>
    <mergeCell ref="AW9:AW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Y9:Y10"/>
    <mergeCell ref="Z9:Z10"/>
    <mergeCell ref="AE9:AE10"/>
    <mergeCell ref="R9:R10"/>
    <mergeCell ref="S9:S10"/>
    <mergeCell ref="T9:T10"/>
    <mergeCell ref="U9:U10"/>
    <mergeCell ref="V9:V10"/>
    <mergeCell ref="A3:E3"/>
    <mergeCell ref="AC7:AC10"/>
    <mergeCell ref="AB7:AB10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W9:W10"/>
    <mergeCell ref="X9:X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D143"/>
  <sheetViews>
    <sheetView workbookViewId="0">
      <pane xSplit="8" ySplit="11" topLeftCell="K121" activePane="bottomRight" state="frozen"/>
      <selection activeCell="I6" sqref="I6:Q7"/>
      <selection pane="topRight" activeCell="I6" sqref="I6:Q7"/>
      <selection pane="bottomLeft" activeCell="I6" sqref="I6:Q7"/>
      <selection pane="bottomRight" activeCell="U25" sqref="U25"/>
    </sheetView>
  </sheetViews>
  <sheetFormatPr defaultColWidth="9.140625" defaultRowHeight="15" x14ac:dyDescent="0.25"/>
  <cols>
    <col min="1" max="1" width="5" style="590" customWidth="1"/>
    <col min="2" max="2" width="7.140625" style="487" bestFit="1" customWidth="1"/>
    <col min="3" max="3" width="8.7109375" style="591" bestFit="1" customWidth="1"/>
    <col min="4" max="4" width="7.85546875" style="487" bestFit="1" customWidth="1"/>
    <col min="5" max="5" width="31.42578125" style="639" customWidth="1"/>
    <col min="6" max="6" width="5.42578125" style="591" customWidth="1"/>
    <col min="7" max="7" width="10" style="487" customWidth="1"/>
    <col min="8" max="8" width="8.5703125" style="487" customWidth="1"/>
    <col min="9" max="9" width="11.7109375" style="636" customWidth="1"/>
    <col min="10" max="11" width="10.85546875" style="636" customWidth="1"/>
    <col min="12" max="13" width="10.7109375" style="636" customWidth="1"/>
    <col min="14" max="14" width="11.42578125" style="636" customWidth="1"/>
    <col min="15" max="15" width="12" style="637" customWidth="1"/>
    <col min="16" max="16" width="10.42578125" style="637" customWidth="1"/>
    <col min="17" max="17" width="10.7109375" style="637" customWidth="1"/>
    <col min="18" max="18" width="10.7109375" style="636" customWidth="1"/>
    <col min="19" max="34" width="10.7109375" style="487" customWidth="1"/>
    <col min="35" max="45" width="10.7109375" style="637" customWidth="1"/>
    <col min="46" max="51" width="10.7109375" style="487" customWidth="1"/>
    <col min="52" max="52" width="11.7109375" style="637" customWidth="1"/>
    <col min="53" max="54" width="10.7109375" style="637" customWidth="1"/>
    <col min="55" max="16384" width="9.140625" style="487"/>
  </cols>
  <sheetData>
    <row r="1" spans="1:54" ht="15.75" customHeight="1" x14ac:dyDescent="0.25">
      <c r="A1" s="872" t="s">
        <v>2</v>
      </c>
      <c r="B1" s="872"/>
      <c r="C1" s="479"/>
      <c r="D1" s="872"/>
      <c r="E1" s="872"/>
      <c r="F1" s="480"/>
      <c r="G1" s="480"/>
      <c r="H1" s="480"/>
      <c r="I1" s="481"/>
      <c r="J1" s="482"/>
      <c r="K1" s="482"/>
      <c r="L1" s="482"/>
      <c r="M1" s="482"/>
      <c r="N1" s="482"/>
      <c r="O1" s="483"/>
      <c r="P1" s="484"/>
      <c r="Q1" s="484"/>
      <c r="R1" s="484"/>
      <c r="S1" s="481"/>
      <c r="T1" s="481"/>
      <c r="U1" s="481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6"/>
      <c r="AJ1" s="486"/>
      <c r="AK1" s="486"/>
      <c r="AL1" s="486"/>
      <c r="AM1" s="486"/>
      <c r="AN1" s="486"/>
      <c r="AO1" s="483"/>
      <c r="AP1" s="483"/>
      <c r="AQ1" s="483"/>
      <c r="AR1" s="483"/>
      <c r="AS1" s="483"/>
      <c r="AT1" s="481"/>
      <c r="AU1" s="481"/>
      <c r="AV1" s="481"/>
      <c r="AW1" s="481"/>
      <c r="AX1" s="481"/>
      <c r="AY1" s="483"/>
      <c r="AZ1" s="483"/>
      <c r="BA1" s="483"/>
      <c r="BB1" s="483"/>
    </row>
    <row r="2" spans="1:54" ht="12.75" customHeight="1" x14ac:dyDescent="0.25">
      <c r="A2" s="872" t="s">
        <v>3</v>
      </c>
      <c r="B2" s="872"/>
      <c r="C2" s="479"/>
      <c r="D2" s="872"/>
      <c r="E2" s="872"/>
      <c r="F2" s="480"/>
      <c r="G2" s="480"/>
      <c r="H2" s="480"/>
      <c r="I2" s="488"/>
      <c r="J2" s="488"/>
      <c r="K2" s="488"/>
      <c r="L2" s="488"/>
      <c r="M2" s="488"/>
      <c r="N2" s="488"/>
      <c r="O2" s="489"/>
      <c r="P2" s="489"/>
      <c r="Q2" s="489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8"/>
      <c r="AU2" s="488"/>
      <c r="AV2" s="488"/>
      <c r="AW2" s="488"/>
      <c r="AX2" s="488"/>
      <c r="AY2" s="489"/>
      <c r="AZ2" s="489"/>
      <c r="BA2" s="489"/>
      <c r="BB2" s="483"/>
    </row>
    <row r="3" spans="1:54" ht="12" customHeight="1" x14ac:dyDescent="0.25">
      <c r="A3" s="1062" t="s">
        <v>4</v>
      </c>
      <c r="B3" s="1062"/>
      <c r="C3" s="1062"/>
      <c r="D3" s="1062"/>
      <c r="E3" s="1062"/>
      <c r="F3" s="480"/>
      <c r="G3" s="480"/>
      <c r="H3" s="480"/>
      <c r="I3" s="488"/>
      <c r="J3" s="488"/>
      <c r="K3" s="488"/>
      <c r="L3" s="488"/>
      <c r="M3" s="488"/>
      <c r="N3" s="488"/>
      <c r="O3" s="489"/>
      <c r="P3" s="489"/>
      <c r="Q3" s="489"/>
      <c r="R3" s="490"/>
      <c r="S3" s="490"/>
      <c r="T3" s="490"/>
      <c r="U3" s="490"/>
      <c r="V3" s="490"/>
      <c r="W3" s="490"/>
      <c r="X3" s="490"/>
      <c r="Y3" s="490"/>
      <c r="Z3" s="490"/>
      <c r="AA3" s="491"/>
      <c r="AB3" s="491"/>
      <c r="AC3" s="491"/>
      <c r="AD3" s="492"/>
      <c r="AE3" s="492"/>
      <c r="AF3" s="492"/>
      <c r="AG3" s="491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89"/>
      <c r="AT3" s="488"/>
      <c r="AU3" s="488"/>
      <c r="AV3" s="488"/>
      <c r="AW3" s="488"/>
      <c r="AX3" s="488"/>
      <c r="AY3" s="489"/>
      <c r="AZ3" s="489"/>
      <c r="BA3" s="489"/>
      <c r="BB3" s="483"/>
    </row>
    <row r="4" spans="1:54" ht="12" customHeight="1" x14ac:dyDescent="0.25">
      <c r="A4" s="494"/>
      <c r="B4" s="872"/>
      <c r="C4" s="872"/>
      <c r="D4" s="872"/>
      <c r="E4" s="872"/>
      <c r="F4" s="480"/>
      <c r="G4" s="480"/>
      <c r="H4" s="480"/>
      <c r="I4" s="488"/>
      <c r="J4" s="488"/>
      <c r="K4" s="488"/>
      <c r="L4" s="488"/>
      <c r="M4" s="488"/>
      <c r="N4" s="488"/>
      <c r="O4" s="489"/>
      <c r="P4" s="489"/>
      <c r="Q4" s="489"/>
      <c r="R4" s="490"/>
      <c r="S4" s="490"/>
      <c r="T4" s="490"/>
      <c r="U4" s="490"/>
      <c r="V4" s="490"/>
      <c r="W4" s="490"/>
      <c r="X4" s="490"/>
      <c r="Y4" s="490"/>
      <c r="Z4" s="490"/>
      <c r="AA4" s="491"/>
      <c r="AB4" s="491"/>
      <c r="AC4" s="491"/>
      <c r="AD4" s="492"/>
      <c r="AE4" s="492"/>
      <c r="AF4" s="492"/>
      <c r="AG4" s="491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89"/>
      <c r="AT4" s="488"/>
      <c r="AU4" s="488"/>
      <c r="AV4" s="488"/>
      <c r="AW4" s="488"/>
      <c r="AX4" s="488"/>
      <c r="AY4" s="489"/>
      <c r="AZ4" s="489"/>
      <c r="BA4" s="489"/>
      <c r="BB4" s="483"/>
    </row>
    <row r="5" spans="1:54" ht="16.5" thickBot="1" x14ac:dyDescent="0.3">
      <c r="A5" s="291" t="s">
        <v>853</v>
      </c>
      <c r="B5" s="91"/>
      <c r="C5" s="91"/>
      <c r="D5" s="91"/>
      <c r="E5" s="92"/>
      <c r="F5" s="496"/>
      <c r="G5" s="496"/>
      <c r="H5" s="496"/>
      <c r="I5" s="497"/>
      <c r="J5" s="497"/>
      <c r="K5" s="497"/>
      <c r="L5" s="497"/>
      <c r="M5" s="497"/>
      <c r="N5" s="497"/>
      <c r="O5" s="498"/>
      <c r="P5" s="498"/>
      <c r="Q5" s="498"/>
      <c r="R5" s="490"/>
      <c r="S5" s="490"/>
      <c r="T5" s="490"/>
      <c r="U5" s="490"/>
      <c r="V5" s="490"/>
      <c r="W5" s="481"/>
      <c r="X5" s="490"/>
      <c r="Y5" s="490"/>
      <c r="Z5" s="490"/>
      <c r="AA5" s="491"/>
      <c r="AB5" s="491"/>
      <c r="AC5" s="491"/>
      <c r="AD5" s="492"/>
      <c r="AE5" s="492"/>
      <c r="AF5" s="492"/>
      <c r="AG5" s="491"/>
      <c r="AH5" s="483"/>
      <c r="AI5" s="483"/>
      <c r="AJ5" s="499"/>
      <c r="AK5" s="499"/>
      <c r="AL5" s="499"/>
      <c r="AM5" s="499"/>
      <c r="AN5" s="499"/>
      <c r="AO5" s="499"/>
      <c r="AP5" s="499"/>
      <c r="AQ5" s="499"/>
      <c r="AR5" s="499"/>
      <c r="AS5" s="498"/>
      <c r="AT5" s="497"/>
      <c r="AU5" s="497"/>
      <c r="AV5" s="497"/>
      <c r="AW5" s="497"/>
      <c r="AX5" s="497"/>
      <c r="AY5" s="498"/>
      <c r="AZ5" s="498"/>
      <c r="BA5" s="498"/>
      <c r="BB5" s="483"/>
    </row>
    <row r="6" spans="1:54" x14ac:dyDescent="0.25">
      <c r="A6" s="480"/>
      <c r="B6" s="494"/>
      <c r="C6" s="494"/>
      <c r="D6" s="494"/>
      <c r="E6" s="480"/>
      <c r="F6" s="480"/>
      <c r="G6" s="480"/>
      <c r="H6" s="480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4" ht="16.5" thickBot="1" x14ac:dyDescent="0.3">
      <c r="A7" s="494"/>
      <c r="B7" s="500"/>
      <c r="C7" s="143"/>
      <c r="D7" s="501"/>
      <c r="E7" s="500"/>
      <c r="F7" s="480"/>
      <c r="G7" s="480"/>
      <c r="H7" s="480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4" ht="15" customHeight="1" x14ac:dyDescent="0.25">
      <c r="A8" s="502"/>
      <c r="B8" s="503"/>
      <c r="C8" s="503"/>
      <c r="D8" s="503"/>
      <c r="E8" s="503"/>
      <c r="F8" s="503"/>
      <c r="G8" s="503"/>
      <c r="H8" s="503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4" ht="15.75" thickBot="1" x14ac:dyDescent="0.3">
      <c r="A9" s="504" t="s">
        <v>819</v>
      </c>
      <c r="B9" s="143"/>
      <c r="C9" s="143"/>
      <c r="D9" s="505"/>
      <c r="E9" s="143"/>
      <c r="F9" s="506"/>
      <c r="G9" s="507"/>
      <c r="H9" s="507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4" ht="23.25" thickBot="1" x14ac:dyDescent="0.3">
      <c r="A10" s="508" t="s">
        <v>798</v>
      </c>
      <c r="B10" s="509" t="s">
        <v>564</v>
      </c>
      <c r="C10" s="509" t="s">
        <v>565</v>
      </c>
      <c r="D10" s="509" t="s">
        <v>268</v>
      </c>
      <c r="E10" s="245" t="s">
        <v>800</v>
      </c>
      <c r="F10" s="509" t="s">
        <v>0</v>
      </c>
      <c r="G10" s="510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4" s="523" customFormat="1" ht="11.25" customHeight="1" thickBot="1" x14ac:dyDescent="0.25">
      <c r="A11" s="511" t="s">
        <v>566</v>
      </c>
      <c r="B11" s="512" t="s">
        <v>567</v>
      </c>
      <c r="C11" s="512" t="s">
        <v>270</v>
      </c>
      <c r="D11" s="512" t="s">
        <v>271</v>
      </c>
      <c r="E11" s="512" t="s">
        <v>568</v>
      </c>
      <c r="F11" s="512" t="s">
        <v>0</v>
      </c>
      <c r="G11" s="512" t="s">
        <v>569</v>
      </c>
      <c r="H11" s="513" t="s">
        <v>794</v>
      </c>
      <c r="I11" s="514" t="s">
        <v>272</v>
      </c>
      <c r="J11" s="515" t="s">
        <v>273</v>
      </c>
      <c r="K11" s="207" t="s">
        <v>279</v>
      </c>
      <c r="L11" s="515" t="s">
        <v>274</v>
      </c>
      <c r="M11" s="515" t="s">
        <v>275</v>
      </c>
      <c r="N11" s="515" t="s">
        <v>276</v>
      </c>
      <c r="O11" s="640" t="s">
        <v>277</v>
      </c>
      <c r="P11" s="521" t="s">
        <v>570</v>
      </c>
      <c r="Q11" s="522" t="s">
        <v>571</v>
      </c>
      <c r="R11" s="517" t="s">
        <v>301</v>
      </c>
      <c r="S11" s="517" t="s">
        <v>301</v>
      </c>
      <c r="T11" s="518" t="s">
        <v>301</v>
      </c>
      <c r="U11" s="518" t="s">
        <v>301</v>
      </c>
      <c r="V11" s="518" t="s">
        <v>301</v>
      </c>
      <c r="W11" s="518" t="s">
        <v>301</v>
      </c>
      <c r="X11" s="518" t="s">
        <v>302</v>
      </c>
      <c r="Y11" s="518" t="s">
        <v>302</v>
      </c>
      <c r="Z11" s="518" t="s">
        <v>303</v>
      </c>
      <c r="AA11" s="518" t="s">
        <v>302</v>
      </c>
      <c r="AB11" s="518" t="s">
        <v>304</v>
      </c>
      <c r="AC11" s="838" t="s">
        <v>305</v>
      </c>
      <c r="AD11" s="518" t="s">
        <v>306</v>
      </c>
      <c r="AE11" s="518" t="s">
        <v>308</v>
      </c>
      <c r="AF11" s="518" t="s">
        <v>307</v>
      </c>
      <c r="AG11" s="518" t="s">
        <v>307</v>
      </c>
      <c r="AH11" s="518" t="s">
        <v>314</v>
      </c>
      <c r="AI11" s="519" t="s">
        <v>310</v>
      </c>
      <c r="AJ11" s="519" t="s">
        <v>311</v>
      </c>
      <c r="AK11" s="519" t="s">
        <v>310</v>
      </c>
      <c r="AL11" s="519" t="s">
        <v>310</v>
      </c>
      <c r="AM11" s="519" t="s">
        <v>311</v>
      </c>
      <c r="AN11" s="214" t="s">
        <v>310</v>
      </c>
      <c r="AO11" s="519" t="s">
        <v>310</v>
      </c>
      <c r="AP11" s="519" t="s">
        <v>311</v>
      </c>
      <c r="AQ11" s="519" t="s">
        <v>310</v>
      </c>
      <c r="AR11" s="519" t="s">
        <v>311</v>
      </c>
      <c r="AS11" s="520" t="s">
        <v>312</v>
      </c>
      <c r="AT11" s="641" t="s">
        <v>272</v>
      </c>
      <c r="AU11" s="518" t="s">
        <v>273</v>
      </c>
      <c r="AV11" s="518" t="s">
        <v>279</v>
      </c>
      <c r="AW11" s="518" t="s">
        <v>274</v>
      </c>
      <c r="AX11" s="518" t="s">
        <v>275</v>
      </c>
      <c r="AY11" s="518" t="s">
        <v>276</v>
      </c>
      <c r="AZ11" s="519" t="s">
        <v>277</v>
      </c>
      <c r="BA11" s="519" t="s">
        <v>570</v>
      </c>
      <c r="BB11" s="737" t="s">
        <v>571</v>
      </c>
    </row>
    <row r="12" spans="1:54" ht="12.95" customHeight="1" x14ac:dyDescent="0.25">
      <c r="A12" s="524">
        <v>1</v>
      </c>
      <c r="B12" s="525">
        <v>4486</v>
      </c>
      <c r="C12" s="526">
        <v>600075176</v>
      </c>
      <c r="D12" s="526">
        <v>46750401</v>
      </c>
      <c r="E12" s="527" t="s">
        <v>326</v>
      </c>
      <c r="F12" s="525">
        <v>3233</v>
      </c>
      <c r="G12" s="528" t="s">
        <v>322</v>
      </c>
      <c r="H12" s="528" t="s">
        <v>282</v>
      </c>
      <c r="I12" s="798">
        <v>3619873</v>
      </c>
      <c r="J12" s="799">
        <v>2541303</v>
      </c>
      <c r="K12" s="799">
        <v>100000</v>
      </c>
      <c r="L12" s="800">
        <v>892760</v>
      </c>
      <c r="M12" s="800">
        <v>50826</v>
      </c>
      <c r="N12" s="799">
        <v>34984</v>
      </c>
      <c r="O12" s="801">
        <v>5.919999999999999</v>
      </c>
      <c r="P12" s="804">
        <v>3.75</v>
      </c>
      <c r="Q12" s="836">
        <v>2.17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222">
        <f>SUM(AQ12:AR12)</f>
        <v>0</v>
      </c>
      <c r="AT12" s="880">
        <f>I12+AH12</f>
        <v>3619873</v>
      </c>
      <c r="AU12" s="532">
        <f>J12+W12</f>
        <v>2541303</v>
      </c>
      <c r="AV12" s="219">
        <f>K12+AA12</f>
        <v>100000</v>
      </c>
      <c r="AW12" s="532">
        <f>L12+AC12</f>
        <v>892760</v>
      </c>
      <c r="AX12" s="532">
        <f>M12+AD12</f>
        <v>50826</v>
      </c>
      <c r="AY12" s="532">
        <f>N12+AG12</f>
        <v>34984</v>
      </c>
      <c r="AZ12" s="533">
        <f>O12+AS12</f>
        <v>5.919999999999999</v>
      </c>
      <c r="BA12" s="533">
        <f>P12+AQ12</f>
        <v>3.75</v>
      </c>
      <c r="BB12" s="534">
        <f>Q12+AR12</f>
        <v>2.17</v>
      </c>
    </row>
    <row r="13" spans="1:54" ht="12.95" customHeight="1" x14ac:dyDescent="0.25">
      <c r="A13" s="536">
        <v>1</v>
      </c>
      <c r="B13" s="537">
        <v>4486</v>
      </c>
      <c r="C13" s="538">
        <v>600075176</v>
      </c>
      <c r="D13" s="538">
        <v>46750401</v>
      </c>
      <c r="E13" s="539" t="s">
        <v>327</v>
      </c>
      <c r="F13" s="540"/>
      <c r="G13" s="541"/>
      <c r="H13" s="541"/>
      <c r="I13" s="542">
        <v>3619873</v>
      </c>
      <c r="J13" s="543">
        <v>2541303</v>
      </c>
      <c r="K13" s="543">
        <v>100000</v>
      </c>
      <c r="L13" s="543">
        <v>892760</v>
      </c>
      <c r="M13" s="543">
        <v>50826</v>
      </c>
      <c r="N13" s="543">
        <v>34984</v>
      </c>
      <c r="O13" s="544">
        <v>5.919999999999999</v>
      </c>
      <c r="P13" s="544">
        <v>3.75</v>
      </c>
      <c r="Q13" s="757">
        <v>2.17</v>
      </c>
      <c r="R13" s="542">
        <f t="shared" ref="R13:BB13" si="0">SUM(R12)</f>
        <v>0</v>
      </c>
      <c r="S13" s="543">
        <f t="shared" si="0"/>
        <v>0</v>
      </c>
      <c r="T13" s="543">
        <f t="shared" si="0"/>
        <v>0</v>
      </c>
      <c r="U13" s="543">
        <f t="shared" si="0"/>
        <v>0</v>
      </c>
      <c r="V13" s="543">
        <f t="shared" si="0"/>
        <v>0</v>
      </c>
      <c r="W13" s="543">
        <f t="shared" si="0"/>
        <v>0</v>
      </c>
      <c r="X13" s="543">
        <f t="shared" si="0"/>
        <v>0</v>
      </c>
      <c r="Y13" s="543">
        <f t="shared" si="0"/>
        <v>0</v>
      </c>
      <c r="Z13" s="543">
        <f t="shared" si="0"/>
        <v>0</v>
      </c>
      <c r="AA13" s="543">
        <f t="shared" si="0"/>
        <v>0</v>
      </c>
      <c r="AB13" s="543">
        <f t="shared" si="0"/>
        <v>0</v>
      </c>
      <c r="AC13" s="543">
        <f t="shared" si="0"/>
        <v>0</v>
      </c>
      <c r="AD13" s="543">
        <f t="shared" si="0"/>
        <v>0</v>
      </c>
      <c r="AE13" s="543">
        <f t="shared" si="0"/>
        <v>0</v>
      </c>
      <c r="AF13" s="543">
        <f t="shared" si="0"/>
        <v>0</v>
      </c>
      <c r="AG13" s="543">
        <f t="shared" si="0"/>
        <v>0</v>
      </c>
      <c r="AH13" s="543">
        <f t="shared" si="0"/>
        <v>0</v>
      </c>
      <c r="AI13" s="544">
        <f t="shared" si="0"/>
        <v>0</v>
      </c>
      <c r="AJ13" s="544">
        <f t="shared" si="0"/>
        <v>0</v>
      </c>
      <c r="AK13" s="544">
        <f t="shared" si="0"/>
        <v>0</v>
      </c>
      <c r="AL13" s="544">
        <f t="shared" si="0"/>
        <v>0</v>
      </c>
      <c r="AM13" s="544">
        <f t="shared" si="0"/>
        <v>0</v>
      </c>
      <c r="AN13" s="544">
        <f t="shared" si="0"/>
        <v>0</v>
      </c>
      <c r="AO13" s="544">
        <f t="shared" si="0"/>
        <v>0</v>
      </c>
      <c r="AP13" s="544">
        <f t="shared" si="0"/>
        <v>0</v>
      </c>
      <c r="AQ13" s="544">
        <f t="shared" si="0"/>
        <v>0</v>
      </c>
      <c r="AR13" s="544">
        <f t="shared" si="0"/>
        <v>0</v>
      </c>
      <c r="AS13" s="545">
        <f t="shared" si="0"/>
        <v>0</v>
      </c>
      <c r="AT13" s="546">
        <f t="shared" si="0"/>
        <v>3619873</v>
      </c>
      <c r="AU13" s="543">
        <f t="shared" si="0"/>
        <v>2541303</v>
      </c>
      <c r="AV13" s="543">
        <f t="shared" si="0"/>
        <v>100000</v>
      </c>
      <c r="AW13" s="543">
        <f t="shared" si="0"/>
        <v>892760</v>
      </c>
      <c r="AX13" s="543">
        <f t="shared" si="0"/>
        <v>50826</v>
      </c>
      <c r="AY13" s="543">
        <f t="shared" si="0"/>
        <v>34984</v>
      </c>
      <c r="AZ13" s="544">
        <f t="shared" si="0"/>
        <v>5.919999999999999</v>
      </c>
      <c r="BA13" s="544">
        <f t="shared" si="0"/>
        <v>3.75</v>
      </c>
      <c r="BB13" s="545">
        <f t="shared" si="0"/>
        <v>2.17</v>
      </c>
    </row>
    <row r="14" spans="1:54" ht="12.95" customHeight="1" x14ac:dyDescent="0.25">
      <c r="A14" s="548">
        <v>2</v>
      </c>
      <c r="B14" s="549">
        <v>4419</v>
      </c>
      <c r="C14" s="550">
        <v>600074056</v>
      </c>
      <c r="D14" s="549">
        <v>72744049</v>
      </c>
      <c r="E14" s="551" t="s">
        <v>328</v>
      </c>
      <c r="F14" s="549">
        <v>3111</v>
      </c>
      <c r="G14" s="552" t="s">
        <v>329</v>
      </c>
      <c r="H14" s="553" t="s">
        <v>281</v>
      </c>
      <c r="I14" s="529">
        <v>23880998</v>
      </c>
      <c r="J14" s="554">
        <v>17480153</v>
      </c>
      <c r="K14" s="554">
        <v>0</v>
      </c>
      <c r="L14" s="344">
        <v>5908292</v>
      </c>
      <c r="M14" s="344">
        <v>349603</v>
      </c>
      <c r="N14" s="554">
        <v>142950</v>
      </c>
      <c r="O14" s="555">
        <v>41.028800000000004</v>
      </c>
      <c r="P14" s="744">
        <v>29.982600000000001</v>
      </c>
      <c r="Q14" s="837">
        <v>11.046200000000001</v>
      </c>
      <c r="R14" s="112">
        <f t="shared" ref="R14:R77" si="1">X14*-1</f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7" si="2">SUM(R14:V14)</f>
        <v>0</v>
      </c>
      <c r="X14" s="113">
        <v>0</v>
      </c>
      <c r="Y14" s="113">
        <v>0</v>
      </c>
      <c r="Z14" s="113">
        <v>0</v>
      </c>
      <c r="AA14" s="113">
        <f t="shared" ref="AA14:AA77" si="3">SUM(X14:Z14)</f>
        <v>0</v>
      </c>
      <c r="AB14" s="113">
        <f t="shared" ref="AB14:AB77" si="4">W14+AA14</f>
        <v>0</v>
      </c>
      <c r="AC14" s="114">
        <f t="shared" ref="AC14:AC77" si="5">ROUND((W14+X14+Y14)*33.8%,0)</f>
        <v>0</v>
      </c>
      <c r="AD14" s="114">
        <f t="shared" ref="AD14:AD77" si="6">ROUND(W14*2%,0)</f>
        <v>0</v>
      </c>
      <c r="AE14" s="113">
        <v>0</v>
      </c>
      <c r="AF14" s="113">
        <v>0</v>
      </c>
      <c r="AG14" s="113">
        <f t="shared" ref="AG14:AG77" si="7">SUM(AE14:AF14)</f>
        <v>0</v>
      </c>
      <c r="AH14" s="113">
        <f t="shared" ref="AH14:AH77" si="8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77" si="9">AI14+AK14+AL14+AN14+AO14</f>
        <v>0</v>
      </c>
      <c r="AR14" s="115">
        <f t="shared" ref="AR14:AR77" si="10">AJ14+AM14+AP14</f>
        <v>0</v>
      </c>
      <c r="AS14" s="116">
        <f t="shared" ref="AS14:AS77" si="11">SUM(AQ14:AR14)</f>
        <v>0</v>
      </c>
      <c r="AT14" s="881">
        <f>I14+AH14</f>
        <v>23880998</v>
      </c>
      <c r="AU14" s="535">
        <f>J14+W14</f>
        <v>17480153</v>
      </c>
      <c r="AV14" s="113">
        <f t="shared" ref="AV14:AV71" si="12">K14+AA14</f>
        <v>0</v>
      </c>
      <c r="AW14" s="535">
        <f t="shared" ref="AW14:AX17" si="13">L14+AC14</f>
        <v>5908292</v>
      </c>
      <c r="AX14" s="535">
        <f t="shared" si="13"/>
        <v>349603</v>
      </c>
      <c r="AY14" s="535">
        <f>N14+AG14</f>
        <v>142950</v>
      </c>
      <c r="AZ14" s="556">
        <f>O14+AS14</f>
        <v>41.028800000000004</v>
      </c>
      <c r="BA14" s="556">
        <f t="shared" ref="BA14:BB17" si="14">P14+AQ14</f>
        <v>29.982600000000001</v>
      </c>
      <c r="BB14" s="557">
        <f t="shared" si="14"/>
        <v>11.046200000000001</v>
      </c>
    </row>
    <row r="15" spans="1:54" ht="12.95" customHeight="1" x14ac:dyDescent="0.25">
      <c r="A15" s="548">
        <v>2</v>
      </c>
      <c r="B15" s="549">
        <v>4419</v>
      </c>
      <c r="C15" s="550">
        <v>600074056</v>
      </c>
      <c r="D15" s="549">
        <v>72744049</v>
      </c>
      <c r="E15" s="551" t="s">
        <v>328</v>
      </c>
      <c r="F15" s="549">
        <v>3111</v>
      </c>
      <c r="G15" s="558" t="s">
        <v>317</v>
      </c>
      <c r="H15" s="553" t="s">
        <v>281</v>
      </c>
      <c r="I15" s="529">
        <v>521015</v>
      </c>
      <c r="J15" s="554">
        <v>383664</v>
      </c>
      <c r="K15" s="554">
        <v>0</v>
      </c>
      <c r="L15" s="344">
        <v>129678</v>
      </c>
      <c r="M15" s="344">
        <v>7673</v>
      </c>
      <c r="N15" s="554">
        <v>0</v>
      </c>
      <c r="O15" s="555">
        <v>1</v>
      </c>
      <c r="P15" s="744">
        <v>1</v>
      </c>
      <c r="Q15" s="837">
        <v>0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2"/>
        <v>0</v>
      </c>
      <c r="X15" s="113">
        <v>0</v>
      </c>
      <c r="Y15" s="113">
        <v>0</v>
      </c>
      <c r="Z15" s="113">
        <v>0</v>
      </c>
      <c r="AA15" s="113">
        <f t="shared" si="3"/>
        <v>0</v>
      </c>
      <c r="AB15" s="113">
        <f t="shared" si="4"/>
        <v>0</v>
      </c>
      <c r="AC15" s="114">
        <f t="shared" si="5"/>
        <v>0</v>
      </c>
      <c r="AD15" s="114">
        <f t="shared" si="6"/>
        <v>0</v>
      </c>
      <c r="AE15" s="113">
        <v>0</v>
      </c>
      <c r="AF15" s="113">
        <v>0</v>
      </c>
      <c r="AG15" s="113">
        <f t="shared" si="7"/>
        <v>0</v>
      </c>
      <c r="AH15" s="113">
        <f t="shared" si="8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9"/>
        <v>0</v>
      </c>
      <c r="AR15" s="115">
        <f t="shared" si="10"/>
        <v>0</v>
      </c>
      <c r="AS15" s="116">
        <f t="shared" si="11"/>
        <v>0</v>
      </c>
      <c r="AT15" s="881">
        <f>I15+AH15</f>
        <v>521015</v>
      </c>
      <c r="AU15" s="535">
        <f>J15+W15</f>
        <v>383664</v>
      </c>
      <c r="AV15" s="113">
        <f t="shared" si="12"/>
        <v>0</v>
      </c>
      <c r="AW15" s="535">
        <f t="shared" si="13"/>
        <v>129678</v>
      </c>
      <c r="AX15" s="535">
        <f t="shared" si="13"/>
        <v>7673</v>
      </c>
      <c r="AY15" s="535">
        <f>N15+AG15</f>
        <v>0</v>
      </c>
      <c r="AZ15" s="556">
        <f>O15+AS15</f>
        <v>1</v>
      </c>
      <c r="BA15" s="556">
        <f t="shared" si="14"/>
        <v>1</v>
      </c>
      <c r="BB15" s="557">
        <f t="shared" si="14"/>
        <v>0</v>
      </c>
    </row>
    <row r="16" spans="1:54" ht="12.95" customHeight="1" x14ac:dyDescent="0.25">
      <c r="A16" s="548">
        <v>2</v>
      </c>
      <c r="B16" s="549">
        <v>4419</v>
      </c>
      <c r="C16" s="550">
        <v>600074056</v>
      </c>
      <c r="D16" s="549">
        <v>72744049</v>
      </c>
      <c r="E16" s="551" t="s">
        <v>328</v>
      </c>
      <c r="F16" s="549">
        <v>3111</v>
      </c>
      <c r="G16" s="552" t="s">
        <v>323</v>
      </c>
      <c r="H16" s="553" t="s">
        <v>282</v>
      </c>
      <c r="I16" s="529">
        <v>395858</v>
      </c>
      <c r="J16" s="554">
        <v>289660</v>
      </c>
      <c r="K16" s="554">
        <v>0</v>
      </c>
      <c r="L16" s="344">
        <v>97905</v>
      </c>
      <c r="M16" s="344">
        <v>5793</v>
      </c>
      <c r="N16" s="554">
        <v>2500</v>
      </c>
      <c r="O16" s="555">
        <v>0.96</v>
      </c>
      <c r="P16" s="744">
        <v>0.96</v>
      </c>
      <c r="Q16" s="837">
        <v>0</v>
      </c>
      <c r="R16" s="112">
        <f t="shared" si="1"/>
        <v>0</v>
      </c>
      <c r="S16" s="113">
        <v>72190</v>
      </c>
      <c r="T16" s="113">
        <v>0</v>
      </c>
      <c r="U16" s="113">
        <v>0</v>
      </c>
      <c r="V16" s="113">
        <v>0</v>
      </c>
      <c r="W16" s="113">
        <f t="shared" si="2"/>
        <v>72190</v>
      </c>
      <c r="X16" s="113">
        <v>0</v>
      </c>
      <c r="Y16" s="113">
        <v>0</v>
      </c>
      <c r="Z16" s="113">
        <v>0</v>
      </c>
      <c r="AA16" s="113">
        <f t="shared" si="3"/>
        <v>0</v>
      </c>
      <c r="AB16" s="113">
        <f t="shared" si="4"/>
        <v>72190</v>
      </c>
      <c r="AC16" s="114">
        <f t="shared" si="5"/>
        <v>24400</v>
      </c>
      <c r="AD16" s="114">
        <f t="shared" si="6"/>
        <v>1444</v>
      </c>
      <c r="AE16" s="113">
        <v>7500</v>
      </c>
      <c r="AF16" s="113">
        <v>0</v>
      </c>
      <c r="AG16" s="113">
        <f t="shared" si="7"/>
        <v>7500</v>
      </c>
      <c r="AH16" s="113">
        <f t="shared" si="8"/>
        <v>105534</v>
      </c>
      <c r="AI16" s="115">
        <v>0</v>
      </c>
      <c r="AJ16" s="115">
        <v>0</v>
      </c>
      <c r="AK16" s="115">
        <v>0.14000000000000001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9"/>
        <v>0.14000000000000001</v>
      </c>
      <c r="AR16" s="115">
        <f t="shared" si="10"/>
        <v>0</v>
      </c>
      <c r="AS16" s="116">
        <f t="shared" si="11"/>
        <v>0.14000000000000001</v>
      </c>
      <c r="AT16" s="881">
        <f>I16+AH16</f>
        <v>501392</v>
      </c>
      <c r="AU16" s="535">
        <f>J16+W16</f>
        <v>361850</v>
      </c>
      <c r="AV16" s="113">
        <f t="shared" si="12"/>
        <v>0</v>
      </c>
      <c r="AW16" s="535">
        <f t="shared" si="13"/>
        <v>122305</v>
      </c>
      <c r="AX16" s="535">
        <f t="shared" si="13"/>
        <v>7237</v>
      </c>
      <c r="AY16" s="535">
        <f>N16+AG16</f>
        <v>10000</v>
      </c>
      <c r="AZ16" s="556">
        <f>O16+AS16</f>
        <v>1.1000000000000001</v>
      </c>
      <c r="BA16" s="556">
        <f t="shared" si="14"/>
        <v>1.1000000000000001</v>
      </c>
      <c r="BB16" s="557">
        <f t="shared" si="14"/>
        <v>0</v>
      </c>
    </row>
    <row r="17" spans="1:54" ht="12.95" customHeight="1" x14ac:dyDescent="0.25">
      <c r="A17" s="548">
        <v>2</v>
      </c>
      <c r="B17" s="549">
        <v>4419</v>
      </c>
      <c r="C17" s="550">
        <v>600074056</v>
      </c>
      <c r="D17" s="549">
        <v>72744049</v>
      </c>
      <c r="E17" s="551" t="s">
        <v>328</v>
      </c>
      <c r="F17" s="549">
        <v>3141</v>
      </c>
      <c r="G17" s="552" t="s">
        <v>319</v>
      </c>
      <c r="H17" s="552" t="s">
        <v>282</v>
      </c>
      <c r="I17" s="529">
        <v>3610987</v>
      </c>
      <c r="J17" s="554">
        <v>2645708</v>
      </c>
      <c r="K17" s="554">
        <v>0</v>
      </c>
      <c r="L17" s="344">
        <v>894249</v>
      </c>
      <c r="M17" s="344">
        <v>52914</v>
      </c>
      <c r="N17" s="554">
        <v>18116</v>
      </c>
      <c r="O17" s="555">
        <v>8.99</v>
      </c>
      <c r="P17" s="744">
        <v>0</v>
      </c>
      <c r="Q17" s="837">
        <v>8.99</v>
      </c>
      <c r="R17" s="112">
        <f t="shared" si="1"/>
        <v>0</v>
      </c>
      <c r="S17" s="113">
        <v>0</v>
      </c>
      <c r="T17" s="113">
        <v>-11305</v>
      </c>
      <c r="U17" s="113">
        <v>0</v>
      </c>
      <c r="V17" s="113">
        <v>0</v>
      </c>
      <c r="W17" s="113">
        <f t="shared" si="2"/>
        <v>-11305</v>
      </c>
      <c r="X17" s="113">
        <v>0</v>
      </c>
      <c r="Y17" s="113">
        <v>0</v>
      </c>
      <c r="Z17" s="113">
        <v>0</v>
      </c>
      <c r="AA17" s="113">
        <f t="shared" si="3"/>
        <v>0</v>
      </c>
      <c r="AB17" s="113">
        <f t="shared" si="4"/>
        <v>-11305</v>
      </c>
      <c r="AC17" s="114">
        <f t="shared" si="5"/>
        <v>-3821</v>
      </c>
      <c r="AD17" s="114">
        <f t="shared" si="6"/>
        <v>-226</v>
      </c>
      <c r="AE17" s="113">
        <v>0</v>
      </c>
      <c r="AF17" s="113">
        <v>0</v>
      </c>
      <c r="AG17" s="113">
        <f t="shared" si="7"/>
        <v>0</v>
      </c>
      <c r="AH17" s="113">
        <f t="shared" si="8"/>
        <v>-15352</v>
      </c>
      <c r="AI17" s="115">
        <v>0</v>
      </c>
      <c r="AJ17" s="115">
        <v>0</v>
      </c>
      <c r="AK17" s="115">
        <v>0</v>
      </c>
      <c r="AL17" s="115">
        <v>0</v>
      </c>
      <c r="AM17" s="115">
        <v>-0.03</v>
      </c>
      <c r="AN17" s="115">
        <v>0</v>
      </c>
      <c r="AO17" s="115">
        <v>0</v>
      </c>
      <c r="AP17" s="115">
        <v>0</v>
      </c>
      <c r="AQ17" s="115">
        <f t="shared" si="9"/>
        <v>0</v>
      </c>
      <c r="AR17" s="115">
        <f t="shared" si="10"/>
        <v>-0.03</v>
      </c>
      <c r="AS17" s="116">
        <f t="shared" si="11"/>
        <v>-0.03</v>
      </c>
      <c r="AT17" s="881">
        <f>I17+AH17</f>
        <v>3595635</v>
      </c>
      <c r="AU17" s="535">
        <f>J17+W17</f>
        <v>2634403</v>
      </c>
      <c r="AV17" s="113">
        <f t="shared" si="12"/>
        <v>0</v>
      </c>
      <c r="AW17" s="535">
        <f t="shared" si="13"/>
        <v>890428</v>
      </c>
      <c r="AX17" s="535">
        <f t="shared" si="13"/>
        <v>52688</v>
      </c>
      <c r="AY17" s="535">
        <f>N17+AG17</f>
        <v>18116</v>
      </c>
      <c r="AZ17" s="556">
        <f>O17+AS17</f>
        <v>8.9600000000000009</v>
      </c>
      <c r="BA17" s="556">
        <f t="shared" si="14"/>
        <v>0</v>
      </c>
      <c r="BB17" s="557">
        <f t="shared" si="14"/>
        <v>8.9600000000000009</v>
      </c>
    </row>
    <row r="18" spans="1:54" ht="12.95" customHeight="1" x14ac:dyDescent="0.25">
      <c r="A18" s="536">
        <v>2</v>
      </c>
      <c r="B18" s="538">
        <v>4419</v>
      </c>
      <c r="C18" s="559">
        <v>600074056</v>
      </c>
      <c r="D18" s="538">
        <v>72744049</v>
      </c>
      <c r="E18" s="560" t="s">
        <v>330</v>
      </c>
      <c r="F18" s="538"/>
      <c r="G18" s="561"/>
      <c r="H18" s="561"/>
      <c r="I18" s="562">
        <v>28408858</v>
      </c>
      <c r="J18" s="563">
        <v>20799185</v>
      </c>
      <c r="K18" s="563">
        <v>0</v>
      </c>
      <c r="L18" s="563">
        <v>7030124</v>
      </c>
      <c r="M18" s="563">
        <v>415983</v>
      </c>
      <c r="N18" s="563">
        <v>163566</v>
      </c>
      <c r="O18" s="564">
        <v>51.978800000000007</v>
      </c>
      <c r="P18" s="564">
        <v>31.942600000000002</v>
      </c>
      <c r="Q18" s="671">
        <v>20.036200000000001</v>
      </c>
      <c r="R18" s="562">
        <f t="shared" ref="R18:BB18" si="15">SUM(R14:R17)</f>
        <v>0</v>
      </c>
      <c r="S18" s="563">
        <f t="shared" si="15"/>
        <v>72190</v>
      </c>
      <c r="T18" s="563">
        <f t="shared" si="15"/>
        <v>-11305</v>
      </c>
      <c r="U18" s="563">
        <f t="shared" si="15"/>
        <v>0</v>
      </c>
      <c r="V18" s="563">
        <f t="shared" si="15"/>
        <v>0</v>
      </c>
      <c r="W18" s="563">
        <f t="shared" si="15"/>
        <v>60885</v>
      </c>
      <c r="X18" s="563">
        <f t="shared" si="15"/>
        <v>0</v>
      </c>
      <c r="Y18" s="563">
        <f t="shared" si="15"/>
        <v>0</v>
      </c>
      <c r="Z18" s="563">
        <f t="shared" si="15"/>
        <v>0</v>
      </c>
      <c r="AA18" s="563">
        <f t="shared" si="15"/>
        <v>0</v>
      </c>
      <c r="AB18" s="563">
        <f t="shared" si="15"/>
        <v>60885</v>
      </c>
      <c r="AC18" s="563">
        <f t="shared" si="15"/>
        <v>20579</v>
      </c>
      <c r="AD18" s="563">
        <f t="shared" si="15"/>
        <v>1218</v>
      </c>
      <c r="AE18" s="563">
        <f t="shared" si="15"/>
        <v>7500</v>
      </c>
      <c r="AF18" s="563">
        <f t="shared" si="15"/>
        <v>0</v>
      </c>
      <c r="AG18" s="563">
        <f t="shared" si="15"/>
        <v>7500</v>
      </c>
      <c r="AH18" s="563">
        <f t="shared" si="15"/>
        <v>90182</v>
      </c>
      <c r="AI18" s="564">
        <f t="shared" si="15"/>
        <v>0</v>
      </c>
      <c r="AJ18" s="564">
        <f t="shared" si="15"/>
        <v>0</v>
      </c>
      <c r="AK18" s="564">
        <f t="shared" si="15"/>
        <v>0.14000000000000001</v>
      </c>
      <c r="AL18" s="564">
        <f t="shared" si="15"/>
        <v>0</v>
      </c>
      <c r="AM18" s="564">
        <f t="shared" si="15"/>
        <v>-0.03</v>
      </c>
      <c r="AN18" s="564">
        <f t="shared" si="15"/>
        <v>0</v>
      </c>
      <c r="AO18" s="564">
        <f t="shared" si="15"/>
        <v>0</v>
      </c>
      <c r="AP18" s="564">
        <f t="shared" si="15"/>
        <v>0</v>
      </c>
      <c r="AQ18" s="564">
        <f t="shared" si="15"/>
        <v>0.14000000000000001</v>
      </c>
      <c r="AR18" s="564">
        <f t="shared" si="15"/>
        <v>-0.03</v>
      </c>
      <c r="AS18" s="565">
        <f t="shared" si="15"/>
        <v>0.11000000000000001</v>
      </c>
      <c r="AT18" s="882">
        <f t="shared" si="15"/>
        <v>28499040</v>
      </c>
      <c r="AU18" s="563">
        <f t="shared" si="15"/>
        <v>20860070</v>
      </c>
      <c r="AV18" s="563">
        <f t="shared" si="15"/>
        <v>0</v>
      </c>
      <c r="AW18" s="563">
        <f t="shared" si="15"/>
        <v>7050703</v>
      </c>
      <c r="AX18" s="563">
        <f t="shared" si="15"/>
        <v>417201</v>
      </c>
      <c r="AY18" s="563">
        <f t="shared" si="15"/>
        <v>171066</v>
      </c>
      <c r="AZ18" s="564">
        <f t="shared" si="15"/>
        <v>52.088800000000006</v>
      </c>
      <c r="BA18" s="564">
        <f t="shared" si="15"/>
        <v>32.082599999999999</v>
      </c>
      <c r="BB18" s="565">
        <f t="shared" si="15"/>
        <v>20.0062</v>
      </c>
    </row>
    <row r="19" spans="1:54" ht="12.95" customHeight="1" x14ac:dyDescent="0.25">
      <c r="A19" s="548">
        <v>3</v>
      </c>
      <c r="B19" s="549">
        <v>4464</v>
      </c>
      <c r="C19" s="549" t="s">
        <v>331</v>
      </c>
      <c r="D19" s="549">
        <v>46750461</v>
      </c>
      <c r="E19" s="551" t="s">
        <v>332</v>
      </c>
      <c r="F19" s="549">
        <v>3113</v>
      </c>
      <c r="G19" s="552" t="s">
        <v>333</v>
      </c>
      <c r="H19" s="552" t="s">
        <v>281</v>
      </c>
      <c r="I19" s="529">
        <v>38765935</v>
      </c>
      <c r="J19" s="554">
        <v>27690965</v>
      </c>
      <c r="K19" s="554">
        <v>44600</v>
      </c>
      <c r="L19" s="344">
        <v>9374621</v>
      </c>
      <c r="M19" s="344">
        <v>553819</v>
      </c>
      <c r="N19" s="554">
        <v>1101930</v>
      </c>
      <c r="O19" s="555">
        <v>49.970199999999991</v>
      </c>
      <c r="P19" s="744">
        <v>39.731399999999994</v>
      </c>
      <c r="Q19" s="837">
        <v>10.238799999999999</v>
      </c>
      <c r="R19" s="112">
        <f t="shared" si="1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2"/>
        <v>0</v>
      </c>
      <c r="X19" s="113">
        <v>0</v>
      </c>
      <c r="Y19" s="113">
        <v>0</v>
      </c>
      <c r="Z19" s="113">
        <v>0</v>
      </c>
      <c r="AA19" s="113">
        <f t="shared" si="3"/>
        <v>0</v>
      </c>
      <c r="AB19" s="113">
        <f t="shared" si="4"/>
        <v>0</v>
      </c>
      <c r="AC19" s="114">
        <f t="shared" si="5"/>
        <v>0</v>
      </c>
      <c r="AD19" s="114">
        <f t="shared" si="6"/>
        <v>0</v>
      </c>
      <c r="AE19" s="113">
        <v>0</v>
      </c>
      <c r="AF19" s="113">
        <v>0</v>
      </c>
      <c r="AG19" s="113">
        <f t="shared" si="7"/>
        <v>0</v>
      </c>
      <c r="AH19" s="113">
        <f t="shared" si="8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9"/>
        <v>0</v>
      </c>
      <c r="AR19" s="115">
        <f t="shared" si="10"/>
        <v>0</v>
      </c>
      <c r="AS19" s="116">
        <f t="shared" si="11"/>
        <v>0</v>
      </c>
      <c r="AT19" s="881">
        <f>I19+AH19</f>
        <v>38765935</v>
      </c>
      <c r="AU19" s="535">
        <f>J19+W19</f>
        <v>27690965</v>
      </c>
      <c r="AV19" s="113">
        <f t="shared" si="12"/>
        <v>44600</v>
      </c>
      <c r="AW19" s="535">
        <f t="shared" ref="AW19:AX23" si="16">L19+AC19</f>
        <v>9374621</v>
      </c>
      <c r="AX19" s="535">
        <f t="shared" si="16"/>
        <v>553819</v>
      </c>
      <c r="AY19" s="535">
        <f>N19+AG19</f>
        <v>1101930</v>
      </c>
      <c r="AZ19" s="556">
        <f>O19+AS19</f>
        <v>49.970199999999991</v>
      </c>
      <c r="BA19" s="556">
        <f t="shared" ref="BA19:BB23" si="17">P19+AQ19</f>
        <v>39.731399999999994</v>
      </c>
      <c r="BB19" s="557">
        <f t="shared" si="17"/>
        <v>10.238799999999999</v>
      </c>
    </row>
    <row r="20" spans="1:54" ht="12.95" customHeight="1" x14ac:dyDescent="0.25">
      <c r="A20" s="548">
        <v>3</v>
      </c>
      <c r="B20" s="549">
        <v>4464</v>
      </c>
      <c r="C20" s="549" t="s">
        <v>331</v>
      </c>
      <c r="D20" s="549">
        <v>46750461</v>
      </c>
      <c r="E20" s="551" t="s">
        <v>334</v>
      </c>
      <c r="F20" s="549">
        <v>3113</v>
      </c>
      <c r="G20" s="552" t="s">
        <v>323</v>
      </c>
      <c r="H20" s="552" t="s">
        <v>282</v>
      </c>
      <c r="I20" s="529">
        <v>636883</v>
      </c>
      <c r="J20" s="554">
        <v>468986</v>
      </c>
      <c r="K20" s="554">
        <v>0</v>
      </c>
      <c r="L20" s="344">
        <v>158517</v>
      </c>
      <c r="M20" s="344">
        <v>9380</v>
      </c>
      <c r="N20" s="554">
        <v>0</v>
      </c>
      <c r="O20" s="555">
        <v>1.4</v>
      </c>
      <c r="P20" s="744">
        <v>1.4</v>
      </c>
      <c r="Q20" s="837">
        <v>0</v>
      </c>
      <c r="R20" s="112">
        <f t="shared" si="1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2"/>
        <v>0</v>
      </c>
      <c r="X20" s="113">
        <v>0</v>
      </c>
      <c r="Y20" s="113">
        <v>0</v>
      </c>
      <c r="Z20" s="113">
        <v>0</v>
      </c>
      <c r="AA20" s="113">
        <f t="shared" si="3"/>
        <v>0</v>
      </c>
      <c r="AB20" s="113">
        <f t="shared" si="4"/>
        <v>0</v>
      </c>
      <c r="AC20" s="114">
        <f t="shared" si="5"/>
        <v>0</v>
      </c>
      <c r="AD20" s="114">
        <f t="shared" si="6"/>
        <v>0</v>
      </c>
      <c r="AE20" s="113">
        <v>0</v>
      </c>
      <c r="AF20" s="113">
        <v>0</v>
      </c>
      <c r="AG20" s="113">
        <f t="shared" si="7"/>
        <v>0</v>
      </c>
      <c r="AH20" s="113">
        <f t="shared" si="8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9"/>
        <v>0</v>
      </c>
      <c r="AR20" s="115">
        <f t="shared" si="10"/>
        <v>0</v>
      </c>
      <c r="AS20" s="116">
        <f t="shared" si="11"/>
        <v>0</v>
      </c>
      <c r="AT20" s="881">
        <f>I20+AH20</f>
        <v>636883</v>
      </c>
      <c r="AU20" s="535">
        <f>J20+W20</f>
        <v>468986</v>
      </c>
      <c r="AV20" s="113">
        <f t="shared" si="12"/>
        <v>0</v>
      </c>
      <c r="AW20" s="535">
        <f t="shared" si="16"/>
        <v>158517</v>
      </c>
      <c r="AX20" s="535">
        <f t="shared" si="16"/>
        <v>9380</v>
      </c>
      <c r="AY20" s="535">
        <f>N20+AG20</f>
        <v>0</v>
      </c>
      <c r="AZ20" s="556">
        <f>O20+AS20</f>
        <v>1.4</v>
      </c>
      <c r="BA20" s="556">
        <f t="shared" si="17"/>
        <v>1.4</v>
      </c>
      <c r="BB20" s="557">
        <f t="shared" si="17"/>
        <v>0</v>
      </c>
    </row>
    <row r="21" spans="1:54" ht="12.95" customHeight="1" x14ac:dyDescent="0.25">
      <c r="A21" s="548">
        <v>3</v>
      </c>
      <c r="B21" s="549">
        <v>4464</v>
      </c>
      <c r="C21" s="549" t="s">
        <v>331</v>
      </c>
      <c r="D21" s="549">
        <v>46750461</v>
      </c>
      <c r="E21" s="551" t="s">
        <v>332</v>
      </c>
      <c r="F21" s="549">
        <v>3141</v>
      </c>
      <c r="G21" s="552" t="s">
        <v>319</v>
      </c>
      <c r="H21" s="552" t="s">
        <v>282</v>
      </c>
      <c r="I21" s="529">
        <v>3155264</v>
      </c>
      <c r="J21" s="554">
        <v>2299445</v>
      </c>
      <c r="K21" s="554">
        <v>1950</v>
      </c>
      <c r="L21" s="344">
        <v>777872</v>
      </c>
      <c r="M21" s="344">
        <v>45989</v>
      </c>
      <c r="N21" s="554">
        <v>30008</v>
      </c>
      <c r="O21" s="555">
        <v>7.83</v>
      </c>
      <c r="P21" s="744">
        <v>0</v>
      </c>
      <c r="Q21" s="837">
        <v>7.83</v>
      </c>
      <c r="R21" s="112">
        <f t="shared" si="1"/>
        <v>0</v>
      </c>
      <c r="S21" s="113">
        <v>0</v>
      </c>
      <c r="T21" s="113">
        <v>-28577</v>
      </c>
      <c r="U21" s="113">
        <v>0</v>
      </c>
      <c r="V21" s="113">
        <v>0</v>
      </c>
      <c r="W21" s="113">
        <f t="shared" si="2"/>
        <v>-28577</v>
      </c>
      <c r="X21" s="113">
        <v>0</v>
      </c>
      <c r="Y21" s="113">
        <v>0</v>
      </c>
      <c r="Z21" s="113">
        <v>0</v>
      </c>
      <c r="AA21" s="113">
        <f t="shared" si="3"/>
        <v>0</v>
      </c>
      <c r="AB21" s="113">
        <f t="shared" si="4"/>
        <v>-28577</v>
      </c>
      <c r="AC21" s="114">
        <f t="shared" si="5"/>
        <v>-9659</v>
      </c>
      <c r="AD21" s="114">
        <f t="shared" si="6"/>
        <v>-572</v>
      </c>
      <c r="AE21" s="113">
        <v>0</v>
      </c>
      <c r="AF21" s="113">
        <v>0</v>
      </c>
      <c r="AG21" s="113">
        <f t="shared" si="7"/>
        <v>0</v>
      </c>
      <c r="AH21" s="113">
        <f t="shared" si="8"/>
        <v>-38808</v>
      </c>
      <c r="AI21" s="115">
        <v>0</v>
      </c>
      <c r="AJ21" s="115">
        <v>0</v>
      </c>
      <c r="AK21" s="115">
        <v>0</v>
      </c>
      <c r="AL21" s="115">
        <v>0</v>
      </c>
      <c r="AM21" s="115">
        <v>-0.1</v>
      </c>
      <c r="AN21" s="115">
        <v>0</v>
      </c>
      <c r="AO21" s="115">
        <v>0</v>
      </c>
      <c r="AP21" s="115">
        <v>0</v>
      </c>
      <c r="AQ21" s="115">
        <f t="shared" si="9"/>
        <v>0</v>
      </c>
      <c r="AR21" s="115">
        <f t="shared" si="10"/>
        <v>-0.1</v>
      </c>
      <c r="AS21" s="116">
        <f t="shared" si="11"/>
        <v>-0.1</v>
      </c>
      <c r="AT21" s="881">
        <f>I21+AH21</f>
        <v>3116456</v>
      </c>
      <c r="AU21" s="535">
        <f>J21+W21</f>
        <v>2270868</v>
      </c>
      <c r="AV21" s="113">
        <f t="shared" si="12"/>
        <v>1950</v>
      </c>
      <c r="AW21" s="535">
        <f t="shared" si="16"/>
        <v>768213</v>
      </c>
      <c r="AX21" s="535">
        <f t="shared" si="16"/>
        <v>45417</v>
      </c>
      <c r="AY21" s="535">
        <f>N21+AG21</f>
        <v>30008</v>
      </c>
      <c r="AZ21" s="556">
        <f>O21+AS21</f>
        <v>7.73</v>
      </c>
      <c r="BA21" s="556">
        <f t="shared" si="17"/>
        <v>0</v>
      </c>
      <c r="BB21" s="557">
        <f t="shared" si="17"/>
        <v>7.73</v>
      </c>
    </row>
    <row r="22" spans="1:54" ht="12.95" customHeight="1" x14ac:dyDescent="0.25">
      <c r="A22" s="548">
        <v>3</v>
      </c>
      <c r="B22" s="549">
        <v>4464</v>
      </c>
      <c r="C22" s="549" t="s">
        <v>331</v>
      </c>
      <c r="D22" s="549">
        <v>46750461</v>
      </c>
      <c r="E22" s="551" t="s">
        <v>334</v>
      </c>
      <c r="F22" s="549">
        <v>3143</v>
      </c>
      <c r="G22" s="552" t="s">
        <v>633</v>
      </c>
      <c r="H22" s="552" t="s">
        <v>281</v>
      </c>
      <c r="I22" s="529">
        <v>3272513</v>
      </c>
      <c r="J22" s="554">
        <v>2400542</v>
      </c>
      <c r="K22" s="554">
        <v>9400</v>
      </c>
      <c r="L22" s="344">
        <v>814560</v>
      </c>
      <c r="M22" s="344">
        <v>48011</v>
      </c>
      <c r="N22" s="554">
        <v>0</v>
      </c>
      <c r="O22" s="555">
        <v>5.0354000000000001</v>
      </c>
      <c r="P22" s="744">
        <v>5.0354000000000001</v>
      </c>
      <c r="Q22" s="837">
        <v>0</v>
      </c>
      <c r="R22" s="112">
        <f t="shared" si="1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2"/>
        <v>0</v>
      </c>
      <c r="X22" s="113">
        <v>0</v>
      </c>
      <c r="Y22" s="113">
        <v>0</v>
      </c>
      <c r="Z22" s="113">
        <v>0</v>
      </c>
      <c r="AA22" s="113">
        <f t="shared" si="3"/>
        <v>0</v>
      </c>
      <c r="AB22" s="113">
        <f t="shared" si="4"/>
        <v>0</v>
      </c>
      <c r="AC22" s="114">
        <f t="shared" si="5"/>
        <v>0</v>
      </c>
      <c r="AD22" s="114">
        <f t="shared" si="6"/>
        <v>0</v>
      </c>
      <c r="AE22" s="113">
        <v>0</v>
      </c>
      <c r="AF22" s="113">
        <v>0</v>
      </c>
      <c r="AG22" s="113">
        <f t="shared" si="7"/>
        <v>0</v>
      </c>
      <c r="AH22" s="113">
        <f t="shared" si="8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9"/>
        <v>0</v>
      </c>
      <c r="AR22" s="115">
        <f t="shared" si="10"/>
        <v>0</v>
      </c>
      <c r="AS22" s="116">
        <f t="shared" si="11"/>
        <v>0</v>
      </c>
      <c r="AT22" s="881">
        <f>I22+AH22</f>
        <v>3272513</v>
      </c>
      <c r="AU22" s="535">
        <f>J22+W22</f>
        <v>2400542</v>
      </c>
      <c r="AV22" s="113">
        <f t="shared" si="12"/>
        <v>9400</v>
      </c>
      <c r="AW22" s="535">
        <f t="shared" si="16"/>
        <v>814560</v>
      </c>
      <c r="AX22" s="535">
        <f t="shared" si="16"/>
        <v>48011</v>
      </c>
      <c r="AY22" s="535">
        <f>N22+AG22</f>
        <v>0</v>
      </c>
      <c r="AZ22" s="556">
        <f>O22+AS22</f>
        <v>5.0354000000000001</v>
      </c>
      <c r="BA22" s="556">
        <f t="shared" si="17"/>
        <v>5.0354000000000001</v>
      </c>
      <c r="BB22" s="557">
        <f t="shared" si="17"/>
        <v>0</v>
      </c>
    </row>
    <row r="23" spans="1:54" ht="12.95" customHeight="1" x14ac:dyDescent="0.25">
      <c r="A23" s="548">
        <v>3</v>
      </c>
      <c r="B23" s="549">
        <v>4464</v>
      </c>
      <c r="C23" s="549" t="s">
        <v>331</v>
      </c>
      <c r="D23" s="549">
        <v>46750461</v>
      </c>
      <c r="E23" s="551" t="s">
        <v>334</v>
      </c>
      <c r="F23" s="549">
        <v>3143</v>
      </c>
      <c r="G23" s="552" t="s">
        <v>634</v>
      </c>
      <c r="H23" s="552" t="s">
        <v>282</v>
      </c>
      <c r="I23" s="529">
        <v>113758</v>
      </c>
      <c r="J23" s="554">
        <v>80190</v>
      </c>
      <c r="K23" s="554">
        <v>0</v>
      </c>
      <c r="L23" s="344">
        <v>27104</v>
      </c>
      <c r="M23" s="344">
        <v>1604</v>
      </c>
      <c r="N23" s="554">
        <v>4860</v>
      </c>
      <c r="O23" s="555">
        <v>0.34</v>
      </c>
      <c r="P23" s="744">
        <v>0</v>
      </c>
      <c r="Q23" s="837">
        <v>0.34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2"/>
        <v>0</v>
      </c>
      <c r="X23" s="113">
        <v>0</v>
      </c>
      <c r="Y23" s="113">
        <v>0</v>
      </c>
      <c r="Z23" s="113">
        <v>0</v>
      </c>
      <c r="AA23" s="113">
        <f t="shared" si="3"/>
        <v>0</v>
      </c>
      <c r="AB23" s="113">
        <f t="shared" si="4"/>
        <v>0</v>
      </c>
      <c r="AC23" s="114">
        <f t="shared" si="5"/>
        <v>0</v>
      </c>
      <c r="AD23" s="114">
        <f t="shared" si="6"/>
        <v>0</v>
      </c>
      <c r="AE23" s="113">
        <v>0</v>
      </c>
      <c r="AF23" s="113">
        <v>0</v>
      </c>
      <c r="AG23" s="113">
        <f t="shared" si="7"/>
        <v>0</v>
      </c>
      <c r="AH23" s="113">
        <f t="shared" si="8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9"/>
        <v>0</v>
      </c>
      <c r="AR23" s="115">
        <f t="shared" si="10"/>
        <v>0</v>
      </c>
      <c r="AS23" s="116">
        <f t="shared" si="11"/>
        <v>0</v>
      </c>
      <c r="AT23" s="881">
        <f>I23+AH23</f>
        <v>113758</v>
      </c>
      <c r="AU23" s="535">
        <f>J23+W23</f>
        <v>80190</v>
      </c>
      <c r="AV23" s="113">
        <f t="shared" si="12"/>
        <v>0</v>
      </c>
      <c r="AW23" s="535">
        <f t="shared" si="16"/>
        <v>27104</v>
      </c>
      <c r="AX23" s="535">
        <f t="shared" si="16"/>
        <v>1604</v>
      </c>
      <c r="AY23" s="535">
        <f>N23+AG23</f>
        <v>4860</v>
      </c>
      <c r="AZ23" s="556">
        <f>O23+AS23</f>
        <v>0.34</v>
      </c>
      <c r="BA23" s="556">
        <f t="shared" si="17"/>
        <v>0</v>
      </c>
      <c r="BB23" s="557">
        <f t="shared" si="17"/>
        <v>0.34</v>
      </c>
    </row>
    <row r="24" spans="1:54" ht="12.95" customHeight="1" x14ac:dyDescent="0.25">
      <c r="A24" s="536">
        <v>3</v>
      </c>
      <c r="B24" s="538">
        <v>4464</v>
      </c>
      <c r="C24" s="538" t="s">
        <v>331</v>
      </c>
      <c r="D24" s="538">
        <v>46750461</v>
      </c>
      <c r="E24" s="560" t="s">
        <v>335</v>
      </c>
      <c r="F24" s="538"/>
      <c r="G24" s="561"/>
      <c r="H24" s="561"/>
      <c r="I24" s="562">
        <v>45944353</v>
      </c>
      <c r="J24" s="563">
        <v>32940128</v>
      </c>
      <c r="K24" s="563">
        <v>55950</v>
      </c>
      <c r="L24" s="563">
        <v>11152674</v>
      </c>
      <c r="M24" s="563">
        <v>658803</v>
      </c>
      <c r="N24" s="563">
        <v>1136798</v>
      </c>
      <c r="O24" s="564">
        <v>64.575599999999994</v>
      </c>
      <c r="P24" s="564">
        <v>46.166799999999995</v>
      </c>
      <c r="Q24" s="671">
        <v>18.408799999999999</v>
      </c>
      <c r="R24" s="562">
        <f t="shared" ref="R24:BB24" si="18">SUM(R19:R23)</f>
        <v>0</v>
      </c>
      <c r="S24" s="563">
        <f t="shared" si="18"/>
        <v>0</v>
      </c>
      <c r="T24" s="563">
        <f t="shared" si="18"/>
        <v>-28577</v>
      </c>
      <c r="U24" s="563">
        <f t="shared" si="18"/>
        <v>0</v>
      </c>
      <c r="V24" s="563">
        <f t="shared" si="18"/>
        <v>0</v>
      </c>
      <c r="W24" s="563">
        <f t="shared" si="18"/>
        <v>-28577</v>
      </c>
      <c r="X24" s="563">
        <f t="shared" si="18"/>
        <v>0</v>
      </c>
      <c r="Y24" s="563">
        <f t="shared" si="18"/>
        <v>0</v>
      </c>
      <c r="Z24" s="563">
        <f t="shared" si="18"/>
        <v>0</v>
      </c>
      <c r="AA24" s="563">
        <f t="shared" si="18"/>
        <v>0</v>
      </c>
      <c r="AB24" s="563">
        <f t="shared" si="18"/>
        <v>-28577</v>
      </c>
      <c r="AC24" s="563">
        <f t="shared" si="18"/>
        <v>-9659</v>
      </c>
      <c r="AD24" s="563">
        <f t="shared" si="18"/>
        <v>-572</v>
      </c>
      <c r="AE24" s="563">
        <f t="shared" si="18"/>
        <v>0</v>
      </c>
      <c r="AF24" s="563">
        <f t="shared" si="18"/>
        <v>0</v>
      </c>
      <c r="AG24" s="563">
        <f t="shared" si="18"/>
        <v>0</v>
      </c>
      <c r="AH24" s="563">
        <f t="shared" si="18"/>
        <v>-38808</v>
      </c>
      <c r="AI24" s="564">
        <f t="shared" si="18"/>
        <v>0</v>
      </c>
      <c r="AJ24" s="564">
        <f t="shared" si="18"/>
        <v>0</v>
      </c>
      <c r="AK24" s="564">
        <f t="shared" si="18"/>
        <v>0</v>
      </c>
      <c r="AL24" s="564">
        <f t="shared" si="18"/>
        <v>0</v>
      </c>
      <c r="AM24" s="564">
        <f t="shared" si="18"/>
        <v>-0.1</v>
      </c>
      <c r="AN24" s="564">
        <f t="shared" si="18"/>
        <v>0</v>
      </c>
      <c r="AO24" s="564">
        <f t="shared" si="18"/>
        <v>0</v>
      </c>
      <c r="AP24" s="564">
        <f t="shared" si="18"/>
        <v>0</v>
      </c>
      <c r="AQ24" s="564">
        <f t="shared" si="18"/>
        <v>0</v>
      </c>
      <c r="AR24" s="564">
        <f t="shared" si="18"/>
        <v>-0.1</v>
      </c>
      <c r="AS24" s="565">
        <f t="shared" si="18"/>
        <v>-0.1</v>
      </c>
      <c r="AT24" s="882">
        <f t="shared" si="18"/>
        <v>45905545</v>
      </c>
      <c r="AU24" s="563">
        <f t="shared" si="18"/>
        <v>32911551</v>
      </c>
      <c r="AV24" s="563">
        <f t="shared" si="18"/>
        <v>55950</v>
      </c>
      <c r="AW24" s="563">
        <f t="shared" si="18"/>
        <v>11143015</v>
      </c>
      <c r="AX24" s="563">
        <f t="shared" si="18"/>
        <v>658231</v>
      </c>
      <c r="AY24" s="563">
        <f t="shared" si="18"/>
        <v>1136798</v>
      </c>
      <c r="AZ24" s="564">
        <f t="shared" si="18"/>
        <v>64.475599999999986</v>
      </c>
      <c r="BA24" s="564">
        <f t="shared" si="18"/>
        <v>46.166799999999995</v>
      </c>
      <c r="BB24" s="565">
        <f t="shared" si="18"/>
        <v>18.308800000000002</v>
      </c>
    </row>
    <row r="25" spans="1:54" ht="12.95" customHeight="1" x14ac:dyDescent="0.25">
      <c r="A25" s="548">
        <v>4</v>
      </c>
      <c r="B25" s="549">
        <v>4457</v>
      </c>
      <c r="C25" s="549">
        <v>600074609</v>
      </c>
      <c r="D25" s="549">
        <v>72743964</v>
      </c>
      <c r="E25" s="551" t="s">
        <v>336</v>
      </c>
      <c r="F25" s="549">
        <v>3117</v>
      </c>
      <c r="G25" s="552" t="s">
        <v>333</v>
      </c>
      <c r="H25" s="552" t="s">
        <v>281</v>
      </c>
      <c r="I25" s="529">
        <v>6747121</v>
      </c>
      <c r="J25" s="554">
        <v>4825538</v>
      </c>
      <c r="K25" s="554">
        <v>30000</v>
      </c>
      <c r="L25" s="344">
        <v>1641172</v>
      </c>
      <c r="M25" s="344">
        <v>96511</v>
      </c>
      <c r="N25" s="554">
        <v>153900</v>
      </c>
      <c r="O25" s="555">
        <v>9.0104000000000006</v>
      </c>
      <c r="P25" s="744">
        <v>6.2727000000000004</v>
      </c>
      <c r="Q25" s="837">
        <v>2.7377000000000002</v>
      </c>
      <c r="R25" s="112">
        <f t="shared" si="1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2"/>
        <v>0</v>
      </c>
      <c r="X25" s="113">
        <v>0</v>
      </c>
      <c r="Y25" s="113">
        <v>0</v>
      </c>
      <c r="Z25" s="113">
        <v>0</v>
      </c>
      <c r="AA25" s="113">
        <f t="shared" si="3"/>
        <v>0</v>
      </c>
      <c r="AB25" s="113">
        <f t="shared" si="4"/>
        <v>0</v>
      </c>
      <c r="AC25" s="114">
        <f t="shared" si="5"/>
        <v>0</v>
      </c>
      <c r="AD25" s="114">
        <f t="shared" si="6"/>
        <v>0</v>
      </c>
      <c r="AE25" s="113">
        <v>0</v>
      </c>
      <c r="AF25" s="113">
        <v>0</v>
      </c>
      <c r="AG25" s="113">
        <f t="shared" si="7"/>
        <v>0</v>
      </c>
      <c r="AH25" s="113">
        <f t="shared" si="8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9"/>
        <v>0</v>
      </c>
      <c r="AR25" s="115">
        <f t="shared" si="10"/>
        <v>0</v>
      </c>
      <c r="AS25" s="116">
        <f t="shared" si="11"/>
        <v>0</v>
      </c>
      <c r="AT25" s="881">
        <f>I25+AH25</f>
        <v>6747121</v>
      </c>
      <c r="AU25" s="535">
        <f>J25+W25</f>
        <v>4825538</v>
      </c>
      <c r="AV25" s="113">
        <f t="shared" si="12"/>
        <v>30000</v>
      </c>
      <c r="AW25" s="535">
        <f t="shared" ref="AW25:AX29" si="19">L25+AC25</f>
        <v>1641172</v>
      </c>
      <c r="AX25" s="535">
        <f t="shared" si="19"/>
        <v>96511</v>
      </c>
      <c r="AY25" s="535">
        <f>N25+AG25</f>
        <v>153900</v>
      </c>
      <c r="AZ25" s="556">
        <f>O25+AS25</f>
        <v>9.0104000000000006</v>
      </c>
      <c r="BA25" s="556">
        <f t="shared" ref="BA25:BB29" si="20">P25+AQ25</f>
        <v>6.2727000000000004</v>
      </c>
      <c r="BB25" s="557">
        <f t="shared" si="20"/>
        <v>2.7377000000000002</v>
      </c>
    </row>
    <row r="26" spans="1:54" ht="12.95" customHeight="1" x14ac:dyDescent="0.25">
      <c r="A26" s="548">
        <v>4</v>
      </c>
      <c r="B26" s="549">
        <v>4457</v>
      </c>
      <c r="C26" s="549">
        <v>600074609</v>
      </c>
      <c r="D26" s="549">
        <v>72743964</v>
      </c>
      <c r="E26" s="551" t="s">
        <v>336</v>
      </c>
      <c r="F26" s="549">
        <v>3117</v>
      </c>
      <c r="G26" s="552" t="s">
        <v>323</v>
      </c>
      <c r="H26" s="552" t="s">
        <v>282</v>
      </c>
      <c r="I26" s="529">
        <v>1347177</v>
      </c>
      <c r="J26" s="554">
        <v>984667</v>
      </c>
      <c r="K26" s="554">
        <v>0</v>
      </c>
      <c r="L26" s="344">
        <v>332817</v>
      </c>
      <c r="M26" s="344">
        <v>19693</v>
      </c>
      <c r="N26" s="554">
        <v>10000</v>
      </c>
      <c r="O26" s="555">
        <v>3.05</v>
      </c>
      <c r="P26" s="744">
        <v>3.05</v>
      </c>
      <c r="Q26" s="837">
        <v>0</v>
      </c>
      <c r="R26" s="112">
        <f t="shared" si="1"/>
        <v>0</v>
      </c>
      <c r="S26" s="113">
        <v>-5784</v>
      </c>
      <c r="T26" s="113">
        <v>0</v>
      </c>
      <c r="U26" s="113">
        <v>0</v>
      </c>
      <c r="V26" s="113">
        <v>0</v>
      </c>
      <c r="W26" s="113">
        <f t="shared" si="2"/>
        <v>-5784</v>
      </c>
      <c r="X26" s="113">
        <v>0</v>
      </c>
      <c r="Y26" s="113">
        <v>0</v>
      </c>
      <c r="Z26" s="113">
        <v>0</v>
      </c>
      <c r="AA26" s="113">
        <f t="shared" si="3"/>
        <v>0</v>
      </c>
      <c r="AB26" s="113">
        <f t="shared" si="4"/>
        <v>-5784</v>
      </c>
      <c r="AC26" s="114">
        <f t="shared" si="5"/>
        <v>-1955</v>
      </c>
      <c r="AD26" s="114">
        <f t="shared" si="6"/>
        <v>-116</v>
      </c>
      <c r="AE26" s="113">
        <v>0</v>
      </c>
      <c r="AF26" s="113">
        <v>0</v>
      </c>
      <c r="AG26" s="113">
        <f t="shared" si="7"/>
        <v>0</v>
      </c>
      <c r="AH26" s="113">
        <f t="shared" si="8"/>
        <v>-7855</v>
      </c>
      <c r="AI26" s="115">
        <v>0</v>
      </c>
      <c r="AJ26" s="115">
        <v>0</v>
      </c>
      <c r="AK26" s="115">
        <v>-0.02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9"/>
        <v>-0.02</v>
      </c>
      <c r="AR26" s="115">
        <f t="shared" si="10"/>
        <v>0</v>
      </c>
      <c r="AS26" s="116">
        <f t="shared" si="11"/>
        <v>-0.02</v>
      </c>
      <c r="AT26" s="881">
        <f>I26+AH26</f>
        <v>1339322</v>
      </c>
      <c r="AU26" s="535">
        <f>J26+W26</f>
        <v>978883</v>
      </c>
      <c r="AV26" s="113">
        <f t="shared" si="12"/>
        <v>0</v>
      </c>
      <c r="AW26" s="535">
        <f t="shared" si="19"/>
        <v>330862</v>
      </c>
      <c r="AX26" s="535">
        <f t="shared" si="19"/>
        <v>19577</v>
      </c>
      <c r="AY26" s="535">
        <f>N26+AG26</f>
        <v>10000</v>
      </c>
      <c r="AZ26" s="556">
        <f>O26+AS26</f>
        <v>3.03</v>
      </c>
      <c r="BA26" s="556">
        <f t="shared" si="20"/>
        <v>3.03</v>
      </c>
      <c r="BB26" s="557">
        <f t="shared" si="20"/>
        <v>0</v>
      </c>
    </row>
    <row r="27" spans="1:54" ht="12.95" customHeight="1" x14ac:dyDescent="0.25">
      <c r="A27" s="548">
        <v>4</v>
      </c>
      <c r="B27" s="549">
        <v>4457</v>
      </c>
      <c r="C27" s="549">
        <v>600074609</v>
      </c>
      <c r="D27" s="549">
        <v>72743964</v>
      </c>
      <c r="E27" s="551" t="s">
        <v>336</v>
      </c>
      <c r="F27" s="549">
        <v>3141</v>
      </c>
      <c r="G27" s="552" t="s">
        <v>319</v>
      </c>
      <c r="H27" s="552" t="s">
        <v>282</v>
      </c>
      <c r="I27" s="529">
        <v>292976</v>
      </c>
      <c r="J27" s="554">
        <v>213334</v>
      </c>
      <c r="K27" s="554">
        <v>0</v>
      </c>
      <c r="L27" s="344">
        <v>72107</v>
      </c>
      <c r="M27" s="344">
        <v>4267</v>
      </c>
      <c r="N27" s="554">
        <v>3268</v>
      </c>
      <c r="O27" s="555">
        <v>0.73</v>
      </c>
      <c r="P27" s="744">
        <v>0</v>
      </c>
      <c r="Q27" s="837">
        <v>0.73</v>
      </c>
      <c r="R27" s="112">
        <f t="shared" si="1"/>
        <v>0</v>
      </c>
      <c r="S27" s="113">
        <v>0</v>
      </c>
      <c r="T27" s="113">
        <v>-6961</v>
      </c>
      <c r="U27" s="113">
        <v>0</v>
      </c>
      <c r="V27" s="113">
        <v>0</v>
      </c>
      <c r="W27" s="113">
        <f t="shared" si="2"/>
        <v>-6961</v>
      </c>
      <c r="X27" s="113">
        <v>0</v>
      </c>
      <c r="Y27" s="113">
        <v>0</v>
      </c>
      <c r="Z27" s="113">
        <v>0</v>
      </c>
      <c r="AA27" s="113">
        <f t="shared" si="3"/>
        <v>0</v>
      </c>
      <c r="AB27" s="113">
        <f t="shared" si="4"/>
        <v>-6961</v>
      </c>
      <c r="AC27" s="114">
        <f t="shared" si="5"/>
        <v>-2353</v>
      </c>
      <c r="AD27" s="114">
        <f t="shared" si="6"/>
        <v>-139</v>
      </c>
      <c r="AE27" s="113">
        <v>0</v>
      </c>
      <c r="AF27" s="113">
        <v>0</v>
      </c>
      <c r="AG27" s="113">
        <f t="shared" si="7"/>
        <v>0</v>
      </c>
      <c r="AH27" s="113">
        <f t="shared" si="8"/>
        <v>-9453</v>
      </c>
      <c r="AI27" s="115">
        <v>0</v>
      </c>
      <c r="AJ27" s="115">
        <v>0</v>
      </c>
      <c r="AK27" s="115">
        <v>0</v>
      </c>
      <c r="AL27" s="115">
        <v>0</v>
      </c>
      <c r="AM27" s="115">
        <v>-0.02</v>
      </c>
      <c r="AN27" s="115">
        <v>0</v>
      </c>
      <c r="AO27" s="115">
        <v>0</v>
      </c>
      <c r="AP27" s="115">
        <v>0</v>
      </c>
      <c r="AQ27" s="115">
        <f t="shared" si="9"/>
        <v>0</v>
      </c>
      <c r="AR27" s="115">
        <f t="shared" si="10"/>
        <v>-0.02</v>
      </c>
      <c r="AS27" s="116">
        <f t="shared" si="11"/>
        <v>-0.02</v>
      </c>
      <c r="AT27" s="881">
        <f>I27+AH27</f>
        <v>283523</v>
      </c>
      <c r="AU27" s="535">
        <f>J27+W27</f>
        <v>206373</v>
      </c>
      <c r="AV27" s="113">
        <f t="shared" si="12"/>
        <v>0</v>
      </c>
      <c r="AW27" s="535">
        <f t="shared" si="19"/>
        <v>69754</v>
      </c>
      <c r="AX27" s="535">
        <f t="shared" si="19"/>
        <v>4128</v>
      </c>
      <c r="AY27" s="535">
        <f>N27+AG27</f>
        <v>3268</v>
      </c>
      <c r="AZ27" s="556">
        <f>O27+AS27</f>
        <v>0.71</v>
      </c>
      <c r="BA27" s="556">
        <f t="shared" si="20"/>
        <v>0</v>
      </c>
      <c r="BB27" s="557">
        <f t="shared" si="20"/>
        <v>0.71</v>
      </c>
    </row>
    <row r="28" spans="1:54" ht="12.95" customHeight="1" x14ac:dyDescent="0.25">
      <c r="A28" s="548">
        <v>4</v>
      </c>
      <c r="B28" s="549">
        <v>4457</v>
      </c>
      <c r="C28" s="549">
        <v>600074609</v>
      </c>
      <c r="D28" s="549">
        <v>72743964</v>
      </c>
      <c r="E28" s="551" t="s">
        <v>336</v>
      </c>
      <c r="F28" s="549">
        <v>3143</v>
      </c>
      <c r="G28" s="552" t="s">
        <v>633</v>
      </c>
      <c r="H28" s="552" t="s">
        <v>281</v>
      </c>
      <c r="I28" s="529">
        <v>1244636</v>
      </c>
      <c r="J28" s="554">
        <v>916522</v>
      </c>
      <c r="K28" s="554">
        <v>0</v>
      </c>
      <c r="L28" s="344">
        <v>309784</v>
      </c>
      <c r="M28" s="344">
        <v>18330</v>
      </c>
      <c r="N28" s="554">
        <v>0</v>
      </c>
      <c r="O28" s="555">
        <v>2.0356999999999998</v>
      </c>
      <c r="P28" s="744">
        <v>2.0356999999999998</v>
      </c>
      <c r="Q28" s="837">
        <v>0</v>
      </c>
      <c r="R28" s="112">
        <f t="shared" si="1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2"/>
        <v>0</v>
      </c>
      <c r="X28" s="113">
        <v>0</v>
      </c>
      <c r="Y28" s="113">
        <v>0</v>
      </c>
      <c r="Z28" s="113">
        <v>0</v>
      </c>
      <c r="AA28" s="113">
        <f t="shared" si="3"/>
        <v>0</v>
      </c>
      <c r="AB28" s="113">
        <f t="shared" si="4"/>
        <v>0</v>
      </c>
      <c r="AC28" s="114">
        <f t="shared" si="5"/>
        <v>0</v>
      </c>
      <c r="AD28" s="114">
        <f t="shared" si="6"/>
        <v>0</v>
      </c>
      <c r="AE28" s="113">
        <v>0</v>
      </c>
      <c r="AF28" s="113">
        <v>0</v>
      </c>
      <c r="AG28" s="113">
        <f t="shared" si="7"/>
        <v>0</v>
      </c>
      <c r="AH28" s="113">
        <f t="shared" si="8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9"/>
        <v>0</v>
      </c>
      <c r="AR28" s="115">
        <f t="shared" si="10"/>
        <v>0</v>
      </c>
      <c r="AS28" s="116">
        <f t="shared" si="11"/>
        <v>0</v>
      </c>
      <c r="AT28" s="881">
        <f>I28+AH28</f>
        <v>1244636</v>
      </c>
      <c r="AU28" s="535">
        <f>J28+W28</f>
        <v>916522</v>
      </c>
      <c r="AV28" s="113">
        <f t="shared" si="12"/>
        <v>0</v>
      </c>
      <c r="AW28" s="535">
        <f t="shared" si="19"/>
        <v>309784</v>
      </c>
      <c r="AX28" s="535">
        <f t="shared" si="19"/>
        <v>18330</v>
      </c>
      <c r="AY28" s="535">
        <f>N28+AG28</f>
        <v>0</v>
      </c>
      <c r="AZ28" s="556">
        <f>O28+AS28</f>
        <v>2.0356999999999998</v>
      </c>
      <c r="BA28" s="556">
        <f t="shared" si="20"/>
        <v>2.0356999999999998</v>
      </c>
      <c r="BB28" s="557">
        <f t="shared" si="20"/>
        <v>0</v>
      </c>
    </row>
    <row r="29" spans="1:54" ht="12.95" customHeight="1" x14ac:dyDescent="0.25">
      <c r="A29" s="548">
        <v>4</v>
      </c>
      <c r="B29" s="549">
        <v>4457</v>
      </c>
      <c r="C29" s="549">
        <v>600074609</v>
      </c>
      <c r="D29" s="549">
        <v>72743964</v>
      </c>
      <c r="E29" s="551" t="s">
        <v>336</v>
      </c>
      <c r="F29" s="549">
        <v>3143</v>
      </c>
      <c r="G29" s="552" t="s">
        <v>634</v>
      </c>
      <c r="H29" s="552" t="s">
        <v>282</v>
      </c>
      <c r="I29" s="529">
        <v>37920</v>
      </c>
      <c r="J29" s="554">
        <v>26730</v>
      </c>
      <c r="K29" s="554">
        <v>0</v>
      </c>
      <c r="L29" s="344">
        <v>9035</v>
      </c>
      <c r="M29" s="344">
        <v>535</v>
      </c>
      <c r="N29" s="554">
        <v>1620</v>
      </c>
      <c r="O29" s="555">
        <v>0.11</v>
      </c>
      <c r="P29" s="744">
        <v>0</v>
      </c>
      <c r="Q29" s="837">
        <v>0.11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2"/>
        <v>0</v>
      </c>
      <c r="X29" s="113">
        <v>0</v>
      </c>
      <c r="Y29" s="113">
        <v>0</v>
      </c>
      <c r="Z29" s="113">
        <v>0</v>
      </c>
      <c r="AA29" s="113">
        <f t="shared" si="3"/>
        <v>0</v>
      </c>
      <c r="AB29" s="113">
        <f t="shared" si="4"/>
        <v>0</v>
      </c>
      <c r="AC29" s="114">
        <f t="shared" si="5"/>
        <v>0</v>
      </c>
      <c r="AD29" s="114">
        <f t="shared" si="6"/>
        <v>0</v>
      </c>
      <c r="AE29" s="113">
        <v>0</v>
      </c>
      <c r="AF29" s="113">
        <v>0</v>
      </c>
      <c r="AG29" s="113">
        <f t="shared" si="7"/>
        <v>0</v>
      </c>
      <c r="AH29" s="113">
        <f t="shared" si="8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9"/>
        <v>0</v>
      </c>
      <c r="AR29" s="115">
        <f t="shared" si="10"/>
        <v>0</v>
      </c>
      <c r="AS29" s="116">
        <f t="shared" si="11"/>
        <v>0</v>
      </c>
      <c r="AT29" s="881">
        <f>I29+AH29</f>
        <v>37920</v>
      </c>
      <c r="AU29" s="535">
        <f>J29+W29</f>
        <v>26730</v>
      </c>
      <c r="AV29" s="113">
        <f t="shared" si="12"/>
        <v>0</v>
      </c>
      <c r="AW29" s="535">
        <f t="shared" si="19"/>
        <v>9035</v>
      </c>
      <c r="AX29" s="535">
        <f t="shared" si="19"/>
        <v>535</v>
      </c>
      <c r="AY29" s="535">
        <f>N29+AG29</f>
        <v>1620</v>
      </c>
      <c r="AZ29" s="556">
        <f>O29+AS29</f>
        <v>0.11</v>
      </c>
      <c r="BA29" s="556">
        <f t="shared" si="20"/>
        <v>0</v>
      </c>
      <c r="BB29" s="557">
        <f t="shared" si="20"/>
        <v>0.11</v>
      </c>
    </row>
    <row r="30" spans="1:54" ht="12.95" customHeight="1" x14ac:dyDescent="0.25">
      <c r="A30" s="536">
        <v>4</v>
      </c>
      <c r="B30" s="538">
        <v>4457</v>
      </c>
      <c r="C30" s="538">
        <v>600074609</v>
      </c>
      <c r="D30" s="538">
        <v>72743964</v>
      </c>
      <c r="E30" s="560" t="s">
        <v>337</v>
      </c>
      <c r="F30" s="566"/>
      <c r="G30" s="567"/>
      <c r="H30" s="567"/>
      <c r="I30" s="562">
        <v>9669830</v>
      </c>
      <c r="J30" s="563">
        <v>6966791</v>
      </c>
      <c r="K30" s="563">
        <v>30000</v>
      </c>
      <c r="L30" s="563">
        <v>2364915</v>
      </c>
      <c r="M30" s="563">
        <v>139336</v>
      </c>
      <c r="N30" s="563">
        <v>168788</v>
      </c>
      <c r="O30" s="564">
        <v>14.936100000000001</v>
      </c>
      <c r="P30" s="564">
        <v>11.358400000000001</v>
      </c>
      <c r="Q30" s="671">
        <v>3.5777000000000001</v>
      </c>
      <c r="R30" s="562">
        <f t="shared" ref="R30:BB30" si="21">SUM(R25:R29)</f>
        <v>0</v>
      </c>
      <c r="S30" s="563">
        <f t="shared" si="21"/>
        <v>-5784</v>
      </c>
      <c r="T30" s="563">
        <f t="shared" si="21"/>
        <v>-6961</v>
      </c>
      <c r="U30" s="563">
        <f t="shared" si="21"/>
        <v>0</v>
      </c>
      <c r="V30" s="563">
        <f t="shared" si="21"/>
        <v>0</v>
      </c>
      <c r="W30" s="563">
        <f t="shared" si="21"/>
        <v>-12745</v>
      </c>
      <c r="X30" s="563">
        <f t="shared" si="21"/>
        <v>0</v>
      </c>
      <c r="Y30" s="563">
        <f t="shared" si="21"/>
        <v>0</v>
      </c>
      <c r="Z30" s="563">
        <f t="shared" si="21"/>
        <v>0</v>
      </c>
      <c r="AA30" s="563">
        <f t="shared" si="21"/>
        <v>0</v>
      </c>
      <c r="AB30" s="563">
        <f t="shared" si="21"/>
        <v>-12745</v>
      </c>
      <c r="AC30" s="563">
        <f t="shared" si="21"/>
        <v>-4308</v>
      </c>
      <c r="AD30" s="563">
        <f t="shared" si="21"/>
        <v>-255</v>
      </c>
      <c r="AE30" s="563">
        <f t="shared" si="21"/>
        <v>0</v>
      </c>
      <c r="AF30" s="563">
        <f t="shared" si="21"/>
        <v>0</v>
      </c>
      <c r="AG30" s="563">
        <f t="shared" si="21"/>
        <v>0</v>
      </c>
      <c r="AH30" s="563">
        <f t="shared" si="21"/>
        <v>-17308</v>
      </c>
      <c r="AI30" s="564">
        <f t="shared" si="21"/>
        <v>0</v>
      </c>
      <c r="AJ30" s="564">
        <f t="shared" si="21"/>
        <v>0</v>
      </c>
      <c r="AK30" s="564">
        <f t="shared" si="21"/>
        <v>-0.02</v>
      </c>
      <c r="AL30" s="564">
        <f t="shared" si="21"/>
        <v>0</v>
      </c>
      <c r="AM30" s="564">
        <f t="shared" si="21"/>
        <v>-0.02</v>
      </c>
      <c r="AN30" s="564">
        <f t="shared" si="21"/>
        <v>0</v>
      </c>
      <c r="AO30" s="564">
        <f t="shared" si="21"/>
        <v>0</v>
      </c>
      <c r="AP30" s="564">
        <f t="shared" si="21"/>
        <v>0</v>
      </c>
      <c r="AQ30" s="564">
        <f t="shared" si="21"/>
        <v>-0.02</v>
      </c>
      <c r="AR30" s="564">
        <f t="shared" si="21"/>
        <v>-0.02</v>
      </c>
      <c r="AS30" s="565">
        <f t="shared" si="21"/>
        <v>-0.04</v>
      </c>
      <c r="AT30" s="882">
        <f t="shared" si="21"/>
        <v>9652522</v>
      </c>
      <c r="AU30" s="563">
        <f t="shared" si="21"/>
        <v>6954046</v>
      </c>
      <c r="AV30" s="563">
        <f t="shared" si="21"/>
        <v>30000</v>
      </c>
      <c r="AW30" s="563">
        <f t="shared" si="21"/>
        <v>2360607</v>
      </c>
      <c r="AX30" s="563">
        <f t="shared" si="21"/>
        <v>139081</v>
      </c>
      <c r="AY30" s="563">
        <f t="shared" si="21"/>
        <v>168788</v>
      </c>
      <c r="AZ30" s="564">
        <f t="shared" si="21"/>
        <v>14.896099999999999</v>
      </c>
      <c r="BA30" s="564">
        <f t="shared" si="21"/>
        <v>11.3384</v>
      </c>
      <c r="BB30" s="565">
        <f t="shared" si="21"/>
        <v>3.5577000000000001</v>
      </c>
    </row>
    <row r="31" spans="1:54" ht="12.95" customHeight="1" x14ac:dyDescent="0.25">
      <c r="A31" s="548">
        <v>5</v>
      </c>
      <c r="B31" s="549">
        <v>4456</v>
      </c>
      <c r="C31" s="549">
        <v>600074617</v>
      </c>
      <c r="D31" s="549">
        <v>68430132</v>
      </c>
      <c r="E31" s="551" t="s">
        <v>338</v>
      </c>
      <c r="F31" s="549">
        <v>3113</v>
      </c>
      <c r="G31" s="552" t="s">
        <v>333</v>
      </c>
      <c r="H31" s="552" t="s">
        <v>281</v>
      </c>
      <c r="I31" s="529">
        <v>37917376</v>
      </c>
      <c r="J31" s="554">
        <v>27213370</v>
      </c>
      <c r="K31" s="554">
        <v>85000</v>
      </c>
      <c r="L31" s="344">
        <v>9226849</v>
      </c>
      <c r="M31" s="344">
        <v>544267</v>
      </c>
      <c r="N31" s="554">
        <v>847890</v>
      </c>
      <c r="O31" s="555">
        <v>50.757400000000004</v>
      </c>
      <c r="P31" s="744">
        <v>40.384700000000002</v>
      </c>
      <c r="Q31" s="837">
        <v>10.372700000000002</v>
      </c>
      <c r="R31" s="112">
        <f t="shared" si="1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2"/>
        <v>0</v>
      </c>
      <c r="X31" s="113">
        <v>0</v>
      </c>
      <c r="Y31" s="113">
        <v>0</v>
      </c>
      <c r="Z31" s="113">
        <v>0</v>
      </c>
      <c r="AA31" s="113">
        <f t="shared" si="3"/>
        <v>0</v>
      </c>
      <c r="AB31" s="113">
        <f t="shared" si="4"/>
        <v>0</v>
      </c>
      <c r="AC31" s="114">
        <f t="shared" si="5"/>
        <v>0</v>
      </c>
      <c r="AD31" s="114">
        <f t="shared" si="6"/>
        <v>0</v>
      </c>
      <c r="AE31" s="113">
        <v>0</v>
      </c>
      <c r="AF31" s="113">
        <v>0</v>
      </c>
      <c r="AG31" s="113">
        <f t="shared" si="7"/>
        <v>0</v>
      </c>
      <c r="AH31" s="113">
        <f t="shared" si="8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9"/>
        <v>0</v>
      </c>
      <c r="AR31" s="115">
        <f t="shared" si="10"/>
        <v>0</v>
      </c>
      <c r="AS31" s="116">
        <f t="shared" si="11"/>
        <v>0</v>
      </c>
      <c r="AT31" s="881">
        <f>I31+AH31</f>
        <v>37917376</v>
      </c>
      <c r="AU31" s="535">
        <f>J31+W31</f>
        <v>27213370</v>
      </c>
      <c r="AV31" s="113">
        <f t="shared" si="12"/>
        <v>85000</v>
      </c>
      <c r="AW31" s="535">
        <f t="shared" ref="AW31:AX35" si="22">L31+AC31</f>
        <v>9226849</v>
      </c>
      <c r="AX31" s="535">
        <f t="shared" si="22"/>
        <v>544267</v>
      </c>
      <c r="AY31" s="535">
        <f>N31+AG31</f>
        <v>847890</v>
      </c>
      <c r="AZ31" s="556">
        <f>O31+AS31</f>
        <v>50.757400000000004</v>
      </c>
      <c r="BA31" s="556">
        <f t="shared" ref="BA31:BB35" si="23">P31+AQ31</f>
        <v>40.384700000000002</v>
      </c>
      <c r="BB31" s="557">
        <f t="shared" si="23"/>
        <v>10.372700000000002</v>
      </c>
    </row>
    <row r="32" spans="1:54" ht="12.95" customHeight="1" x14ac:dyDescent="0.25">
      <c r="A32" s="548">
        <v>5</v>
      </c>
      <c r="B32" s="549">
        <v>4456</v>
      </c>
      <c r="C32" s="549">
        <v>600074617</v>
      </c>
      <c r="D32" s="549">
        <v>68430132</v>
      </c>
      <c r="E32" s="551" t="s">
        <v>338</v>
      </c>
      <c r="F32" s="549">
        <v>3113</v>
      </c>
      <c r="G32" s="552" t="s">
        <v>323</v>
      </c>
      <c r="H32" s="552" t="s">
        <v>282</v>
      </c>
      <c r="I32" s="529">
        <v>2439481</v>
      </c>
      <c r="J32" s="554">
        <v>1792695</v>
      </c>
      <c r="K32" s="554">
        <v>0</v>
      </c>
      <c r="L32" s="344">
        <v>605931</v>
      </c>
      <c r="M32" s="344">
        <v>35855</v>
      </c>
      <c r="N32" s="554">
        <v>5000</v>
      </c>
      <c r="O32" s="555">
        <v>5.0600000000000014</v>
      </c>
      <c r="P32" s="744">
        <v>5.0600000000000014</v>
      </c>
      <c r="Q32" s="837">
        <v>0</v>
      </c>
      <c r="R32" s="112">
        <f t="shared" si="1"/>
        <v>0</v>
      </c>
      <c r="S32" s="113">
        <v>21653</v>
      </c>
      <c r="T32" s="113">
        <v>0</v>
      </c>
      <c r="U32" s="113">
        <v>0</v>
      </c>
      <c r="V32" s="113">
        <v>0</v>
      </c>
      <c r="W32" s="113">
        <f t="shared" si="2"/>
        <v>21653</v>
      </c>
      <c r="X32" s="113">
        <v>0</v>
      </c>
      <c r="Y32" s="113">
        <v>0</v>
      </c>
      <c r="Z32" s="113">
        <v>0</v>
      </c>
      <c r="AA32" s="113">
        <f t="shared" si="3"/>
        <v>0</v>
      </c>
      <c r="AB32" s="113">
        <f t="shared" si="4"/>
        <v>21653</v>
      </c>
      <c r="AC32" s="114">
        <f t="shared" si="5"/>
        <v>7319</v>
      </c>
      <c r="AD32" s="114">
        <f t="shared" si="6"/>
        <v>433</v>
      </c>
      <c r="AE32" s="113">
        <v>0</v>
      </c>
      <c r="AF32" s="113">
        <v>0</v>
      </c>
      <c r="AG32" s="113">
        <f t="shared" si="7"/>
        <v>0</v>
      </c>
      <c r="AH32" s="113">
        <f t="shared" si="8"/>
        <v>29405</v>
      </c>
      <c r="AI32" s="115">
        <v>0</v>
      </c>
      <c r="AJ32" s="115">
        <v>0</v>
      </c>
      <c r="AK32" s="115">
        <v>7.0000000000000007E-2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9"/>
        <v>7.0000000000000007E-2</v>
      </c>
      <c r="AR32" s="115">
        <f t="shared" si="10"/>
        <v>0</v>
      </c>
      <c r="AS32" s="116">
        <f t="shared" si="11"/>
        <v>7.0000000000000007E-2</v>
      </c>
      <c r="AT32" s="881">
        <f>I32+AH32</f>
        <v>2468886</v>
      </c>
      <c r="AU32" s="535">
        <f>J32+W32</f>
        <v>1814348</v>
      </c>
      <c r="AV32" s="113">
        <f t="shared" si="12"/>
        <v>0</v>
      </c>
      <c r="AW32" s="535">
        <f t="shared" si="22"/>
        <v>613250</v>
      </c>
      <c r="AX32" s="535">
        <f t="shared" si="22"/>
        <v>36288</v>
      </c>
      <c r="AY32" s="535">
        <f>N32+AG32</f>
        <v>5000</v>
      </c>
      <c r="AZ32" s="556">
        <f>O32+AS32</f>
        <v>5.1300000000000017</v>
      </c>
      <c r="BA32" s="556">
        <f t="shared" si="23"/>
        <v>5.1300000000000017</v>
      </c>
      <c r="BB32" s="557">
        <f t="shared" si="23"/>
        <v>0</v>
      </c>
    </row>
    <row r="33" spans="1:54" ht="12.95" customHeight="1" x14ac:dyDescent="0.25">
      <c r="A33" s="548">
        <v>5</v>
      </c>
      <c r="B33" s="549">
        <v>4456</v>
      </c>
      <c r="C33" s="549">
        <v>600074617</v>
      </c>
      <c r="D33" s="549">
        <v>68430132</v>
      </c>
      <c r="E33" s="551" t="s">
        <v>338</v>
      </c>
      <c r="F33" s="549">
        <v>3141</v>
      </c>
      <c r="G33" s="552" t="s">
        <v>319</v>
      </c>
      <c r="H33" s="552" t="s">
        <v>282</v>
      </c>
      <c r="I33" s="529">
        <v>3881599</v>
      </c>
      <c r="J33" s="554">
        <v>2831675</v>
      </c>
      <c r="K33" s="554">
        <v>0</v>
      </c>
      <c r="L33" s="344">
        <v>957106</v>
      </c>
      <c r="M33" s="344">
        <v>56634</v>
      </c>
      <c r="N33" s="554">
        <v>36184</v>
      </c>
      <c r="O33" s="555">
        <v>9.6300000000000008</v>
      </c>
      <c r="P33" s="744">
        <v>0</v>
      </c>
      <c r="Q33" s="837">
        <v>9.6300000000000008</v>
      </c>
      <c r="R33" s="112">
        <f t="shared" si="1"/>
        <v>0</v>
      </c>
      <c r="S33" s="113">
        <v>0</v>
      </c>
      <c r="T33" s="113">
        <v>18563</v>
      </c>
      <c r="U33" s="113">
        <v>0</v>
      </c>
      <c r="V33" s="113">
        <v>0</v>
      </c>
      <c r="W33" s="113">
        <f t="shared" si="2"/>
        <v>18563</v>
      </c>
      <c r="X33" s="113">
        <v>0</v>
      </c>
      <c r="Y33" s="113">
        <v>0</v>
      </c>
      <c r="Z33" s="113">
        <v>0</v>
      </c>
      <c r="AA33" s="113">
        <f t="shared" si="3"/>
        <v>0</v>
      </c>
      <c r="AB33" s="113">
        <f t="shared" si="4"/>
        <v>18563</v>
      </c>
      <c r="AC33" s="114">
        <f t="shared" si="5"/>
        <v>6274</v>
      </c>
      <c r="AD33" s="114">
        <f t="shared" si="6"/>
        <v>371</v>
      </c>
      <c r="AE33" s="113">
        <v>0</v>
      </c>
      <c r="AF33" s="113">
        <v>0</v>
      </c>
      <c r="AG33" s="113">
        <f t="shared" si="7"/>
        <v>0</v>
      </c>
      <c r="AH33" s="113">
        <f t="shared" si="8"/>
        <v>25208</v>
      </c>
      <c r="AI33" s="115">
        <v>0</v>
      </c>
      <c r="AJ33" s="115">
        <v>0</v>
      </c>
      <c r="AK33" s="115">
        <v>0</v>
      </c>
      <c r="AL33" s="115">
        <v>0</v>
      </c>
      <c r="AM33" s="115">
        <v>0.06</v>
      </c>
      <c r="AN33" s="115">
        <v>0</v>
      </c>
      <c r="AO33" s="115">
        <v>0</v>
      </c>
      <c r="AP33" s="115">
        <v>0</v>
      </c>
      <c r="AQ33" s="115">
        <f t="shared" si="9"/>
        <v>0</v>
      </c>
      <c r="AR33" s="115">
        <f t="shared" si="10"/>
        <v>0.06</v>
      </c>
      <c r="AS33" s="116">
        <f t="shared" si="11"/>
        <v>0.06</v>
      </c>
      <c r="AT33" s="881">
        <f>I33+AH33</f>
        <v>3906807</v>
      </c>
      <c r="AU33" s="535">
        <f>J33+W33</f>
        <v>2850238</v>
      </c>
      <c r="AV33" s="113">
        <f t="shared" si="12"/>
        <v>0</v>
      </c>
      <c r="AW33" s="535">
        <f t="shared" si="22"/>
        <v>963380</v>
      </c>
      <c r="AX33" s="535">
        <f t="shared" si="22"/>
        <v>57005</v>
      </c>
      <c r="AY33" s="535">
        <f>N33+AG33</f>
        <v>36184</v>
      </c>
      <c r="AZ33" s="556">
        <f>O33+AS33</f>
        <v>9.6900000000000013</v>
      </c>
      <c r="BA33" s="556">
        <f t="shared" si="23"/>
        <v>0</v>
      </c>
      <c r="BB33" s="557">
        <f t="shared" si="23"/>
        <v>9.6900000000000013</v>
      </c>
    </row>
    <row r="34" spans="1:54" ht="12.95" customHeight="1" x14ac:dyDescent="0.25">
      <c r="A34" s="548">
        <v>5</v>
      </c>
      <c r="B34" s="549">
        <v>4456</v>
      </c>
      <c r="C34" s="549">
        <v>600074617</v>
      </c>
      <c r="D34" s="549">
        <v>68430132</v>
      </c>
      <c r="E34" s="551" t="s">
        <v>338</v>
      </c>
      <c r="F34" s="549">
        <v>3143</v>
      </c>
      <c r="G34" s="552" t="s">
        <v>633</v>
      </c>
      <c r="H34" s="552" t="s">
        <v>281</v>
      </c>
      <c r="I34" s="529">
        <v>2966593</v>
      </c>
      <c r="J34" s="554">
        <v>2164825</v>
      </c>
      <c r="K34" s="554">
        <v>20000</v>
      </c>
      <c r="L34" s="344">
        <v>738471</v>
      </c>
      <c r="M34" s="344">
        <v>43297</v>
      </c>
      <c r="N34" s="554">
        <v>0</v>
      </c>
      <c r="O34" s="555">
        <v>4.3929999999999998</v>
      </c>
      <c r="P34" s="744">
        <v>4.3929999999999998</v>
      </c>
      <c r="Q34" s="837">
        <v>0</v>
      </c>
      <c r="R34" s="112">
        <f t="shared" si="1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2"/>
        <v>0</v>
      </c>
      <c r="X34" s="113">
        <v>0</v>
      </c>
      <c r="Y34" s="113">
        <v>0</v>
      </c>
      <c r="Z34" s="113">
        <v>0</v>
      </c>
      <c r="AA34" s="113">
        <f t="shared" si="3"/>
        <v>0</v>
      </c>
      <c r="AB34" s="113">
        <f t="shared" si="4"/>
        <v>0</v>
      </c>
      <c r="AC34" s="114">
        <f t="shared" si="5"/>
        <v>0</v>
      </c>
      <c r="AD34" s="114">
        <f t="shared" si="6"/>
        <v>0</v>
      </c>
      <c r="AE34" s="113">
        <v>0</v>
      </c>
      <c r="AF34" s="113">
        <v>0</v>
      </c>
      <c r="AG34" s="113">
        <f t="shared" si="7"/>
        <v>0</v>
      </c>
      <c r="AH34" s="113">
        <f t="shared" si="8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9"/>
        <v>0</v>
      </c>
      <c r="AR34" s="115">
        <f t="shared" si="10"/>
        <v>0</v>
      </c>
      <c r="AS34" s="116">
        <f t="shared" si="11"/>
        <v>0</v>
      </c>
      <c r="AT34" s="881">
        <f>I34+AH34</f>
        <v>2966593</v>
      </c>
      <c r="AU34" s="535">
        <f>J34+W34</f>
        <v>2164825</v>
      </c>
      <c r="AV34" s="113">
        <f t="shared" si="12"/>
        <v>20000</v>
      </c>
      <c r="AW34" s="535">
        <f t="shared" si="22"/>
        <v>738471</v>
      </c>
      <c r="AX34" s="535">
        <f t="shared" si="22"/>
        <v>43297</v>
      </c>
      <c r="AY34" s="535">
        <f>N34+AG34</f>
        <v>0</v>
      </c>
      <c r="AZ34" s="556">
        <f>O34+AS34</f>
        <v>4.3929999999999998</v>
      </c>
      <c r="BA34" s="556">
        <f t="shared" si="23"/>
        <v>4.3929999999999998</v>
      </c>
      <c r="BB34" s="557">
        <f t="shared" si="23"/>
        <v>0</v>
      </c>
    </row>
    <row r="35" spans="1:54" ht="12.95" customHeight="1" x14ac:dyDescent="0.25">
      <c r="A35" s="548">
        <v>5</v>
      </c>
      <c r="B35" s="549">
        <v>4456</v>
      </c>
      <c r="C35" s="549">
        <v>600074617</v>
      </c>
      <c r="D35" s="549">
        <v>68430132</v>
      </c>
      <c r="E35" s="551" t="s">
        <v>338</v>
      </c>
      <c r="F35" s="549">
        <v>3143</v>
      </c>
      <c r="G35" s="552" t="s">
        <v>634</v>
      </c>
      <c r="H35" s="552" t="s">
        <v>282</v>
      </c>
      <c r="I35" s="529">
        <v>98309</v>
      </c>
      <c r="J35" s="554">
        <v>69300</v>
      </c>
      <c r="K35" s="554">
        <v>0</v>
      </c>
      <c r="L35" s="344">
        <v>23423</v>
      </c>
      <c r="M35" s="344">
        <v>1386</v>
      </c>
      <c r="N35" s="554">
        <v>4200</v>
      </c>
      <c r="O35" s="555">
        <v>0.28999999999999998</v>
      </c>
      <c r="P35" s="744">
        <v>0</v>
      </c>
      <c r="Q35" s="837">
        <v>0.28999999999999998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2"/>
        <v>0</v>
      </c>
      <c r="X35" s="113">
        <v>0</v>
      </c>
      <c r="Y35" s="113">
        <v>0</v>
      </c>
      <c r="Z35" s="113">
        <v>0</v>
      </c>
      <c r="AA35" s="113">
        <f t="shared" si="3"/>
        <v>0</v>
      </c>
      <c r="AB35" s="113">
        <f t="shared" si="4"/>
        <v>0</v>
      </c>
      <c r="AC35" s="114">
        <f t="shared" si="5"/>
        <v>0</v>
      </c>
      <c r="AD35" s="114">
        <f t="shared" si="6"/>
        <v>0</v>
      </c>
      <c r="AE35" s="113">
        <v>0</v>
      </c>
      <c r="AF35" s="113">
        <v>0</v>
      </c>
      <c r="AG35" s="113">
        <f t="shared" si="7"/>
        <v>0</v>
      </c>
      <c r="AH35" s="113">
        <f t="shared" si="8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9"/>
        <v>0</v>
      </c>
      <c r="AR35" s="115">
        <f t="shared" si="10"/>
        <v>0</v>
      </c>
      <c r="AS35" s="116">
        <f t="shared" si="11"/>
        <v>0</v>
      </c>
      <c r="AT35" s="881">
        <f>I35+AH35</f>
        <v>98309</v>
      </c>
      <c r="AU35" s="535">
        <f>J35+W35</f>
        <v>69300</v>
      </c>
      <c r="AV35" s="113">
        <f t="shared" si="12"/>
        <v>0</v>
      </c>
      <c r="AW35" s="535">
        <f t="shared" si="22"/>
        <v>23423</v>
      </c>
      <c r="AX35" s="535">
        <f t="shared" si="22"/>
        <v>1386</v>
      </c>
      <c r="AY35" s="535">
        <f>N35+AG35</f>
        <v>4200</v>
      </c>
      <c r="AZ35" s="556">
        <f>O35+AS35</f>
        <v>0.28999999999999998</v>
      </c>
      <c r="BA35" s="556">
        <f t="shared" si="23"/>
        <v>0</v>
      </c>
      <c r="BB35" s="557">
        <f t="shared" si="23"/>
        <v>0.28999999999999998</v>
      </c>
    </row>
    <row r="36" spans="1:54" ht="12.95" customHeight="1" x14ac:dyDescent="0.25">
      <c r="A36" s="536">
        <v>5</v>
      </c>
      <c r="B36" s="538">
        <v>4456</v>
      </c>
      <c r="C36" s="538">
        <v>600074617</v>
      </c>
      <c r="D36" s="538">
        <v>68430132</v>
      </c>
      <c r="E36" s="560" t="s">
        <v>339</v>
      </c>
      <c r="F36" s="566"/>
      <c r="G36" s="567"/>
      <c r="H36" s="567"/>
      <c r="I36" s="562">
        <v>47303358</v>
      </c>
      <c r="J36" s="563">
        <v>34071865</v>
      </c>
      <c r="K36" s="563">
        <v>105000</v>
      </c>
      <c r="L36" s="563">
        <v>11551780</v>
      </c>
      <c r="M36" s="563">
        <v>681439</v>
      </c>
      <c r="N36" s="563">
        <v>893274</v>
      </c>
      <c r="O36" s="564">
        <v>70.130400000000009</v>
      </c>
      <c r="P36" s="564">
        <v>49.837700000000005</v>
      </c>
      <c r="Q36" s="671">
        <v>20.292700000000004</v>
      </c>
      <c r="R36" s="562">
        <f t="shared" ref="R36:BB36" si="24">SUM(R31:R35)</f>
        <v>0</v>
      </c>
      <c r="S36" s="563">
        <f t="shared" si="24"/>
        <v>21653</v>
      </c>
      <c r="T36" s="563">
        <f t="shared" si="24"/>
        <v>18563</v>
      </c>
      <c r="U36" s="563">
        <f t="shared" si="24"/>
        <v>0</v>
      </c>
      <c r="V36" s="563">
        <f t="shared" si="24"/>
        <v>0</v>
      </c>
      <c r="W36" s="563">
        <f t="shared" si="24"/>
        <v>40216</v>
      </c>
      <c r="X36" s="563">
        <f t="shared" si="24"/>
        <v>0</v>
      </c>
      <c r="Y36" s="563">
        <f t="shared" si="24"/>
        <v>0</v>
      </c>
      <c r="Z36" s="563">
        <f t="shared" si="24"/>
        <v>0</v>
      </c>
      <c r="AA36" s="563">
        <f t="shared" si="24"/>
        <v>0</v>
      </c>
      <c r="AB36" s="563">
        <f t="shared" si="24"/>
        <v>40216</v>
      </c>
      <c r="AC36" s="563">
        <f t="shared" si="24"/>
        <v>13593</v>
      </c>
      <c r="AD36" s="563">
        <f t="shared" si="24"/>
        <v>804</v>
      </c>
      <c r="AE36" s="563">
        <f t="shared" si="24"/>
        <v>0</v>
      </c>
      <c r="AF36" s="563">
        <f t="shared" si="24"/>
        <v>0</v>
      </c>
      <c r="AG36" s="563">
        <f t="shared" si="24"/>
        <v>0</v>
      </c>
      <c r="AH36" s="563">
        <f t="shared" si="24"/>
        <v>54613</v>
      </c>
      <c r="AI36" s="564">
        <f t="shared" si="24"/>
        <v>0</v>
      </c>
      <c r="AJ36" s="564">
        <f t="shared" si="24"/>
        <v>0</v>
      </c>
      <c r="AK36" s="564">
        <f t="shared" si="24"/>
        <v>7.0000000000000007E-2</v>
      </c>
      <c r="AL36" s="564">
        <f t="shared" si="24"/>
        <v>0</v>
      </c>
      <c r="AM36" s="564">
        <f t="shared" si="24"/>
        <v>0.06</v>
      </c>
      <c r="AN36" s="564">
        <f t="shared" si="24"/>
        <v>0</v>
      </c>
      <c r="AO36" s="564">
        <f t="shared" si="24"/>
        <v>0</v>
      </c>
      <c r="AP36" s="564">
        <f t="shared" si="24"/>
        <v>0</v>
      </c>
      <c r="AQ36" s="564">
        <f t="shared" si="24"/>
        <v>7.0000000000000007E-2</v>
      </c>
      <c r="AR36" s="564">
        <f t="shared" si="24"/>
        <v>0.06</v>
      </c>
      <c r="AS36" s="565">
        <f t="shared" si="24"/>
        <v>0.13</v>
      </c>
      <c r="AT36" s="882">
        <f t="shared" si="24"/>
        <v>47357971</v>
      </c>
      <c r="AU36" s="563">
        <f t="shared" si="24"/>
        <v>34112081</v>
      </c>
      <c r="AV36" s="563">
        <f t="shared" si="24"/>
        <v>105000</v>
      </c>
      <c r="AW36" s="563">
        <f t="shared" si="24"/>
        <v>11565373</v>
      </c>
      <c r="AX36" s="563">
        <f t="shared" si="24"/>
        <v>682243</v>
      </c>
      <c r="AY36" s="563">
        <f t="shared" si="24"/>
        <v>893274</v>
      </c>
      <c r="AZ36" s="564">
        <f t="shared" si="24"/>
        <v>70.260400000000018</v>
      </c>
      <c r="BA36" s="564">
        <f t="shared" si="24"/>
        <v>49.907700000000006</v>
      </c>
      <c r="BB36" s="565">
        <f t="shared" si="24"/>
        <v>20.352700000000002</v>
      </c>
    </row>
    <row r="37" spans="1:54" ht="12.95" customHeight="1" x14ac:dyDescent="0.25">
      <c r="A37" s="548">
        <v>6</v>
      </c>
      <c r="B37" s="549">
        <v>4478</v>
      </c>
      <c r="C37" s="549">
        <v>600075141</v>
      </c>
      <c r="D37" s="549">
        <v>70975191</v>
      </c>
      <c r="E37" s="551" t="s">
        <v>340</v>
      </c>
      <c r="F37" s="549">
        <v>3114</v>
      </c>
      <c r="G37" s="558" t="s">
        <v>563</v>
      </c>
      <c r="H37" s="552" t="s">
        <v>281</v>
      </c>
      <c r="I37" s="529">
        <v>8636256</v>
      </c>
      <c r="J37" s="554">
        <v>6253841</v>
      </c>
      <c r="K37" s="554">
        <v>30000</v>
      </c>
      <c r="L37" s="344">
        <v>2123938</v>
      </c>
      <c r="M37" s="344">
        <v>125077</v>
      </c>
      <c r="N37" s="554">
        <v>103400</v>
      </c>
      <c r="O37" s="555">
        <v>11.635000000000002</v>
      </c>
      <c r="P37" s="744">
        <v>8.2726000000000006</v>
      </c>
      <c r="Q37" s="837">
        <v>3.3624000000000001</v>
      </c>
      <c r="R37" s="112">
        <f t="shared" si="1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2"/>
        <v>0</v>
      </c>
      <c r="X37" s="113">
        <v>0</v>
      </c>
      <c r="Y37" s="113">
        <v>0</v>
      </c>
      <c r="Z37" s="113">
        <v>0</v>
      </c>
      <c r="AA37" s="113">
        <f t="shared" si="3"/>
        <v>0</v>
      </c>
      <c r="AB37" s="113">
        <f t="shared" si="4"/>
        <v>0</v>
      </c>
      <c r="AC37" s="114">
        <f t="shared" si="5"/>
        <v>0</v>
      </c>
      <c r="AD37" s="114">
        <f t="shared" si="6"/>
        <v>0</v>
      </c>
      <c r="AE37" s="113">
        <v>0</v>
      </c>
      <c r="AF37" s="113">
        <v>0</v>
      </c>
      <c r="AG37" s="113">
        <f t="shared" si="7"/>
        <v>0</v>
      </c>
      <c r="AH37" s="113">
        <f t="shared" si="8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9"/>
        <v>0</v>
      </c>
      <c r="AR37" s="115">
        <f t="shared" si="10"/>
        <v>0</v>
      </c>
      <c r="AS37" s="116">
        <f t="shared" si="11"/>
        <v>0</v>
      </c>
      <c r="AT37" s="881">
        <f>I37+AH37</f>
        <v>8636256</v>
      </c>
      <c r="AU37" s="535">
        <f>J37+W37</f>
        <v>6253841</v>
      </c>
      <c r="AV37" s="113">
        <f t="shared" si="12"/>
        <v>30000</v>
      </c>
      <c r="AW37" s="535">
        <f t="shared" ref="AW37:AX41" si="25">L37+AC37</f>
        <v>2123938</v>
      </c>
      <c r="AX37" s="535">
        <f t="shared" si="25"/>
        <v>125077</v>
      </c>
      <c r="AY37" s="535">
        <f>N37+AG37</f>
        <v>103400</v>
      </c>
      <c r="AZ37" s="556">
        <f>O37+AS37</f>
        <v>11.635000000000002</v>
      </c>
      <c r="BA37" s="556">
        <f t="shared" ref="BA37:BB41" si="26">P37+AQ37</f>
        <v>8.2726000000000006</v>
      </c>
      <c r="BB37" s="557">
        <f t="shared" si="26"/>
        <v>3.3624000000000001</v>
      </c>
    </row>
    <row r="38" spans="1:54" ht="12.95" customHeight="1" x14ac:dyDescent="0.25">
      <c r="A38" s="548">
        <v>6</v>
      </c>
      <c r="B38" s="549">
        <v>4478</v>
      </c>
      <c r="C38" s="549">
        <v>600075141</v>
      </c>
      <c r="D38" s="549">
        <v>70975191</v>
      </c>
      <c r="E38" s="551" t="s">
        <v>340</v>
      </c>
      <c r="F38" s="549">
        <v>3114</v>
      </c>
      <c r="G38" s="558" t="s">
        <v>323</v>
      </c>
      <c r="H38" s="552" t="s">
        <v>282</v>
      </c>
      <c r="I38" s="529">
        <v>11500</v>
      </c>
      <c r="J38" s="554">
        <v>0</v>
      </c>
      <c r="K38" s="554">
        <v>0</v>
      </c>
      <c r="L38" s="344">
        <v>0</v>
      </c>
      <c r="M38" s="344">
        <v>0</v>
      </c>
      <c r="N38" s="554">
        <v>11500</v>
      </c>
      <c r="O38" s="555">
        <v>0</v>
      </c>
      <c r="P38" s="744">
        <v>0</v>
      </c>
      <c r="Q38" s="837">
        <v>0</v>
      </c>
      <c r="R38" s="112">
        <f t="shared" si="1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2"/>
        <v>0</v>
      </c>
      <c r="X38" s="113">
        <v>0</v>
      </c>
      <c r="Y38" s="113">
        <v>0</v>
      </c>
      <c r="Z38" s="113">
        <v>0</v>
      </c>
      <c r="AA38" s="113">
        <f t="shared" si="3"/>
        <v>0</v>
      </c>
      <c r="AB38" s="113">
        <f t="shared" si="4"/>
        <v>0</v>
      </c>
      <c r="AC38" s="114">
        <f t="shared" si="5"/>
        <v>0</v>
      </c>
      <c r="AD38" s="114">
        <f t="shared" si="6"/>
        <v>0</v>
      </c>
      <c r="AE38" s="113">
        <v>0</v>
      </c>
      <c r="AF38" s="113">
        <v>0</v>
      </c>
      <c r="AG38" s="113">
        <f t="shared" si="7"/>
        <v>0</v>
      </c>
      <c r="AH38" s="113">
        <f t="shared" si="8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si="9"/>
        <v>0</v>
      </c>
      <c r="AR38" s="115">
        <f t="shared" si="10"/>
        <v>0</v>
      </c>
      <c r="AS38" s="116">
        <f t="shared" si="11"/>
        <v>0</v>
      </c>
      <c r="AT38" s="881">
        <f>I38+AH38</f>
        <v>11500</v>
      </c>
      <c r="AU38" s="535">
        <f>J38+W38</f>
        <v>0</v>
      </c>
      <c r="AV38" s="113">
        <f t="shared" si="12"/>
        <v>0</v>
      </c>
      <c r="AW38" s="535">
        <f t="shared" si="25"/>
        <v>0</v>
      </c>
      <c r="AX38" s="535">
        <f t="shared" si="25"/>
        <v>0</v>
      </c>
      <c r="AY38" s="535">
        <f>N38+AG38</f>
        <v>11500</v>
      </c>
      <c r="AZ38" s="556">
        <f>O38+AS38</f>
        <v>0</v>
      </c>
      <c r="BA38" s="556">
        <f t="shared" si="26"/>
        <v>0</v>
      </c>
      <c r="BB38" s="557">
        <f t="shared" si="26"/>
        <v>0</v>
      </c>
    </row>
    <row r="39" spans="1:54" ht="12.95" customHeight="1" x14ac:dyDescent="0.25">
      <c r="A39" s="548">
        <v>6</v>
      </c>
      <c r="B39" s="549">
        <v>4478</v>
      </c>
      <c r="C39" s="549">
        <v>600075141</v>
      </c>
      <c r="D39" s="549">
        <v>70975191</v>
      </c>
      <c r="E39" s="551" t="s">
        <v>340</v>
      </c>
      <c r="F39" s="549">
        <v>3114</v>
      </c>
      <c r="G39" s="558" t="s">
        <v>317</v>
      </c>
      <c r="H39" s="552" t="s">
        <v>281</v>
      </c>
      <c r="I39" s="529">
        <v>381254</v>
      </c>
      <c r="J39" s="554">
        <v>280747</v>
      </c>
      <c r="K39" s="554">
        <v>0</v>
      </c>
      <c r="L39" s="344">
        <v>94892</v>
      </c>
      <c r="M39" s="344">
        <v>5615</v>
      </c>
      <c r="N39" s="554">
        <v>0</v>
      </c>
      <c r="O39" s="555">
        <v>0.69440000000000002</v>
      </c>
      <c r="P39" s="744">
        <v>0.69440000000000002</v>
      </c>
      <c r="Q39" s="837">
        <v>0</v>
      </c>
      <c r="R39" s="112">
        <f t="shared" si="1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2"/>
        <v>0</v>
      </c>
      <c r="X39" s="113">
        <v>0</v>
      </c>
      <c r="Y39" s="113">
        <v>0</v>
      </c>
      <c r="Z39" s="113">
        <v>0</v>
      </c>
      <c r="AA39" s="113">
        <f t="shared" si="3"/>
        <v>0</v>
      </c>
      <c r="AB39" s="113">
        <f t="shared" si="4"/>
        <v>0</v>
      </c>
      <c r="AC39" s="114">
        <f t="shared" si="5"/>
        <v>0</v>
      </c>
      <c r="AD39" s="114">
        <f t="shared" si="6"/>
        <v>0</v>
      </c>
      <c r="AE39" s="113">
        <v>0</v>
      </c>
      <c r="AF39" s="113">
        <v>0</v>
      </c>
      <c r="AG39" s="113">
        <f t="shared" si="7"/>
        <v>0</v>
      </c>
      <c r="AH39" s="113">
        <f t="shared" si="8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9"/>
        <v>0</v>
      </c>
      <c r="AR39" s="115">
        <f t="shared" si="10"/>
        <v>0</v>
      </c>
      <c r="AS39" s="116">
        <f t="shared" si="11"/>
        <v>0</v>
      </c>
      <c r="AT39" s="881">
        <f>I39+AH39</f>
        <v>381254</v>
      </c>
      <c r="AU39" s="535">
        <f>J39+W39</f>
        <v>280747</v>
      </c>
      <c r="AV39" s="113">
        <f t="shared" si="12"/>
        <v>0</v>
      </c>
      <c r="AW39" s="535">
        <f t="shared" si="25"/>
        <v>94892</v>
      </c>
      <c r="AX39" s="535">
        <f t="shared" si="25"/>
        <v>5615</v>
      </c>
      <c r="AY39" s="535">
        <f>N39+AG39</f>
        <v>0</v>
      </c>
      <c r="AZ39" s="556">
        <f>O39+AS39</f>
        <v>0.69440000000000002</v>
      </c>
      <c r="BA39" s="556">
        <f t="shared" si="26"/>
        <v>0.69440000000000002</v>
      </c>
      <c r="BB39" s="557">
        <f t="shared" si="26"/>
        <v>0</v>
      </c>
    </row>
    <row r="40" spans="1:54" ht="12.95" customHeight="1" x14ac:dyDescent="0.25">
      <c r="A40" s="548">
        <v>6</v>
      </c>
      <c r="B40" s="549">
        <v>4478</v>
      </c>
      <c r="C40" s="549">
        <v>600075141</v>
      </c>
      <c r="D40" s="549">
        <v>70975191</v>
      </c>
      <c r="E40" s="551" t="s">
        <v>340</v>
      </c>
      <c r="F40" s="549">
        <v>3143</v>
      </c>
      <c r="G40" s="552" t="s">
        <v>633</v>
      </c>
      <c r="H40" s="552" t="s">
        <v>281</v>
      </c>
      <c r="I40" s="529">
        <v>364197</v>
      </c>
      <c r="J40" s="554">
        <v>268186</v>
      </c>
      <c r="K40" s="554">
        <v>0</v>
      </c>
      <c r="L40" s="344">
        <v>90647</v>
      </c>
      <c r="M40" s="344">
        <v>5364</v>
      </c>
      <c r="N40" s="554">
        <v>0</v>
      </c>
      <c r="O40" s="555">
        <v>0.64280000000000004</v>
      </c>
      <c r="P40" s="744">
        <v>0.64280000000000004</v>
      </c>
      <c r="Q40" s="837">
        <v>0</v>
      </c>
      <c r="R40" s="112">
        <f t="shared" si="1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2"/>
        <v>0</v>
      </c>
      <c r="X40" s="113">
        <v>0</v>
      </c>
      <c r="Y40" s="113">
        <v>0</v>
      </c>
      <c r="Z40" s="113">
        <v>0</v>
      </c>
      <c r="AA40" s="113">
        <f t="shared" si="3"/>
        <v>0</v>
      </c>
      <c r="AB40" s="113">
        <f t="shared" si="4"/>
        <v>0</v>
      </c>
      <c r="AC40" s="114">
        <f t="shared" si="5"/>
        <v>0</v>
      </c>
      <c r="AD40" s="114">
        <f t="shared" si="6"/>
        <v>0</v>
      </c>
      <c r="AE40" s="113">
        <v>0</v>
      </c>
      <c r="AF40" s="113">
        <v>0</v>
      </c>
      <c r="AG40" s="113">
        <f t="shared" si="7"/>
        <v>0</v>
      </c>
      <c r="AH40" s="113">
        <f t="shared" si="8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9"/>
        <v>0</v>
      </c>
      <c r="AR40" s="115">
        <f t="shared" si="10"/>
        <v>0</v>
      </c>
      <c r="AS40" s="116">
        <f t="shared" si="11"/>
        <v>0</v>
      </c>
      <c r="AT40" s="881">
        <f>I40+AH40</f>
        <v>364197</v>
      </c>
      <c r="AU40" s="535">
        <f>J40+W40</f>
        <v>268186</v>
      </c>
      <c r="AV40" s="113">
        <f t="shared" si="12"/>
        <v>0</v>
      </c>
      <c r="AW40" s="535">
        <f t="shared" si="25"/>
        <v>90647</v>
      </c>
      <c r="AX40" s="535">
        <f t="shared" si="25"/>
        <v>5364</v>
      </c>
      <c r="AY40" s="535">
        <f>N40+AG40</f>
        <v>0</v>
      </c>
      <c r="AZ40" s="556">
        <f>O40+AS40</f>
        <v>0.64280000000000004</v>
      </c>
      <c r="BA40" s="556">
        <f t="shared" si="26"/>
        <v>0.64280000000000004</v>
      </c>
      <c r="BB40" s="557">
        <f t="shared" si="26"/>
        <v>0</v>
      </c>
    </row>
    <row r="41" spans="1:54" ht="12.95" customHeight="1" x14ac:dyDescent="0.25">
      <c r="A41" s="548">
        <v>6</v>
      </c>
      <c r="B41" s="549">
        <v>4478</v>
      </c>
      <c r="C41" s="549">
        <v>600075141</v>
      </c>
      <c r="D41" s="549">
        <v>70975191</v>
      </c>
      <c r="E41" s="551" t="s">
        <v>340</v>
      </c>
      <c r="F41" s="549">
        <v>3143</v>
      </c>
      <c r="G41" s="552" t="s">
        <v>634</v>
      </c>
      <c r="H41" s="552" t="s">
        <v>282</v>
      </c>
      <c r="I41" s="529">
        <v>7724</v>
      </c>
      <c r="J41" s="554">
        <v>5445</v>
      </c>
      <c r="K41" s="554">
        <v>0</v>
      </c>
      <c r="L41" s="344">
        <v>1840</v>
      </c>
      <c r="M41" s="344">
        <v>109</v>
      </c>
      <c r="N41" s="554">
        <v>330</v>
      </c>
      <c r="O41" s="555">
        <v>0.02</v>
      </c>
      <c r="P41" s="744">
        <v>0</v>
      </c>
      <c r="Q41" s="837">
        <v>0.02</v>
      </c>
      <c r="R41" s="112">
        <f t="shared" si="1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2"/>
        <v>0</v>
      </c>
      <c r="X41" s="113">
        <v>0</v>
      </c>
      <c r="Y41" s="113">
        <v>0</v>
      </c>
      <c r="Z41" s="113">
        <v>0</v>
      </c>
      <c r="AA41" s="113">
        <f t="shared" si="3"/>
        <v>0</v>
      </c>
      <c r="AB41" s="113">
        <f t="shared" si="4"/>
        <v>0</v>
      </c>
      <c r="AC41" s="114">
        <f t="shared" si="5"/>
        <v>0</v>
      </c>
      <c r="AD41" s="114">
        <f t="shared" si="6"/>
        <v>0</v>
      </c>
      <c r="AE41" s="113">
        <v>0</v>
      </c>
      <c r="AF41" s="113">
        <v>0</v>
      </c>
      <c r="AG41" s="113">
        <f t="shared" si="7"/>
        <v>0</v>
      </c>
      <c r="AH41" s="113">
        <f t="shared" si="8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9"/>
        <v>0</v>
      </c>
      <c r="AR41" s="115">
        <f t="shared" si="10"/>
        <v>0</v>
      </c>
      <c r="AS41" s="116">
        <f t="shared" si="11"/>
        <v>0</v>
      </c>
      <c r="AT41" s="881">
        <f>I41+AH41</f>
        <v>7724</v>
      </c>
      <c r="AU41" s="535">
        <f>J41+W41</f>
        <v>5445</v>
      </c>
      <c r="AV41" s="113">
        <f t="shared" si="12"/>
        <v>0</v>
      </c>
      <c r="AW41" s="535">
        <f t="shared" si="25"/>
        <v>1840</v>
      </c>
      <c r="AX41" s="535">
        <f t="shared" si="25"/>
        <v>109</v>
      </c>
      <c r="AY41" s="535">
        <f>N41+AG41</f>
        <v>330</v>
      </c>
      <c r="AZ41" s="556">
        <f>O41+AS41</f>
        <v>0.02</v>
      </c>
      <c r="BA41" s="556">
        <f t="shared" si="26"/>
        <v>0</v>
      </c>
      <c r="BB41" s="557">
        <f t="shared" si="26"/>
        <v>0.02</v>
      </c>
    </row>
    <row r="42" spans="1:54" ht="12.95" customHeight="1" x14ac:dyDescent="0.25">
      <c r="A42" s="536">
        <v>6</v>
      </c>
      <c r="B42" s="538">
        <v>4478</v>
      </c>
      <c r="C42" s="538">
        <v>600075141</v>
      </c>
      <c r="D42" s="538">
        <v>70975191</v>
      </c>
      <c r="E42" s="560" t="s">
        <v>341</v>
      </c>
      <c r="F42" s="566"/>
      <c r="G42" s="567"/>
      <c r="H42" s="567"/>
      <c r="I42" s="562">
        <v>9400931</v>
      </c>
      <c r="J42" s="563">
        <v>6808219</v>
      </c>
      <c r="K42" s="563">
        <v>30000</v>
      </c>
      <c r="L42" s="563">
        <v>2311317</v>
      </c>
      <c r="M42" s="563">
        <v>136165</v>
      </c>
      <c r="N42" s="563">
        <v>115230</v>
      </c>
      <c r="O42" s="564">
        <v>12.9922</v>
      </c>
      <c r="P42" s="564">
        <v>9.6097999999999999</v>
      </c>
      <c r="Q42" s="671">
        <v>3.3824000000000001</v>
      </c>
      <c r="R42" s="562">
        <f t="shared" ref="R42:BB42" si="27">SUM(R37:R41)</f>
        <v>0</v>
      </c>
      <c r="S42" s="563">
        <f t="shared" si="27"/>
        <v>0</v>
      </c>
      <c r="T42" s="563">
        <f t="shared" si="27"/>
        <v>0</v>
      </c>
      <c r="U42" s="563">
        <f t="shared" si="27"/>
        <v>0</v>
      </c>
      <c r="V42" s="563">
        <f t="shared" si="27"/>
        <v>0</v>
      </c>
      <c r="W42" s="563">
        <f t="shared" si="27"/>
        <v>0</v>
      </c>
      <c r="X42" s="563">
        <f t="shared" si="27"/>
        <v>0</v>
      </c>
      <c r="Y42" s="563">
        <f t="shared" si="27"/>
        <v>0</v>
      </c>
      <c r="Z42" s="563">
        <f t="shared" si="27"/>
        <v>0</v>
      </c>
      <c r="AA42" s="563">
        <f t="shared" si="27"/>
        <v>0</v>
      </c>
      <c r="AB42" s="563">
        <f t="shared" si="27"/>
        <v>0</v>
      </c>
      <c r="AC42" s="563">
        <f t="shared" si="27"/>
        <v>0</v>
      </c>
      <c r="AD42" s="563">
        <f t="shared" si="27"/>
        <v>0</v>
      </c>
      <c r="AE42" s="563">
        <f t="shared" si="27"/>
        <v>0</v>
      </c>
      <c r="AF42" s="563">
        <f t="shared" si="27"/>
        <v>0</v>
      </c>
      <c r="AG42" s="563">
        <f t="shared" si="27"/>
        <v>0</v>
      </c>
      <c r="AH42" s="563">
        <f t="shared" si="27"/>
        <v>0</v>
      </c>
      <c r="AI42" s="564">
        <f t="shared" si="27"/>
        <v>0</v>
      </c>
      <c r="AJ42" s="564">
        <f t="shared" si="27"/>
        <v>0</v>
      </c>
      <c r="AK42" s="564">
        <f t="shared" si="27"/>
        <v>0</v>
      </c>
      <c r="AL42" s="564">
        <f t="shared" si="27"/>
        <v>0</v>
      </c>
      <c r="AM42" s="564">
        <f t="shared" si="27"/>
        <v>0</v>
      </c>
      <c r="AN42" s="564">
        <f t="shared" si="27"/>
        <v>0</v>
      </c>
      <c r="AO42" s="564">
        <f t="shared" si="27"/>
        <v>0</v>
      </c>
      <c r="AP42" s="564">
        <f t="shared" si="27"/>
        <v>0</v>
      </c>
      <c r="AQ42" s="564">
        <f t="shared" si="27"/>
        <v>0</v>
      </c>
      <c r="AR42" s="564">
        <f t="shared" si="27"/>
        <v>0</v>
      </c>
      <c r="AS42" s="565">
        <f t="shared" si="27"/>
        <v>0</v>
      </c>
      <c r="AT42" s="882">
        <f t="shared" si="27"/>
        <v>9400931</v>
      </c>
      <c r="AU42" s="563">
        <f t="shared" si="27"/>
        <v>6808219</v>
      </c>
      <c r="AV42" s="563">
        <f t="shared" si="27"/>
        <v>30000</v>
      </c>
      <c r="AW42" s="563">
        <f t="shared" si="27"/>
        <v>2311317</v>
      </c>
      <c r="AX42" s="563">
        <f t="shared" si="27"/>
        <v>136165</v>
      </c>
      <c r="AY42" s="563">
        <f t="shared" si="27"/>
        <v>115230</v>
      </c>
      <c r="AZ42" s="564">
        <f t="shared" si="27"/>
        <v>12.9922</v>
      </c>
      <c r="BA42" s="564">
        <f t="shared" si="27"/>
        <v>9.6097999999999999</v>
      </c>
      <c r="BB42" s="565">
        <f t="shared" si="27"/>
        <v>3.3824000000000001</v>
      </c>
    </row>
    <row r="43" spans="1:54" ht="12.95" customHeight="1" x14ac:dyDescent="0.25">
      <c r="A43" s="548">
        <v>7</v>
      </c>
      <c r="B43" s="549">
        <v>4471</v>
      </c>
      <c r="C43" s="549">
        <v>600075061</v>
      </c>
      <c r="D43" s="549">
        <v>70975205</v>
      </c>
      <c r="E43" s="551" t="s">
        <v>342</v>
      </c>
      <c r="F43" s="549">
        <v>3231</v>
      </c>
      <c r="G43" s="552" t="s">
        <v>320</v>
      </c>
      <c r="H43" s="552" t="s">
        <v>281</v>
      </c>
      <c r="I43" s="529">
        <v>9414973</v>
      </c>
      <c r="J43" s="554">
        <v>6894207</v>
      </c>
      <c r="K43" s="554">
        <v>15000</v>
      </c>
      <c r="L43" s="344">
        <v>2335312</v>
      </c>
      <c r="M43" s="344">
        <v>137884</v>
      </c>
      <c r="N43" s="554">
        <v>32570</v>
      </c>
      <c r="O43" s="555">
        <v>13.399799999999999</v>
      </c>
      <c r="P43" s="744">
        <v>11.862399999999999</v>
      </c>
      <c r="Q43" s="837">
        <v>1.5374000000000001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2"/>
        <v>0</v>
      </c>
      <c r="X43" s="113">
        <v>0</v>
      </c>
      <c r="Y43" s="113">
        <v>0</v>
      </c>
      <c r="Z43" s="113">
        <v>0</v>
      </c>
      <c r="AA43" s="113">
        <f t="shared" si="3"/>
        <v>0</v>
      </c>
      <c r="AB43" s="113">
        <f t="shared" si="4"/>
        <v>0</v>
      </c>
      <c r="AC43" s="114">
        <f t="shared" si="5"/>
        <v>0</v>
      </c>
      <c r="AD43" s="114">
        <f t="shared" si="6"/>
        <v>0</v>
      </c>
      <c r="AE43" s="113">
        <v>0</v>
      </c>
      <c r="AF43" s="113">
        <v>0</v>
      </c>
      <c r="AG43" s="113">
        <f t="shared" si="7"/>
        <v>0</v>
      </c>
      <c r="AH43" s="113">
        <f t="shared" si="8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9"/>
        <v>0</v>
      </c>
      <c r="AR43" s="115">
        <f t="shared" si="10"/>
        <v>0</v>
      </c>
      <c r="AS43" s="116">
        <f t="shared" si="11"/>
        <v>0</v>
      </c>
      <c r="AT43" s="881">
        <f>I43+AH43</f>
        <v>9414973</v>
      </c>
      <c r="AU43" s="535">
        <f>J43+W43</f>
        <v>6894207</v>
      </c>
      <c r="AV43" s="113">
        <f t="shared" si="12"/>
        <v>15000</v>
      </c>
      <c r="AW43" s="535">
        <f>L43+AC43</f>
        <v>2335312</v>
      </c>
      <c r="AX43" s="535">
        <f>M43+AD43</f>
        <v>137884</v>
      </c>
      <c r="AY43" s="535">
        <f>N43+AG43</f>
        <v>32570</v>
      </c>
      <c r="AZ43" s="556">
        <f>O43+AS43</f>
        <v>13.399799999999999</v>
      </c>
      <c r="BA43" s="556">
        <f>P43+AQ43</f>
        <v>11.862399999999999</v>
      </c>
      <c r="BB43" s="557">
        <f>Q43+AR43</f>
        <v>1.5374000000000001</v>
      </c>
    </row>
    <row r="44" spans="1:54" ht="12.95" customHeight="1" x14ac:dyDescent="0.25">
      <c r="A44" s="536">
        <v>7</v>
      </c>
      <c r="B44" s="538">
        <v>4471</v>
      </c>
      <c r="C44" s="538">
        <v>600075061</v>
      </c>
      <c r="D44" s="538">
        <v>70975205</v>
      </c>
      <c r="E44" s="560" t="s">
        <v>343</v>
      </c>
      <c r="F44" s="566"/>
      <c r="G44" s="567"/>
      <c r="H44" s="567"/>
      <c r="I44" s="562">
        <v>9414973</v>
      </c>
      <c r="J44" s="563">
        <v>6894207</v>
      </c>
      <c r="K44" s="563">
        <v>15000</v>
      </c>
      <c r="L44" s="563">
        <v>2335312</v>
      </c>
      <c r="M44" s="563">
        <v>137884</v>
      </c>
      <c r="N44" s="563">
        <v>32570</v>
      </c>
      <c r="O44" s="564">
        <v>13.399799999999999</v>
      </c>
      <c r="P44" s="564">
        <v>11.862399999999999</v>
      </c>
      <c r="Q44" s="671">
        <v>1.5374000000000001</v>
      </c>
      <c r="R44" s="562">
        <f t="shared" ref="R44:BB44" si="28">SUM(R43)</f>
        <v>0</v>
      </c>
      <c r="S44" s="563">
        <f t="shared" si="28"/>
        <v>0</v>
      </c>
      <c r="T44" s="563">
        <f t="shared" si="28"/>
        <v>0</v>
      </c>
      <c r="U44" s="563">
        <f t="shared" si="28"/>
        <v>0</v>
      </c>
      <c r="V44" s="563">
        <f t="shared" si="28"/>
        <v>0</v>
      </c>
      <c r="W44" s="563">
        <f t="shared" si="28"/>
        <v>0</v>
      </c>
      <c r="X44" s="563">
        <f t="shared" si="28"/>
        <v>0</v>
      </c>
      <c r="Y44" s="563">
        <f t="shared" si="28"/>
        <v>0</v>
      </c>
      <c r="Z44" s="563">
        <f t="shared" si="28"/>
        <v>0</v>
      </c>
      <c r="AA44" s="563">
        <f t="shared" si="28"/>
        <v>0</v>
      </c>
      <c r="AB44" s="563">
        <f t="shared" si="28"/>
        <v>0</v>
      </c>
      <c r="AC44" s="563">
        <f t="shared" si="28"/>
        <v>0</v>
      </c>
      <c r="AD44" s="563">
        <f t="shared" si="28"/>
        <v>0</v>
      </c>
      <c r="AE44" s="563">
        <f t="shared" si="28"/>
        <v>0</v>
      </c>
      <c r="AF44" s="563">
        <f t="shared" si="28"/>
        <v>0</v>
      </c>
      <c r="AG44" s="563">
        <f t="shared" si="28"/>
        <v>0</v>
      </c>
      <c r="AH44" s="563">
        <f t="shared" si="28"/>
        <v>0</v>
      </c>
      <c r="AI44" s="564">
        <f t="shared" si="28"/>
        <v>0</v>
      </c>
      <c r="AJ44" s="564">
        <f t="shared" si="28"/>
        <v>0</v>
      </c>
      <c r="AK44" s="564">
        <f t="shared" si="28"/>
        <v>0</v>
      </c>
      <c r="AL44" s="564">
        <f t="shared" si="28"/>
        <v>0</v>
      </c>
      <c r="AM44" s="564">
        <f t="shared" si="28"/>
        <v>0</v>
      </c>
      <c r="AN44" s="564">
        <f t="shared" si="28"/>
        <v>0</v>
      </c>
      <c r="AO44" s="564">
        <f t="shared" si="28"/>
        <v>0</v>
      </c>
      <c r="AP44" s="564">
        <f t="shared" si="28"/>
        <v>0</v>
      </c>
      <c r="AQ44" s="564">
        <f t="shared" si="28"/>
        <v>0</v>
      </c>
      <c r="AR44" s="564">
        <f t="shared" si="28"/>
        <v>0</v>
      </c>
      <c r="AS44" s="565">
        <f t="shared" si="28"/>
        <v>0</v>
      </c>
      <c r="AT44" s="882">
        <f t="shared" si="28"/>
        <v>9414973</v>
      </c>
      <c r="AU44" s="563">
        <f t="shared" si="28"/>
        <v>6894207</v>
      </c>
      <c r="AV44" s="563">
        <f t="shared" si="28"/>
        <v>15000</v>
      </c>
      <c r="AW44" s="563">
        <f t="shared" si="28"/>
        <v>2335312</v>
      </c>
      <c r="AX44" s="563">
        <f t="shared" si="28"/>
        <v>137884</v>
      </c>
      <c r="AY44" s="563">
        <f t="shared" si="28"/>
        <v>32570</v>
      </c>
      <c r="AZ44" s="564">
        <f t="shared" si="28"/>
        <v>13.399799999999999</v>
      </c>
      <c r="BA44" s="564">
        <f t="shared" si="28"/>
        <v>11.862399999999999</v>
      </c>
      <c r="BB44" s="565">
        <f t="shared" si="28"/>
        <v>1.5374000000000001</v>
      </c>
    </row>
    <row r="45" spans="1:54" ht="12.95" customHeight="1" x14ac:dyDescent="0.25">
      <c r="A45" s="548">
        <v>8</v>
      </c>
      <c r="B45" s="549">
        <v>4474</v>
      </c>
      <c r="C45" s="549">
        <v>600075192</v>
      </c>
      <c r="D45" s="549">
        <v>49864661</v>
      </c>
      <c r="E45" s="551" t="s">
        <v>344</v>
      </c>
      <c r="F45" s="549">
        <v>3233</v>
      </c>
      <c r="G45" s="568" t="s">
        <v>322</v>
      </c>
      <c r="H45" s="552" t="s">
        <v>282</v>
      </c>
      <c r="I45" s="529">
        <v>2135376</v>
      </c>
      <c r="J45" s="554">
        <v>1519732</v>
      </c>
      <c r="K45" s="554">
        <v>50000</v>
      </c>
      <c r="L45" s="344">
        <v>530569</v>
      </c>
      <c r="M45" s="344">
        <v>30395</v>
      </c>
      <c r="N45" s="554">
        <v>4680</v>
      </c>
      <c r="O45" s="555">
        <v>3.42</v>
      </c>
      <c r="P45" s="744">
        <v>2.42</v>
      </c>
      <c r="Q45" s="837">
        <v>1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2"/>
        <v>0</v>
      </c>
      <c r="X45" s="113">
        <v>0</v>
      </c>
      <c r="Y45" s="113">
        <v>0</v>
      </c>
      <c r="Z45" s="113">
        <v>0</v>
      </c>
      <c r="AA45" s="113">
        <f t="shared" si="3"/>
        <v>0</v>
      </c>
      <c r="AB45" s="113">
        <f t="shared" si="4"/>
        <v>0</v>
      </c>
      <c r="AC45" s="114">
        <f t="shared" si="5"/>
        <v>0</v>
      </c>
      <c r="AD45" s="114">
        <f t="shared" si="6"/>
        <v>0</v>
      </c>
      <c r="AE45" s="113">
        <v>0</v>
      </c>
      <c r="AF45" s="113">
        <v>0</v>
      </c>
      <c r="AG45" s="113">
        <f t="shared" si="7"/>
        <v>0</v>
      </c>
      <c r="AH45" s="113">
        <f t="shared" si="8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9"/>
        <v>0</v>
      </c>
      <c r="AR45" s="115">
        <f t="shared" si="10"/>
        <v>0</v>
      </c>
      <c r="AS45" s="116">
        <f t="shared" si="11"/>
        <v>0</v>
      </c>
      <c r="AT45" s="881">
        <f>I45+AH45</f>
        <v>2135376</v>
      </c>
      <c r="AU45" s="535">
        <f>J45+W45</f>
        <v>1519732</v>
      </c>
      <c r="AV45" s="113">
        <f t="shared" si="12"/>
        <v>50000</v>
      </c>
      <c r="AW45" s="535">
        <f>L45+AC45</f>
        <v>530569</v>
      </c>
      <c r="AX45" s="535">
        <f>M45+AD45</f>
        <v>30395</v>
      </c>
      <c r="AY45" s="535">
        <f>N45+AG45</f>
        <v>4680</v>
      </c>
      <c r="AZ45" s="556">
        <f>O45+AS45</f>
        <v>3.42</v>
      </c>
      <c r="BA45" s="556">
        <f>P45+AQ45</f>
        <v>2.42</v>
      </c>
      <c r="BB45" s="557">
        <f>Q45+AR45</f>
        <v>1</v>
      </c>
    </row>
    <row r="46" spans="1:54" ht="12.95" customHeight="1" x14ac:dyDescent="0.25">
      <c r="A46" s="536">
        <v>8</v>
      </c>
      <c r="B46" s="538">
        <v>4474</v>
      </c>
      <c r="C46" s="538">
        <v>600075192</v>
      </c>
      <c r="D46" s="538">
        <v>49864661</v>
      </c>
      <c r="E46" s="560" t="s">
        <v>345</v>
      </c>
      <c r="F46" s="566"/>
      <c r="G46" s="567"/>
      <c r="H46" s="567"/>
      <c r="I46" s="562">
        <v>2135376</v>
      </c>
      <c r="J46" s="563">
        <v>1519732</v>
      </c>
      <c r="K46" s="563">
        <v>50000</v>
      </c>
      <c r="L46" s="563">
        <v>530569</v>
      </c>
      <c r="M46" s="563">
        <v>30395</v>
      </c>
      <c r="N46" s="563">
        <v>4680</v>
      </c>
      <c r="O46" s="564">
        <v>3.42</v>
      </c>
      <c r="P46" s="564">
        <v>2.42</v>
      </c>
      <c r="Q46" s="671">
        <v>1</v>
      </c>
      <c r="R46" s="562">
        <f t="shared" ref="R46:BB46" si="29">SUM(R45)</f>
        <v>0</v>
      </c>
      <c r="S46" s="563">
        <f t="shared" si="29"/>
        <v>0</v>
      </c>
      <c r="T46" s="563">
        <f t="shared" si="29"/>
        <v>0</v>
      </c>
      <c r="U46" s="563">
        <f t="shared" si="29"/>
        <v>0</v>
      </c>
      <c r="V46" s="563">
        <f t="shared" si="29"/>
        <v>0</v>
      </c>
      <c r="W46" s="563">
        <f t="shared" si="29"/>
        <v>0</v>
      </c>
      <c r="X46" s="563">
        <f t="shared" si="29"/>
        <v>0</v>
      </c>
      <c r="Y46" s="563">
        <f t="shared" si="29"/>
        <v>0</v>
      </c>
      <c r="Z46" s="563">
        <f t="shared" si="29"/>
        <v>0</v>
      </c>
      <c r="AA46" s="563">
        <f t="shared" si="29"/>
        <v>0</v>
      </c>
      <c r="AB46" s="563">
        <f t="shared" si="29"/>
        <v>0</v>
      </c>
      <c r="AC46" s="563">
        <f t="shared" si="29"/>
        <v>0</v>
      </c>
      <c r="AD46" s="563">
        <f t="shared" si="29"/>
        <v>0</v>
      </c>
      <c r="AE46" s="563">
        <f t="shared" si="29"/>
        <v>0</v>
      </c>
      <c r="AF46" s="563">
        <f t="shared" si="29"/>
        <v>0</v>
      </c>
      <c r="AG46" s="563">
        <f t="shared" si="29"/>
        <v>0</v>
      </c>
      <c r="AH46" s="563">
        <f t="shared" si="29"/>
        <v>0</v>
      </c>
      <c r="AI46" s="564">
        <f t="shared" si="29"/>
        <v>0</v>
      </c>
      <c r="AJ46" s="564">
        <f t="shared" si="29"/>
        <v>0</v>
      </c>
      <c r="AK46" s="564">
        <f t="shared" si="29"/>
        <v>0</v>
      </c>
      <c r="AL46" s="564">
        <f t="shared" si="29"/>
        <v>0</v>
      </c>
      <c r="AM46" s="564">
        <f t="shared" si="29"/>
        <v>0</v>
      </c>
      <c r="AN46" s="564">
        <f t="shared" si="29"/>
        <v>0</v>
      </c>
      <c r="AO46" s="564">
        <f t="shared" si="29"/>
        <v>0</v>
      </c>
      <c r="AP46" s="564">
        <f t="shared" si="29"/>
        <v>0</v>
      </c>
      <c r="AQ46" s="564">
        <f t="shared" si="29"/>
        <v>0</v>
      </c>
      <c r="AR46" s="564">
        <f t="shared" si="29"/>
        <v>0</v>
      </c>
      <c r="AS46" s="565">
        <f t="shared" si="29"/>
        <v>0</v>
      </c>
      <c r="AT46" s="882">
        <f t="shared" si="29"/>
        <v>2135376</v>
      </c>
      <c r="AU46" s="563">
        <f t="shared" si="29"/>
        <v>1519732</v>
      </c>
      <c r="AV46" s="563">
        <f t="shared" si="29"/>
        <v>50000</v>
      </c>
      <c r="AW46" s="563">
        <f t="shared" si="29"/>
        <v>530569</v>
      </c>
      <c r="AX46" s="563">
        <f t="shared" si="29"/>
        <v>30395</v>
      </c>
      <c r="AY46" s="563">
        <f t="shared" si="29"/>
        <v>4680</v>
      </c>
      <c r="AZ46" s="564">
        <f t="shared" si="29"/>
        <v>3.42</v>
      </c>
      <c r="BA46" s="564">
        <f t="shared" si="29"/>
        <v>2.42</v>
      </c>
      <c r="BB46" s="565">
        <f t="shared" si="29"/>
        <v>1</v>
      </c>
    </row>
    <row r="47" spans="1:54" ht="12.95" customHeight="1" x14ac:dyDescent="0.25">
      <c r="A47" s="548">
        <v>9</v>
      </c>
      <c r="B47" s="549">
        <v>4402</v>
      </c>
      <c r="C47" s="550">
        <v>600074021</v>
      </c>
      <c r="D47" s="549">
        <v>70695342</v>
      </c>
      <c r="E47" s="551" t="s">
        <v>346</v>
      </c>
      <c r="F47" s="549">
        <v>3111</v>
      </c>
      <c r="G47" s="552" t="s">
        <v>329</v>
      </c>
      <c r="H47" s="552" t="s">
        <v>281</v>
      </c>
      <c r="I47" s="529">
        <v>11364020</v>
      </c>
      <c r="J47" s="554">
        <v>8203734</v>
      </c>
      <c r="K47" s="554">
        <v>0</v>
      </c>
      <c r="L47" s="344">
        <v>2772862</v>
      </c>
      <c r="M47" s="344">
        <v>164075</v>
      </c>
      <c r="N47" s="554">
        <v>223349</v>
      </c>
      <c r="O47" s="555">
        <v>19.6374</v>
      </c>
      <c r="P47" s="744">
        <v>14.0024</v>
      </c>
      <c r="Q47" s="837">
        <v>5.6349999999999998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2"/>
        <v>0</v>
      </c>
      <c r="X47" s="113">
        <v>0</v>
      </c>
      <c r="Y47" s="113">
        <v>0</v>
      </c>
      <c r="Z47" s="113">
        <v>0</v>
      </c>
      <c r="AA47" s="113">
        <f t="shared" si="3"/>
        <v>0</v>
      </c>
      <c r="AB47" s="113">
        <f t="shared" si="4"/>
        <v>0</v>
      </c>
      <c r="AC47" s="114">
        <f t="shared" si="5"/>
        <v>0</v>
      </c>
      <c r="AD47" s="114">
        <f t="shared" si="6"/>
        <v>0</v>
      </c>
      <c r="AE47" s="113">
        <v>0</v>
      </c>
      <c r="AF47" s="113">
        <v>0</v>
      </c>
      <c r="AG47" s="113">
        <f t="shared" si="7"/>
        <v>0</v>
      </c>
      <c r="AH47" s="113">
        <f t="shared" si="8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9"/>
        <v>0</v>
      </c>
      <c r="AR47" s="115">
        <f t="shared" si="10"/>
        <v>0</v>
      </c>
      <c r="AS47" s="116">
        <f t="shared" si="11"/>
        <v>0</v>
      </c>
      <c r="AT47" s="881">
        <f>I47+AH47</f>
        <v>11364020</v>
      </c>
      <c r="AU47" s="535">
        <f>J47+W47</f>
        <v>8203734</v>
      </c>
      <c r="AV47" s="113">
        <f t="shared" si="12"/>
        <v>0</v>
      </c>
      <c r="AW47" s="535">
        <f t="shared" ref="AW47:AX49" si="30">L47+AC47</f>
        <v>2772862</v>
      </c>
      <c r="AX47" s="535">
        <f t="shared" si="30"/>
        <v>164075</v>
      </c>
      <c r="AY47" s="535">
        <f>N47+AG47</f>
        <v>223349</v>
      </c>
      <c r="AZ47" s="556">
        <f>O47+AS47</f>
        <v>19.6374</v>
      </c>
      <c r="BA47" s="556">
        <f t="shared" ref="BA47:BB49" si="31">P47+AQ47</f>
        <v>14.0024</v>
      </c>
      <c r="BB47" s="557">
        <f t="shared" si="31"/>
        <v>5.6349999999999998</v>
      </c>
    </row>
    <row r="48" spans="1:54" ht="12.95" customHeight="1" x14ac:dyDescent="0.25">
      <c r="A48" s="548">
        <v>9</v>
      </c>
      <c r="B48" s="549">
        <v>4402</v>
      </c>
      <c r="C48" s="550">
        <v>600074021</v>
      </c>
      <c r="D48" s="549">
        <v>70695342</v>
      </c>
      <c r="E48" s="551" t="s">
        <v>346</v>
      </c>
      <c r="F48" s="549">
        <v>3111</v>
      </c>
      <c r="G48" s="552" t="s">
        <v>323</v>
      </c>
      <c r="H48" s="552" t="s">
        <v>282</v>
      </c>
      <c r="I48" s="529">
        <v>389883</v>
      </c>
      <c r="J48" s="554">
        <v>287101</v>
      </c>
      <c r="K48" s="554">
        <v>0</v>
      </c>
      <c r="L48" s="344">
        <v>97040</v>
      </c>
      <c r="M48" s="344">
        <v>5742</v>
      </c>
      <c r="N48" s="554">
        <v>0</v>
      </c>
      <c r="O48" s="555">
        <v>0.82000000000000006</v>
      </c>
      <c r="P48" s="744">
        <v>0.82000000000000006</v>
      </c>
      <c r="Q48" s="837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2"/>
        <v>0</v>
      </c>
      <c r="X48" s="113">
        <v>0</v>
      </c>
      <c r="Y48" s="113">
        <v>0</v>
      </c>
      <c r="Z48" s="113">
        <v>0</v>
      </c>
      <c r="AA48" s="113">
        <f t="shared" si="3"/>
        <v>0</v>
      </c>
      <c r="AB48" s="113">
        <f t="shared" si="4"/>
        <v>0</v>
      </c>
      <c r="AC48" s="114">
        <f t="shared" si="5"/>
        <v>0</v>
      </c>
      <c r="AD48" s="114">
        <f t="shared" si="6"/>
        <v>0</v>
      </c>
      <c r="AE48" s="113">
        <v>0</v>
      </c>
      <c r="AF48" s="113">
        <v>0</v>
      </c>
      <c r="AG48" s="113">
        <f t="shared" si="7"/>
        <v>0</v>
      </c>
      <c r="AH48" s="113">
        <f t="shared" si="8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9"/>
        <v>0</v>
      </c>
      <c r="AR48" s="115">
        <f t="shared" si="10"/>
        <v>0</v>
      </c>
      <c r="AS48" s="116">
        <f t="shared" si="11"/>
        <v>0</v>
      </c>
      <c r="AT48" s="881">
        <f>I48+AH48</f>
        <v>389883</v>
      </c>
      <c r="AU48" s="535">
        <f>J48+W48</f>
        <v>287101</v>
      </c>
      <c r="AV48" s="113">
        <f t="shared" si="12"/>
        <v>0</v>
      </c>
      <c r="AW48" s="535">
        <f t="shared" si="30"/>
        <v>97040</v>
      </c>
      <c r="AX48" s="535">
        <f t="shared" si="30"/>
        <v>5742</v>
      </c>
      <c r="AY48" s="535">
        <f>N48+AG48</f>
        <v>0</v>
      </c>
      <c r="AZ48" s="556">
        <f>O48+AS48</f>
        <v>0.82000000000000006</v>
      </c>
      <c r="BA48" s="556">
        <f t="shared" si="31"/>
        <v>0.82000000000000006</v>
      </c>
      <c r="BB48" s="557">
        <f t="shared" si="31"/>
        <v>0</v>
      </c>
    </row>
    <row r="49" spans="1:54" ht="12.95" customHeight="1" x14ac:dyDescent="0.25">
      <c r="A49" s="548">
        <v>9</v>
      </c>
      <c r="B49" s="549">
        <v>4402</v>
      </c>
      <c r="C49" s="550">
        <v>600074021</v>
      </c>
      <c r="D49" s="549">
        <v>70695342</v>
      </c>
      <c r="E49" s="551" t="s">
        <v>346</v>
      </c>
      <c r="F49" s="549">
        <v>3141</v>
      </c>
      <c r="G49" s="552" t="s">
        <v>319</v>
      </c>
      <c r="H49" s="552" t="s">
        <v>282</v>
      </c>
      <c r="I49" s="529">
        <v>1902779</v>
      </c>
      <c r="J49" s="554">
        <v>1394002</v>
      </c>
      <c r="K49" s="554">
        <v>0</v>
      </c>
      <c r="L49" s="344">
        <v>471173</v>
      </c>
      <c r="M49" s="344">
        <v>27880</v>
      </c>
      <c r="N49" s="554">
        <v>9724</v>
      </c>
      <c r="O49" s="555">
        <v>4.75</v>
      </c>
      <c r="P49" s="744">
        <v>0</v>
      </c>
      <c r="Q49" s="837">
        <v>4.75</v>
      </c>
      <c r="R49" s="112">
        <f t="shared" si="1"/>
        <v>0</v>
      </c>
      <c r="S49" s="113">
        <v>0</v>
      </c>
      <c r="T49" s="113">
        <v>7561</v>
      </c>
      <c r="U49" s="113">
        <v>0</v>
      </c>
      <c r="V49" s="113">
        <v>0</v>
      </c>
      <c r="W49" s="113">
        <f t="shared" si="2"/>
        <v>7561</v>
      </c>
      <c r="X49" s="113">
        <v>0</v>
      </c>
      <c r="Y49" s="113">
        <v>0</v>
      </c>
      <c r="Z49" s="113">
        <v>0</v>
      </c>
      <c r="AA49" s="113">
        <f t="shared" si="3"/>
        <v>0</v>
      </c>
      <c r="AB49" s="113">
        <f t="shared" si="4"/>
        <v>7561</v>
      </c>
      <c r="AC49" s="114">
        <f t="shared" si="5"/>
        <v>2556</v>
      </c>
      <c r="AD49" s="114">
        <f t="shared" si="6"/>
        <v>151</v>
      </c>
      <c r="AE49" s="113">
        <v>0</v>
      </c>
      <c r="AF49" s="113">
        <v>0</v>
      </c>
      <c r="AG49" s="113">
        <f t="shared" si="7"/>
        <v>0</v>
      </c>
      <c r="AH49" s="113">
        <f t="shared" si="8"/>
        <v>10268</v>
      </c>
      <c r="AI49" s="115">
        <v>0</v>
      </c>
      <c r="AJ49" s="115">
        <v>0</v>
      </c>
      <c r="AK49" s="115">
        <v>0</v>
      </c>
      <c r="AL49" s="115">
        <v>0</v>
      </c>
      <c r="AM49" s="115">
        <v>0.03</v>
      </c>
      <c r="AN49" s="115">
        <v>0</v>
      </c>
      <c r="AO49" s="115">
        <v>0</v>
      </c>
      <c r="AP49" s="115">
        <v>0</v>
      </c>
      <c r="AQ49" s="115">
        <f t="shared" si="9"/>
        <v>0</v>
      </c>
      <c r="AR49" s="115">
        <f t="shared" si="10"/>
        <v>0.03</v>
      </c>
      <c r="AS49" s="116">
        <f t="shared" si="11"/>
        <v>0.03</v>
      </c>
      <c r="AT49" s="881">
        <f>I49+AH49</f>
        <v>1913047</v>
      </c>
      <c r="AU49" s="535">
        <f>J49+W49</f>
        <v>1401563</v>
      </c>
      <c r="AV49" s="113">
        <f t="shared" si="12"/>
        <v>0</v>
      </c>
      <c r="AW49" s="535">
        <f t="shared" si="30"/>
        <v>473729</v>
      </c>
      <c r="AX49" s="535">
        <f t="shared" si="30"/>
        <v>28031</v>
      </c>
      <c r="AY49" s="535">
        <f>N49+AG49</f>
        <v>9724</v>
      </c>
      <c r="AZ49" s="556">
        <f>O49+AS49</f>
        <v>4.78</v>
      </c>
      <c r="BA49" s="556">
        <f t="shared" si="31"/>
        <v>0</v>
      </c>
      <c r="BB49" s="557">
        <f t="shared" si="31"/>
        <v>4.78</v>
      </c>
    </row>
    <row r="50" spans="1:54" ht="12.95" customHeight="1" x14ac:dyDescent="0.25">
      <c r="A50" s="536">
        <v>9</v>
      </c>
      <c r="B50" s="538">
        <v>4402</v>
      </c>
      <c r="C50" s="559">
        <v>600074021</v>
      </c>
      <c r="D50" s="538">
        <v>70695342</v>
      </c>
      <c r="E50" s="560" t="s">
        <v>347</v>
      </c>
      <c r="F50" s="566"/>
      <c r="G50" s="567"/>
      <c r="H50" s="567"/>
      <c r="I50" s="562">
        <v>13656682</v>
      </c>
      <c r="J50" s="563">
        <v>9884837</v>
      </c>
      <c r="K50" s="563">
        <v>0</v>
      </c>
      <c r="L50" s="563">
        <v>3341075</v>
      </c>
      <c r="M50" s="563">
        <v>197697</v>
      </c>
      <c r="N50" s="563">
        <v>233073</v>
      </c>
      <c r="O50" s="564">
        <v>25.2074</v>
      </c>
      <c r="P50" s="564">
        <v>14.8224</v>
      </c>
      <c r="Q50" s="671">
        <v>10.385</v>
      </c>
      <c r="R50" s="562">
        <f t="shared" ref="R50:BB50" si="32">SUM(R47:R49)</f>
        <v>0</v>
      </c>
      <c r="S50" s="563">
        <f t="shared" si="32"/>
        <v>0</v>
      </c>
      <c r="T50" s="563">
        <f t="shared" si="32"/>
        <v>7561</v>
      </c>
      <c r="U50" s="563">
        <f t="shared" si="32"/>
        <v>0</v>
      </c>
      <c r="V50" s="563">
        <f t="shared" si="32"/>
        <v>0</v>
      </c>
      <c r="W50" s="563">
        <f t="shared" si="32"/>
        <v>7561</v>
      </c>
      <c r="X50" s="563">
        <f t="shared" si="32"/>
        <v>0</v>
      </c>
      <c r="Y50" s="563">
        <f t="shared" si="32"/>
        <v>0</v>
      </c>
      <c r="Z50" s="563">
        <f t="shared" si="32"/>
        <v>0</v>
      </c>
      <c r="AA50" s="563">
        <f t="shared" si="32"/>
        <v>0</v>
      </c>
      <c r="AB50" s="563">
        <f t="shared" si="32"/>
        <v>7561</v>
      </c>
      <c r="AC50" s="563">
        <f t="shared" si="32"/>
        <v>2556</v>
      </c>
      <c r="AD50" s="563">
        <f t="shared" si="32"/>
        <v>151</v>
      </c>
      <c r="AE50" s="563">
        <f t="shared" si="32"/>
        <v>0</v>
      </c>
      <c r="AF50" s="563">
        <f t="shared" si="32"/>
        <v>0</v>
      </c>
      <c r="AG50" s="563">
        <f t="shared" si="32"/>
        <v>0</v>
      </c>
      <c r="AH50" s="563">
        <f t="shared" si="32"/>
        <v>10268</v>
      </c>
      <c r="AI50" s="564">
        <f t="shared" si="32"/>
        <v>0</v>
      </c>
      <c r="AJ50" s="564">
        <f t="shared" si="32"/>
        <v>0</v>
      </c>
      <c r="AK50" s="564">
        <f t="shared" si="32"/>
        <v>0</v>
      </c>
      <c r="AL50" s="564">
        <f t="shared" si="32"/>
        <v>0</v>
      </c>
      <c r="AM50" s="564">
        <f t="shared" si="32"/>
        <v>0.03</v>
      </c>
      <c r="AN50" s="564">
        <f t="shared" si="32"/>
        <v>0</v>
      </c>
      <c r="AO50" s="564">
        <f t="shared" si="32"/>
        <v>0</v>
      </c>
      <c r="AP50" s="564">
        <f t="shared" si="32"/>
        <v>0</v>
      </c>
      <c r="AQ50" s="564">
        <f t="shared" si="32"/>
        <v>0</v>
      </c>
      <c r="AR50" s="564">
        <f t="shared" si="32"/>
        <v>0.03</v>
      </c>
      <c r="AS50" s="565">
        <f t="shared" si="32"/>
        <v>0.03</v>
      </c>
      <c r="AT50" s="882">
        <f t="shared" si="32"/>
        <v>13666950</v>
      </c>
      <c r="AU50" s="563">
        <f t="shared" si="32"/>
        <v>9892398</v>
      </c>
      <c r="AV50" s="563">
        <f t="shared" si="32"/>
        <v>0</v>
      </c>
      <c r="AW50" s="563">
        <f t="shared" si="32"/>
        <v>3343631</v>
      </c>
      <c r="AX50" s="563">
        <f t="shared" si="32"/>
        <v>197848</v>
      </c>
      <c r="AY50" s="563">
        <f t="shared" si="32"/>
        <v>233073</v>
      </c>
      <c r="AZ50" s="564">
        <f t="shared" si="32"/>
        <v>25.237400000000001</v>
      </c>
      <c r="BA50" s="564">
        <f t="shared" si="32"/>
        <v>14.8224</v>
      </c>
      <c r="BB50" s="565">
        <f t="shared" si="32"/>
        <v>10.414999999999999</v>
      </c>
    </row>
    <row r="51" spans="1:54" ht="12.95" customHeight="1" x14ac:dyDescent="0.25">
      <c r="A51" s="548">
        <v>10</v>
      </c>
      <c r="B51" s="549">
        <v>4481</v>
      </c>
      <c r="C51" s="549">
        <v>600074722</v>
      </c>
      <c r="D51" s="549">
        <v>70942692</v>
      </c>
      <c r="E51" s="551" t="s">
        <v>348</v>
      </c>
      <c r="F51" s="549">
        <v>3113</v>
      </c>
      <c r="G51" s="552" t="s">
        <v>349</v>
      </c>
      <c r="H51" s="552" t="s">
        <v>281</v>
      </c>
      <c r="I51" s="529">
        <v>24107289</v>
      </c>
      <c r="J51" s="554">
        <v>17330019</v>
      </c>
      <c r="K51" s="554">
        <v>63000</v>
      </c>
      <c r="L51" s="344">
        <v>5878840</v>
      </c>
      <c r="M51" s="344">
        <v>346600</v>
      </c>
      <c r="N51" s="554">
        <v>488830</v>
      </c>
      <c r="O51" s="555">
        <v>32.272300000000001</v>
      </c>
      <c r="P51" s="744">
        <v>24.499700000000001</v>
      </c>
      <c r="Q51" s="837">
        <v>7.7726000000000006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2"/>
        <v>0</v>
      </c>
      <c r="X51" s="113">
        <v>0</v>
      </c>
      <c r="Y51" s="113">
        <v>0</v>
      </c>
      <c r="Z51" s="113">
        <v>0</v>
      </c>
      <c r="AA51" s="113">
        <f t="shared" si="3"/>
        <v>0</v>
      </c>
      <c r="AB51" s="113">
        <f t="shared" si="4"/>
        <v>0</v>
      </c>
      <c r="AC51" s="114">
        <f t="shared" si="5"/>
        <v>0</v>
      </c>
      <c r="AD51" s="114">
        <f t="shared" si="6"/>
        <v>0</v>
      </c>
      <c r="AE51" s="113">
        <v>0</v>
      </c>
      <c r="AF51" s="113">
        <v>0</v>
      </c>
      <c r="AG51" s="113">
        <f t="shared" si="7"/>
        <v>0</v>
      </c>
      <c r="AH51" s="113">
        <f t="shared" si="8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9"/>
        <v>0</v>
      </c>
      <c r="AR51" s="115">
        <f t="shared" si="10"/>
        <v>0</v>
      </c>
      <c r="AS51" s="116">
        <f t="shared" si="11"/>
        <v>0</v>
      </c>
      <c r="AT51" s="881">
        <f>I51+AH51</f>
        <v>24107289</v>
      </c>
      <c r="AU51" s="535">
        <f>J51+W51</f>
        <v>17330019</v>
      </c>
      <c r="AV51" s="113">
        <f t="shared" si="12"/>
        <v>63000</v>
      </c>
      <c r="AW51" s="535">
        <f t="shared" ref="AW51:AX55" si="33">L51+AC51</f>
        <v>5878840</v>
      </c>
      <c r="AX51" s="535">
        <f t="shared" si="33"/>
        <v>346600</v>
      </c>
      <c r="AY51" s="535">
        <f>N51+AG51</f>
        <v>488830</v>
      </c>
      <c r="AZ51" s="556">
        <f>O51+AS51</f>
        <v>32.272300000000001</v>
      </c>
      <c r="BA51" s="556">
        <f t="shared" ref="BA51:BB55" si="34">P51+AQ51</f>
        <v>24.499700000000001</v>
      </c>
      <c r="BB51" s="557">
        <f t="shared" si="34"/>
        <v>7.7726000000000006</v>
      </c>
    </row>
    <row r="52" spans="1:54" ht="12.95" customHeight="1" x14ac:dyDescent="0.25">
      <c r="A52" s="548">
        <v>10</v>
      </c>
      <c r="B52" s="549">
        <v>4481</v>
      </c>
      <c r="C52" s="549">
        <v>600074722</v>
      </c>
      <c r="D52" s="549">
        <v>70942692</v>
      </c>
      <c r="E52" s="551" t="s">
        <v>350</v>
      </c>
      <c r="F52" s="549">
        <v>3113</v>
      </c>
      <c r="G52" s="552" t="s">
        <v>323</v>
      </c>
      <c r="H52" s="552" t="s">
        <v>282</v>
      </c>
      <c r="I52" s="529">
        <v>2131446</v>
      </c>
      <c r="J52" s="554">
        <v>1568627</v>
      </c>
      <c r="K52" s="554">
        <v>0</v>
      </c>
      <c r="L52" s="344">
        <v>530196</v>
      </c>
      <c r="M52" s="344">
        <v>31373</v>
      </c>
      <c r="N52" s="554">
        <v>1250</v>
      </c>
      <c r="O52" s="555">
        <v>4.53</v>
      </c>
      <c r="P52" s="744">
        <v>4.53</v>
      </c>
      <c r="Q52" s="837">
        <v>0</v>
      </c>
      <c r="R52" s="112">
        <f t="shared" si="1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2"/>
        <v>0</v>
      </c>
      <c r="X52" s="113">
        <v>0</v>
      </c>
      <c r="Y52" s="113">
        <v>0</v>
      </c>
      <c r="Z52" s="113">
        <v>0</v>
      </c>
      <c r="AA52" s="113">
        <f t="shared" si="3"/>
        <v>0</v>
      </c>
      <c r="AB52" s="113">
        <f t="shared" si="4"/>
        <v>0</v>
      </c>
      <c r="AC52" s="114">
        <f t="shared" si="5"/>
        <v>0</v>
      </c>
      <c r="AD52" s="114">
        <f t="shared" si="6"/>
        <v>0</v>
      </c>
      <c r="AE52" s="113">
        <v>5000</v>
      </c>
      <c r="AF52" s="113">
        <v>0</v>
      </c>
      <c r="AG52" s="113">
        <f t="shared" si="7"/>
        <v>5000</v>
      </c>
      <c r="AH52" s="113">
        <f t="shared" si="8"/>
        <v>5000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9"/>
        <v>0</v>
      </c>
      <c r="AR52" s="115">
        <f t="shared" si="10"/>
        <v>0</v>
      </c>
      <c r="AS52" s="116">
        <f t="shared" si="11"/>
        <v>0</v>
      </c>
      <c r="AT52" s="881">
        <f>I52+AH52</f>
        <v>2136446</v>
      </c>
      <c r="AU52" s="535">
        <f>J52+W52</f>
        <v>1568627</v>
      </c>
      <c r="AV52" s="113">
        <f t="shared" si="12"/>
        <v>0</v>
      </c>
      <c r="AW52" s="535">
        <f t="shared" si="33"/>
        <v>530196</v>
      </c>
      <c r="AX52" s="535">
        <f t="shared" si="33"/>
        <v>31373</v>
      </c>
      <c r="AY52" s="535">
        <f>N52+AG52</f>
        <v>6250</v>
      </c>
      <c r="AZ52" s="556">
        <f>O52+AS52</f>
        <v>4.53</v>
      </c>
      <c r="BA52" s="556">
        <f t="shared" si="34"/>
        <v>4.53</v>
      </c>
      <c r="BB52" s="557">
        <f t="shared" si="34"/>
        <v>0</v>
      </c>
    </row>
    <row r="53" spans="1:54" ht="12.95" customHeight="1" x14ac:dyDescent="0.25">
      <c r="A53" s="548">
        <v>10</v>
      </c>
      <c r="B53" s="549">
        <v>4481</v>
      </c>
      <c r="C53" s="549">
        <v>600074722</v>
      </c>
      <c r="D53" s="549">
        <v>70942692</v>
      </c>
      <c r="E53" s="551" t="s">
        <v>350</v>
      </c>
      <c r="F53" s="549">
        <v>3141</v>
      </c>
      <c r="G53" s="552" t="s">
        <v>319</v>
      </c>
      <c r="H53" s="552" t="s">
        <v>282</v>
      </c>
      <c r="I53" s="529">
        <v>1375631</v>
      </c>
      <c r="J53" s="554">
        <v>1004655</v>
      </c>
      <c r="K53" s="554">
        <v>0</v>
      </c>
      <c r="L53" s="344">
        <v>339573</v>
      </c>
      <c r="M53" s="344">
        <v>20093</v>
      </c>
      <c r="N53" s="554">
        <v>11310</v>
      </c>
      <c r="O53" s="555">
        <v>3.42</v>
      </c>
      <c r="P53" s="744">
        <v>0</v>
      </c>
      <c r="Q53" s="837">
        <v>3.42</v>
      </c>
      <c r="R53" s="112">
        <f t="shared" si="1"/>
        <v>0</v>
      </c>
      <c r="S53" s="113">
        <v>0</v>
      </c>
      <c r="T53" s="113">
        <v>14809</v>
      </c>
      <c r="U53" s="113">
        <v>0</v>
      </c>
      <c r="V53" s="113">
        <v>0</v>
      </c>
      <c r="W53" s="113">
        <f t="shared" si="2"/>
        <v>14809</v>
      </c>
      <c r="X53" s="113">
        <v>0</v>
      </c>
      <c r="Y53" s="113">
        <v>0</v>
      </c>
      <c r="Z53" s="113">
        <v>0</v>
      </c>
      <c r="AA53" s="113">
        <f t="shared" si="3"/>
        <v>0</v>
      </c>
      <c r="AB53" s="113">
        <f t="shared" si="4"/>
        <v>14809</v>
      </c>
      <c r="AC53" s="114">
        <f t="shared" si="5"/>
        <v>5005</v>
      </c>
      <c r="AD53" s="114">
        <f t="shared" si="6"/>
        <v>296</v>
      </c>
      <c r="AE53" s="113">
        <v>0</v>
      </c>
      <c r="AF53" s="113">
        <v>0</v>
      </c>
      <c r="AG53" s="113">
        <f t="shared" si="7"/>
        <v>0</v>
      </c>
      <c r="AH53" s="113">
        <f t="shared" si="8"/>
        <v>20110</v>
      </c>
      <c r="AI53" s="115">
        <v>0</v>
      </c>
      <c r="AJ53" s="115">
        <v>0</v>
      </c>
      <c r="AK53" s="115">
        <v>0</v>
      </c>
      <c r="AL53" s="115">
        <v>0</v>
      </c>
      <c r="AM53" s="115">
        <v>0.05</v>
      </c>
      <c r="AN53" s="115">
        <v>0</v>
      </c>
      <c r="AO53" s="115">
        <v>0</v>
      </c>
      <c r="AP53" s="115">
        <v>0</v>
      </c>
      <c r="AQ53" s="115">
        <f t="shared" si="9"/>
        <v>0</v>
      </c>
      <c r="AR53" s="115">
        <f t="shared" si="10"/>
        <v>0.05</v>
      </c>
      <c r="AS53" s="116">
        <f t="shared" si="11"/>
        <v>0.05</v>
      </c>
      <c r="AT53" s="881">
        <f>I53+AH53</f>
        <v>1395741</v>
      </c>
      <c r="AU53" s="535">
        <f>J53+W53</f>
        <v>1019464</v>
      </c>
      <c r="AV53" s="113">
        <f t="shared" si="12"/>
        <v>0</v>
      </c>
      <c r="AW53" s="535">
        <f t="shared" si="33"/>
        <v>344578</v>
      </c>
      <c r="AX53" s="535">
        <f t="shared" si="33"/>
        <v>20389</v>
      </c>
      <c r="AY53" s="535">
        <f>N53+AG53</f>
        <v>11310</v>
      </c>
      <c r="AZ53" s="556">
        <f>O53+AS53</f>
        <v>3.4699999999999998</v>
      </c>
      <c r="BA53" s="556">
        <f t="shared" si="34"/>
        <v>0</v>
      </c>
      <c r="BB53" s="557">
        <f t="shared" si="34"/>
        <v>3.4699999999999998</v>
      </c>
    </row>
    <row r="54" spans="1:54" ht="12.95" customHeight="1" x14ac:dyDescent="0.25">
      <c r="A54" s="548">
        <v>10</v>
      </c>
      <c r="B54" s="549">
        <v>4481</v>
      </c>
      <c r="C54" s="549">
        <v>600074722</v>
      </c>
      <c r="D54" s="549">
        <v>70942692</v>
      </c>
      <c r="E54" s="551" t="s">
        <v>350</v>
      </c>
      <c r="F54" s="549">
        <v>3143</v>
      </c>
      <c r="G54" s="552" t="s">
        <v>633</v>
      </c>
      <c r="H54" s="552" t="s">
        <v>281</v>
      </c>
      <c r="I54" s="529">
        <v>1585641</v>
      </c>
      <c r="J54" s="554">
        <v>1167629</v>
      </c>
      <c r="K54" s="554">
        <v>0</v>
      </c>
      <c r="L54" s="344">
        <v>394659</v>
      </c>
      <c r="M54" s="344">
        <v>23353</v>
      </c>
      <c r="N54" s="554">
        <v>0</v>
      </c>
      <c r="O54" s="555">
        <v>2.5356999999999998</v>
      </c>
      <c r="P54" s="744">
        <v>2.5356999999999998</v>
      </c>
      <c r="Q54" s="837">
        <v>0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2"/>
        <v>0</v>
      </c>
      <c r="X54" s="113">
        <v>0</v>
      </c>
      <c r="Y54" s="113">
        <v>0</v>
      </c>
      <c r="Z54" s="113">
        <v>0</v>
      </c>
      <c r="AA54" s="113">
        <f t="shared" si="3"/>
        <v>0</v>
      </c>
      <c r="AB54" s="113">
        <f t="shared" si="4"/>
        <v>0</v>
      </c>
      <c r="AC54" s="114">
        <f t="shared" si="5"/>
        <v>0</v>
      </c>
      <c r="AD54" s="114">
        <f t="shared" si="6"/>
        <v>0</v>
      </c>
      <c r="AE54" s="113">
        <v>0</v>
      </c>
      <c r="AF54" s="113">
        <v>0</v>
      </c>
      <c r="AG54" s="113">
        <f t="shared" si="7"/>
        <v>0</v>
      </c>
      <c r="AH54" s="113">
        <f t="shared" si="8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9"/>
        <v>0</v>
      </c>
      <c r="AR54" s="115">
        <f t="shared" si="10"/>
        <v>0</v>
      </c>
      <c r="AS54" s="116">
        <f t="shared" si="11"/>
        <v>0</v>
      </c>
      <c r="AT54" s="881">
        <f>I54+AH54</f>
        <v>1585641</v>
      </c>
      <c r="AU54" s="535">
        <f>J54+W54</f>
        <v>1167629</v>
      </c>
      <c r="AV54" s="113">
        <f t="shared" si="12"/>
        <v>0</v>
      </c>
      <c r="AW54" s="535">
        <f t="shared" si="33"/>
        <v>394659</v>
      </c>
      <c r="AX54" s="535">
        <f t="shared" si="33"/>
        <v>23353</v>
      </c>
      <c r="AY54" s="535">
        <f>N54+AG54</f>
        <v>0</v>
      </c>
      <c r="AZ54" s="556">
        <f>O54+AS54</f>
        <v>2.5356999999999998</v>
      </c>
      <c r="BA54" s="556">
        <f t="shared" si="34"/>
        <v>2.5356999999999998</v>
      </c>
      <c r="BB54" s="557">
        <f t="shared" si="34"/>
        <v>0</v>
      </c>
    </row>
    <row r="55" spans="1:54" ht="12.95" customHeight="1" x14ac:dyDescent="0.25">
      <c r="A55" s="548">
        <v>10</v>
      </c>
      <c r="B55" s="549">
        <v>4481</v>
      </c>
      <c r="C55" s="549">
        <v>600074722</v>
      </c>
      <c r="D55" s="549">
        <v>70942692</v>
      </c>
      <c r="E55" s="551" t="s">
        <v>350</v>
      </c>
      <c r="F55" s="549">
        <v>3143</v>
      </c>
      <c r="G55" s="552" t="s">
        <v>634</v>
      </c>
      <c r="H55" s="552" t="s">
        <v>282</v>
      </c>
      <c r="I55" s="529">
        <v>46345</v>
      </c>
      <c r="J55" s="554">
        <v>32670</v>
      </c>
      <c r="K55" s="554">
        <v>0</v>
      </c>
      <c r="L55" s="344">
        <v>11042</v>
      </c>
      <c r="M55" s="344">
        <v>653</v>
      </c>
      <c r="N55" s="554">
        <v>1980</v>
      </c>
      <c r="O55" s="555">
        <v>0.14000000000000001</v>
      </c>
      <c r="P55" s="744">
        <v>0</v>
      </c>
      <c r="Q55" s="837">
        <v>0.14000000000000001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2"/>
        <v>0</v>
      </c>
      <c r="X55" s="113">
        <v>0</v>
      </c>
      <c r="Y55" s="113">
        <v>0</v>
      </c>
      <c r="Z55" s="113">
        <v>0</v>
      </c>
      <c r="AA55" s="113">
        <f t="shared" si="3"/>
        <v>0</v>
      </c>
      <c r="AB55" s="113">
        <f t="shared" si="4"/>
        <v>0</v>
      </c>
      <c r="AC55" s="114">
        <f t="shared" si="5"/>
        <v>0</v>
      </c>
      <c r="AD55" s="114">
        <f t="shared" si="6"/>
        <v>0</v>
      </c>
      <c r="AE55" s="113">
        <v>0</v>
      </c>
      <c r="AF55" s="113">
        <v>0</v>
      </c>
      <c r="AG55" s="113">
        <f t="shared" si="7"/>
        <v>0</v>
      </c>
      <c r="AH55" s="113">
        <f t="shared" si="8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9"/>
        <v>0</v>
      </c>
      <c r="AR55" s="115">
        <f t="shared" si="10"/>
        <v>0</v>
      </c>
      <c r="AS55" s="116">
        <f t="shared" si="11"/>
        <v>0</v>
      </c>
      <c r="AT55" s="881">
        <f>I55+AH55</f>
        <v>46345</v>
      </c>
      <c r="AU55" s="535">
        <f>J55+W55</f>
        <v>32670</v>
      </c>
      <c r="AV55" s="113">
        <f t="shared" si="12"/>
        <v>0</v>
      </c>
      <c r="AW55" s="535">
        <f t="shared" si="33"/>
        <v>11042</v>
      </c>
      <c r="AX55" s="535">
        <f t="shared" si="33"/>
        <v>653</v>
      </c>
      <c r="AY55" s="535">
        <f>N55+AG55</f>
        <v>1980</v>
      </c>
      <c r="AZ55" s="556">
        <f>O55+AS55</f>
        <v>0.14000000000000001</v>
      </c>
      <c r="BA55" s="556">
        <f t="shared" si="34"/>
        <v>0</v>
      </c>
      <c r="BB55" s="557">
        <f t="shared" si="34"/>
        <v>0.14000000000000001</v>
      </c>
    </row>
    <row r="56" spans="1:54" ht="12.95" customHeight="1" x14ac:dyDescent="0.25">
      <c r="A56" s="536">
        <v>10</v>
      </c>
      <c r="B56" s="538">
        <v>4481</v>
      </c>
      <c r="C56" s="538">
        <v>600074722</v>
      </c>
      <c r="D56" s="538">
        <v>70942692</v>
      </c>
      <c r="E56" s="560" t="s">
        <v>351</v>
      </c>
      <c r="F56" s="566"/>
      <c r="G56" s="567"/>
      <c r="H56" s="567"/>
      <c r="I56" s="562">
        <v>29246352</v>
      </c>
      <c r="J56" s="563">
        <v>21103600</v>
      </c>
      <c r="K56" s="563">
        <v>63000</v>
      </c>
      <c r="L56" s="563">
        <v>7154310</v>
      </c>
      <c r="M56" s="563">
        <v>422072</v>
      </c>
      <c r="N56" s="563">
        <v>503370</v>
      </c>
      <c r="O56" s="564">
        <v>42.898000000000003</v>
      </c>
      <c r="P56" s="564">
        <v>31.5654</v>
      </c>
      <c r="Q56" s="671">
        <v>11.332600000000001</v>
      </c>
      <c r="R56" s="562">
        <f t="shared" ref="R56:BB56" si="35">SUM(R51:R55)</f>
        <v>0</v>
      </c>
      <c r="S56" s="563">
        <f t="shared" si="35"/>
        <v>0</v>
      </c>
      <c r="T56" s="563">
        <f t="shared" si="35"/>
        <v>14809</v>
      </c>
      <c r="U56" s="563">
        <f t="shared" si="35"/>
        <v>0</v>
      </c>
      <c r="V56" s="563">
        <f t="shared" si="35"/>
        <v>0</v>
      </c>
      <c r="W56" s="563">
        <f t="shared" si="35"/>
        <v>14809</v>
      </c>
      <c r="X56" s="563">
        <f t="shared" si="35"/>
        <v>0</v>
      </c>
      <c r="Y56" s="563">
        <f t="shared" si="35"/>
        <v>0</v>
      </c>
      <c r="Z56" s="563">
        <f t="shared" si="35"/>
        <v>0</v>
      </c>
      <c r="AA56" s="563">
        <f t="shared" si="35"/>
        <v>0</v>
      </c>
      <c r="AB56" s="563">
        <f t="shared" si="35"/>
        <v>14809</v>
      </c>
      <c r="AC56" s="563">
        <f t="shared" si="35"/>
        <v>5005</v>
      </c>
      <c r="AD56" s="563">
        <f t="shared" si="35"/>
        <v>296</v>
      </c>
      <c r="AE56" s="563">
        <f t="shared" si="35"/>
        <v>5000</v>
      </c>
      <c r="AF56" s="563">
        <f t="shared" si="35"/>
        <v>0</v>
      </c>
      <c r="AG56" s="563">
        <f t="shared" si="35"/>
        <v>5000</v>
      </c>
      <c r="AH56" s="563">
        <f t="shared" si="35"/>
        <v>25110</v>
      </c>
      <c r="AI56" s="564">
        <f t="shared" si="35"/>
        <v>0</v>
      </c>
      <c r="AJ56" s="564">
        <f t="shared" si="35"/>
        <v>0</v>
      </c>
      <c r="AK56" s="564">
        <f t="shared" si="35"/>
        <v>0</v>
      </c>
      <c r="AL56" s="564">
        <f t="shared" si="35"/>
        <v>0</v>
      </c>
      <c r="AM56" s="564">
        <f t="shared" si="35"/>
        <v>0.05</v>
      </c>
      <c r="AN56" s="564">
        <f t="shared" si="35"/>
        <v>0</v>
      </c>
      <c r="AO56" s="564">
        <f t="shared" si="35"/>
        <v>0</v>
      </c>
      <c r="AP56" s="564">
        <f t="shared" si="35"/>
        <v>0</v>
      </c>
      <c r="AQ56" s="564">
        <f t="shared" si="35"/>
        <v>0</v>
      </c>
      <c r="AR56" s="564">
        <f t="shared" si="35"/>
        <v>0.05</v>
      </c>
      <c r="AS56" s="565">
        <f t="shared" si="35"/>
        <v>0.05</v>
      </c>
      <c r="AT56" s="882">
        <f t="shared" si="35"/>
        <v>29271462</v>
      </c>
      <c r="AU56" s="563">
        <f t="shared" si="35"/>
        <v>21118409</v>
      </c>
      <c r="AV56" s="563">
        <f t="shared" si="35"/>
        <v>63000</v>
      </c>
      <c r="AW56" s="563">
        <f t="shared" si="35"/>
        <v>7159315</v>
      </c>
      <c r="AX56" s="563">
        <f t="shared" si="35"/>
        <v>422368</v>
      </c>
      <c r="AY56" s="563">
        <f t="shared" si="35"/>
        <v>508370</v>
      </c>
      <c r="AZ56" s="564">
        <f t="shared" si="35"/>
        <v>42.948</v>
      </c>
      <c r="BA56" s="564">
        <f t="shared" si="35"/>
        <v>31.5654</v>
      </c>
      <c r="BB56" s="565">
        <f t="shared" si="35"/>
        <v>11.3826</v>
      </c>
    </row>
    <row r="57" spans="1:54" ht="12.95" customHeight="1" x14ac:dyDescent="0.25">
      <c r="A57" s="548">
        <v>11</v>
      </c>
      <c r="B57" s="549">
        <v>4469</v>
      </c>
      <c r="C57" s="549">
        <v>600075079</v>
      </c>
      <c r="D57" s="549">
        <v>70695334</v>
      </c>
      <c r="E57" s="551" t="s">
        <v>352</v>
      </c>
      <c r="F57" s="549">
        <v>3231</v>
      </c>
      <c r="G57" s="552" t="s">
        <v>422</v>
      </c>
      <c r="H57" s="552" t="s">
        <v>281</v>
      </c>
      <c r="I57" s="529">
        <v>2826145</v>
      </c>
      <c r="J57" s="554">
        <v>2074054</v>
      </c>
      <c r="K57" s="554">
        <v>0</v>
      </c>
      <c r="L57" s="344">
        <v>701030</v>
      </c>
      <c r="M57" s="344">
        <v>41481</v>
      </c>
      <c r="N57" s="554">
        <v>9580</v>
      </c>
      <c r="O57" s="555">
        <v>4.0190999999999999</v>
      </c>
      <c r="P57" s="744">
        <v>3.5657999999999999</v>
      </c>
      <c r="Q57" s="837">
        <v>0.45329999999999998</v>
      </c>
      <c r="R57" s="112">
        <f t="shared" si="1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2"/>
        <v>0</v>
      </c>
      <c r="X57" s="113">
        <v>0</v>
      </c>
      <c r="Y57" s="113">
        <v>0</v>
      </c>
      <c r="Z57" s="113">
        <v>0</v>
      </c>
      <c r="AA57" s="113">
        <f t="shared" si="3"/>
        <v>0</v>
      </c>
      <c r="AB57" s="113">
        <f t="shared" si="4"/>
        <v>0</v>
      </c>
      <c r="AC57" s="114">
        <f t="shared" si="5"/>
        <v>0</v>
      </c>
      <c r="AD57" s="114">
        <f t="shared" si="6"/>
        <v>0</v>
      </c>
      <c r="AE57" s="113">
        <v>0</v>
      </c>
      <c r="AF57" s="113">
        <v>0</v>
      </c>
      <c r="AG57" s="113">
        <f t="shared" si="7"/>
        <v>0</v>
      </c>
      <c r="AH57" s="113">
        <f t="shared" si="8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9"/>
        <v>0</v>
      </c>
      <c r="AR57" s="115">
        <f t="shared" si="10"/>
        <v>0</v>
      </c>
      <c r="AS57" s="116">
        <f t="shared" si="11"/>
        <v>0</v>
      </c>
      <c r="AT57" s="881">
        <f>I57+AH57</f>
        <v>2826145</v>
      </c>
      <c r="AU57" s="535">
        <f>J57+W57</f>
        <v>2074054</v>
      </c>
      <c r="AV57" s="113">
        <f t="shared" si="12"/>
        <v>0</v>
      </c>
      <c r="AW57" s="535">
        <f>L57+AC57</f>
        <v>701030</v>
      </c>
      <c r="AX57" s="535">
        <f>M57+AD57</f>
        <v>41481</v>
      </c>
      <c r="AY57" s="535">
        <f>N57+AG57</f>
        <v>9580</v>
      </c>
      <c r="AZ57" s="556">
        <f>O57+AS57</f>
        <v>4.0190999999999999</v>
      </c>
      <c r="BA57" s="556">
        <f>P57+AQ57</f>
        <v>3.5657999999999999</v>
      </c>
      <c r="BB57" s="557">
        <f>Q57+AR57</f>
        <v>0.45329999999999998</v>
      </c>
    </row>
    <row r="58" spans="1:54" ht="12.95" customHeight="1" x14ac:dyDescent="0.25">
      <c r="A58" s="536">
        <v>11</v>
      </c>
      <c r="B58" s="538">
        <v>4469</v>
      </c>
      <c r="C58" s="538">
        <v>600075079</v>
      </c>
      <c r="D58" s="538">
        <v>70695334</v>
      </c>
      <c r="E58" s="560" t="s">
        <v>353</v>
      </c>
      <c r="F58" s="566"/>
      <c r="G58" s="567"/>
      <c r="H58" s="567"/>
      <c r="I58" s="562">
        <v>2826145</v>
      </c>
      <c r="J58" s="563">
        <v>2074054</v>
      </c>
      <c r="K58" s="563">
        <v>0</v>
      </c>
      <c r="L58" s="563">
        <v>701030</v>
      </c>
      <c r="M58" s="563">
        <v>41481</v>
      </c>
      <c r="N58" s="563">
        <v>9580</v>
      </c>
      <c r="O58" s="564">
        <v>4.0190999999999999</v>
      </c>
      <c r="P58" s="564">
        <v>3.5657999999999999</v>
      </c>
      <c r="Q58" s="671">
        <v>0.45329999999999998</v>
      </c>
      <c r="R58" s="562">
        <f t="shared" ref="R58:BB58" si="36">SUM(R57)</f>
        <v>0</v>
      </c>
      <c r="S58" s="563">
        <f t="shared" si="36"/>
        <v>0</v>
      </c>
      <c r="T58" s="563">
        <f t="shared" si="36"/>
        <v>0</v>
      </c>
      <c r="U58" s="563">
        <f t="shared" si="36"/>
        <v>0</v>
      </c>
      <c r="V58" s="563">
        <f t="shared" si="36"/>
        <v>0</v>
      </c>
      <c r="W58" s="563">
        <f t="shared" si="36"/>
        <v>0</v>
      </c>
      <c r="X58" s="563">
        <f t="shared" si="36"/>
        <v>0</v>
      </c>
      <c r="Y58" s="563">
        <f t="shared" si="36"/>
        <v>0</v>
      </c>
      <c r="Z58" s="563">
        <f t="shared" si="36"/>
        <v>0</v>
      </c>
      <c r="AA58" s="563">
        <f t="shared" si="36"/>
        <v>0</v>
      </c>
      <c r="AB58" s="563">
        <f t="shared" si="36"/>
        <v>0</v>
      </c>
      <c r="AC58" s="563">
        <f t="shared" si="36"/>
        <v>0</v>
      </c>
      <c r="AD58" s="563">
        <f t="shared" si="36"/>
        <v>0</v>
      </c>
      <c r="AE58" s="563">
        <f t="shared" si="36"/>
        <v>0</v>
      </c>
      <c r="AF58" s="563">
        <f t="shared" si="36"/>
        <v>0</v>
      </c>
      <c r="AG58" s="563">
        <f t="shared" si="36"/>
        <v>0</v>
      </c>
      <c r="AH58" s="563">
        <f t="shared" si="36"/>
        <v>0</v>
      </c>
      <c r="AI58" s="564">
        <f t="shared" si="36"/>
        <v>0</v>
      </c>
      <c r="AJ58" s="564">
        <f t="shared" si="36"/>
        <v>0</v>
      </c>
      <c r="AK58" s="564">
        <f t="shared" si="36"/>
        <v>0</v>
      </c>
      <c r="AL58" s="564">
        <f t="shared" si="36"/>
        <v>0</v>
      </c>
      <c r="AM58" s="564">
        <f t="shared" si="36"/>
        <v>0</v>
      </c>
      <c r="AN58" s="564">
        <f t="shared" si="36"/>
        <v>0</v>
      </c>
      <c r="AO58" s="564">
        <f t="shared" si="36"/>
        <v>0</v>
      </c>
      <c r="AP58" s="564">
        <f t="shared" si="36"/>
        <v>0</v>
      </c>
      <c r="AQ58" s="564">
        <f t="shared" si="36"/>
        <v>0</v>
      </c>
      <c r="AR58" s="564">
        <f t="shared" si="36"/>
        <v>0</v>
      </c>
      <c r="AS58" s="565">
        <f t="shared" si="36"/>
        <v>0</v>
      </c>
      <c r="AT58" s="882">
        <f t="shared" si="36"/>
        <v>2826145</v>
      </c>
      <c r="AU58" s="563">
        <f t="shared" si="36"/>
        <v>2074054</v>
      </c>
      <c r="AV58" s="563">
        <f t="shared" si="36"/>
        <v>0</v>
      </c>
      <c r="AW58" s="563">
        <f t="shared" si="36"/>
        <v>701030</v>
      </c>
      <c r="AX58" s="563">
        <f t="shared" si="36"/>
        <v>41481</v>
      </c>
      <c r="AY58" s="563">
        <f t="shared" si="36"/>
        <v>9580</v>
      </c>
      <c r="AZ58" s="564">
        <f t="shared" si="36"/>
        <v>4.0190999999999999</v>
      </c>
      <c r="BA58" s="564">
        <f t="shared" si="36"/>
        <v>3.5657999999999999</v>
      </c>
      <c r="BB58" s="565">
        <f t="shared" si="36"/>
        <v>0.45329999999999998</v>
      </c>
    </row>
    <row r="59" spans="1:54" ht="12.95" customHeight="1" x14ac:dyDescent="0.25">
      <c r="A59" s="548">
        <v>12</v>
      </c>
      <c r="B59" s="549">
        <v>4451</v>
      </c>
      <c r="C59" s="549">
        <v>600074927</v>
      </c>
      <c r="D59" s="549">
        <v>49864653</v>
      </c>
      <c r="E59" s="551" t="s">
        <v>354</v>
      </c>
      <c r="F59" s="549">
        <v>3111</v>
      </c>
      <c r="G59" s="552" t="s">
        <v>329</v>
      </c>
      <c r="H59" s="552" t="s">
        <v>281</v>
      </c>
      <c r="I59" s="529">
        <v>7650459</v>
      </c>
      <c r="J59" s="554">
        <v>5577134</v>
      </c>
      <c r="K59" s="554">
        <v>20000</v>
      </c>
      <c r="L59" s="344">
        <v>1891832</v>
      </c>
      <c r="M59" s="344">
        <v>111543</v>
      </c>
      <c r="N59" s="554">
        <v>49950</v>
      </c>
      <c r="O59" s="555">
        <v>12.699800000000002</v>
      </c>
      <c r="P59" s="744">
        <v>10.145200000000001</v>
      </c>
      <c r="Q59" s="837">
        <v>2.5546000000000002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2"/>
        <v>0</v>
      </c>
      <c r="X59" s="113">
        <v>0</v>
      </c>
      <c r="Y59" s="113">
        <v>0</v>
      </c>
      <c r="Z59" s="113">
        <v>0</v>
      </c>
      <c r="AA59" s="113">
        <f t="shared" si="3"/>
        <v>0</v>
      </c>
      <c r="AB59" s="113">
        <f t="shared" si="4"/>
        <v>0</v>
      </c>
      <c r="AC59" s="114">
        <f t="shared" si="5"/>
        <v>0</v>
      </c>
      <c r="AD59" s="114">
        <f t="shared" si="6"/>
        <v>0</v>
      </c>
      <c r="AE59" s="113">
        <v>0</v>
      </c>
      <c r="AF59" s="113">
        <v>0</v>
      </c>
      <c r="AG59" s="113">
        <f t="shared" si="7"/>
        <v>0</v>
      </c>
      <c r="AH59" s="113">
        <f t="shared" si="8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9"/>
        <v>0</v>
      </c>
      <c r="AR59" s="115">
        <f t="shared" si="10"/>
        <v>0</v>
      </c>
      <c r="AS59" s="116">
        <f t="shared" si="11"/>
        <v>0</v>
      </c>
      <c r="AT59" s="881">
        <f t="shared" ref="AT59:AT64" si="37">I59+AH59</f>
        <v>7650459</v>
      </c>
      <c r="AU59" s="535">
        <f t="shared" ref="AU59:AU64" si="38">J59+W59</f>
        <v>5577134</v>
      </c>
      <c r="AV59" s="113">
        <f t="shared" si="12"/>
        <v>20000</v>
      </c>
      <c r="AW59" s="535">
        <f t="shared" ref="AW59:AX64" si="39">L59+AC59</f>
        <v>1891832</v>
      </c>
      <c r="AX59" s="535">
        <f t="shared" si="39"/>
        <v>111543</v>
      </c>
      <c r="AY59" s="535">
        <f t="shared" ref="AY59:AY64" si="40">N59+AG59</f>
        <v>49950</v>
      </c>
      <c r="AZ59" s="556">
        <f t="shared" ref="AZ59:AZ64" si="41">O59+AS59</f>
        <v>12.699800000000002</v>
      </c>
      <c r="BA59" s="556">
        <f t="shared" ref="BA59:BB64" si="42">P59+AQ59</f>
        <v>10.145200000000001</v>
      </c>
      <c r="BB59" s="557">
        <f t="shared" si="42"/>
        <v>2.5546000000000002</v>
      </c>
    </row>
    <row r="60" spans="1:54" ht="12.95" customHeight="1" x14ac:dyDescent="0.25">
      <c r="A60" s="548">
        <v>12</v>
      </c>
      <c r="B60" s="549">
        <v>4451</v>
      </c>
      <c r="C60" s="549">
        <v>600074927</v>
      </c>
      <c r="D60" s="549">
        <v>49864653</v>
      </c>
      <c r="E60" s="551" t="s">
        <v>354</v>
      </c>
      <c r="F60" s="549">
        <v>3113</v>
      </c>
      <c r="G60" s="552" t="s">
        <v>333</v>
      </c>
      <c r="H60" s="552" t="s">
        <v>281</v>
      </c>
      <c r="I60" s="529">
        <v>26014332</v>
      </c>
      <c r="J60" s="554">
        <v>18661433</v>
      </c>
      <c r="K60" s="554">
        <v>97000</v>
      </c>
      <c r="L60" s="344">
        <v>6340350</v>
      </c>
      <c r="M60" s="344">
        <v>373229</v>
      </c>
      <c r="N60" s="554">
        <v>542320</v>
      </c>
      <c r="O60" s="555">
        <v>36.693099999999994</v>
      </c>
      <c r="P60" s="744">
        <v>27.591899999999999</v>
      </c>
      <c r="Q60" s="837">
        <v>9.1011999999999986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2"/>
        <v>0</v>
      </c>
      <c r="X60" s="113">
        <v>0</v>
      </c>
      <c r="Y60" s="113">
        <v>0</v>
      </c>
      <c r="Z60" s="113">
        <v>0</v>
      </c>
      <c r="AA60" s="113">
        <f t="shared" si="3"/>
        <v>0</v>
      </c>
      <c r="AB60" s="113">
        <f t="shared" si="4"/>
        <v>0</v>
      </c>
      <c r="AC60" s="114">
        <f t="shared" si="5"/>
        <v>0</v>
      </c>
      <c r="AD60" s="114">
        <f t="shared" si="6"/>
        <v>0</v>
      </c>
      <c r="AE60" s="113">
        <v>0</v>
      </c>
      <c r="AF60" s="113">
        <v>0</v>
      </c>
      <c r="AG60" s="113">
        <f t="shared" si="7"/>
        <v>0</v>
      </c>
      <c r="AH60" s="113">
        <f t="shared" si="8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9"/>
        <v>0</v>
      </c>
      <c r="AR60" s="115">
        <f t="shared" si="10"/>
        <v>0</v>
      </c>
      <c r="AS60" s="116">
        <f t="shared" si="11"/>
        <v>0</v>
      </c>
      <c r="AT60" s="881">
        <f t="shared" si="37"/>
        <v>26014332</v>
      </c>
      <c r="AU60" s="535">
        <f t="shared" si="38"/>
        <v>18661433</v>
      </c>
      <c r="AV60" s="113">
        <f t="shared" si="12"/>
        <v>97000</v>
      </c>
      <c r="AW60" s="535">
        <f t="shared" si="39"/>
        <v>6340350</v>
      </c>
      <c r="AX60" s="535">
        <f t="shared" si="39"/>
        <v>373229</v>
      </c>
      <c r="AY60" s="535">
        <f t="shared" si="40"/>
        <v>542320</v>
      </c>
      <c r="AZ60" s="556">
        <f t="shared" si="41"/>
        <v>36.693099999999994</v>
      </c>
      <c r="BA60" s="556">
        <f t="shared" si="42"/>
        <v>27.591899999999999</v>
      </c>
      <c r="BB60" s="557">
        <f t="shared" si="42"/>
        <v>9.1011999999999986</v>
      </c>
    </row>
    <row r="61" spans="1:54" ht="12.95" customHeight="1" x14ac:dyDescent="0.25">
      <c r="A61" s="548">
        <v>12</v>
      </c>
      <c r="B61" s="549">
        <v>4451</v>
      </c>
      <c r="C61" s="549">
        <v>600074927</v>
      </c>
      <c r="D61" s="549">
        <v>49864653</v>
      </c>
      <c r="E61" s="551" t="s">
        <v>354</v>
      </c>
      <c r="F61" s="549">
        <v>3113</v>
      </c>
      <c r="G61" s="552" t="s">
        <v>323</v>
      </c>
      <c r="H61" s="552" t="s">
        <v>282</v>
      </c>
      <c r="I61" s="529">
        <v>4320416</v>
      </c>
      <c r="J61" s="554">
        <v>3181454</v>
      </c>
      <c r="K61" s="554">
        <v>0</v>
      </c>
      <c r="L61" s="344">
        <v>1075332</v>
      </c>
      <c r="M61" s="344">
        <v>63630</v>
      </c>
      <c r="N61" s="554">
        <v>0</v>
      </c>
      <c r="O61" s="555">
        <v>10.14</v>
      </c>
      <c r="P61" s="744">
        <v>10.14</v>
      </c>
      <c r="Q61" s="837">
        <v>0</v>
      </c>
      <c r="R61" s="112">
        <f t="shared" si="1"/>
        <v>0</v>
      </c>
      <c r="S61" s="113">
        <v>129917</v>
      </c>
      <c r="T61" s="113">
        <v>0</v>
      </c>
      <c r="U61" s="113">
        <v>0</v>
      </c>
      <c r="V61" s="113">
        <v>0</v>
      </c>
      <c r="W61" s="113">
        <f t="shared" si="2"/>
        <v>129917</v>
      </c>
      <c r="X61" s="113">
        <v>0</v>
      </c>
      <c r="Y61" s="113">
        <v>0</v>
      </c>
      <c r="Z61" s="113">
        <v>0</v>
      </c>
      <c r="AA61" s="113">
        <f t="shared" si="3"/>
        <v>0</v>
      </c>
      <c r="AB61" s="113">
        <f t="shared" si="4"/>
        <v>129917</v>
      </c>
      <c r="AC61" s="114">
        <f t="shared" si="5"/>
        <v>43912</v>
      </c>
      <c r="AD61" s="114">
        <f t="shared" si="6"/>
        <v>2598</v>
      </c>
      <c r="AE61" s="113">
        <v>0</v>
      </c>
      <c r="AF61" s="113">
        <v>0</v>
      </c>
      <c r="AG61" s="113">
        <f t="shared" si="7"/>
        <v>0</v>
      </c>
      <c r="AH61" s="113">
        <f t="shared" si="8"/>
        <v>176427</v>
      </c>
      <c r="AI61" s="115">
        <v>0</v>
      </c>
      <c r="AJ61" s="115">
        <v>0</v>
      </c>
      <c r="AK61" s="115">
        <v>0.38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9"/>
        <v>0.38</v>
      </c>
      <c r="AR61" s="115">
        <f t="shared" si="10"/>
        <v>0</v>
      </c>
      <c r="AS61" s="116">
        <f t="shared" si="11"/>
        <v>0.38</v>
      </c>
      <c r="AT61" s="881">
        <f t="shared" si="37"/>
        <v>4496843</v>
      </c>
      <c r="AU61" s="535">
        <f t="shared" si="38"/>
        <v>3311371</v>
      </c>
      <c r="AV61" s="113">
        <f t="shared" si="12"/>
        <v>0</v>
      </c>
      <c r="AW61" s="535">
        <f t="shared" si="39"/>
        <v>1119244</v>
      </c>
      <c r="AX61" s="535">
        <f t="shared" si="39"/>
        <v>66228</v>
      </c>
      <c r="AY61" s="535">
        <f t="shared" si="40"/>
        <v>0</v>
      </c>
      <c r="AZ61" s="556">
        <f t="shared" si="41"/>
        <v>10.520000000000001</v>
      </c>
      <c r="BA61" s="556">
        <f t="shared" si="42"/>
        <v>10.520000000000001</v>
      </c>
      <c r="BB61" s="557">
        <f t="shared" si="42"/>
        <v>0</v>
      </c>
    </row>
    <row r="62" spans="1:54" ht="12.95" customHeight="1" x14ac:dyDescent="0.25">
      <c r="A62" s="548">
        <v>12</v>
      </c>
      <c r="B62" s="549">
        <v>4451</v>
      </c>
      <c r="C62" s="549">
        <v>600074927</v>
      </c>
      <c r="D62" s="549">
        <v>49864653</v>
      </c>
      <c r="E62" s="551" t="s">
        <v>354</v>
      </c>
      <c r="F62" s="549">
        <v>3141</v>
      </c>
      <c r="G62" s="552" t="s">
        <v>319</v>
      </c>
      <c r="H62" s="552" t="s">
        <v>282</v>
      </c>
      <c r="I62" s="529">
        <v>4141118</v>
      </c>
      <c r="J62" s="554">
        <v>3025742</v>
      </c>
      <c r="K62" s="554">
        <v>0</v>
      </c>
      <c r="L62" s="344">
        <v>1022701</v>
      </c>
      <c r="M62" s="344">
        <v>60515</v>
      </c>
      <c r="N62" s="554">
        <v>32160</v>
      </c>
      <c r="O62" s="555">
        <v>10.29</v>
      </c>
      <c r="P62" s="744">
        <v>0</v>
      </c>
      <c r="Q62" s="837">
        <v>10.29</v>
      </c>
      <c r="R62" s="112">
        <f t="shared" si="1"/>
        <v>0</v>
      </c>
      <c r="S62" s="113">
        <v>0</v>
      </c>
      <c r="T62" s="113">
        <v>-69356</v>
      </c>
      <c r="U62" s="113">
        <v>0</v>
      </c>
      <c r="V62" s="113">
        <v>0</v>
      </c>
      <c r="W62" s="113">
        <f t="shared" si="2"/>
        <v>-69356</v>
      </c>
      <c r="X62" s="113">
        <v>0</v>
      </c>
      <c r="Y62" s="113">
        <v>0</v>
      </c>
      <c r="Z62" s="113">
        <v>0</v>
      </c>
      <c r="AA62" s="113">
        <f t="shared" si="3"/>
        <v>0</v>
      </c>
      <c r="AB62" s="113">
        <f t="shared" si="4"/>
        <v>-69356</v>
      </c>
      <c r="AC62" s="114">
        <f t="shared" si="5"/>
        <v>-23442</v>
      </c>
      <c r="AD62" s="114">
        <f t="shared" si="6"/>
        <v>-1387</v>
      </c>
      <c r="AE62" s="113">
        <v>0</v>
      </c>
      <c r="AF62" s="113">
        <v>0</v>
      </c>
      <c r="AG62" s="113">
        <f t="shared" si="7"/>
        <v>0</v>
      </c>
      <c r="AH62" s="113">
        <f t="shared" si="8"/>
        <v>-94185</v>
      </c>
      <c r="AI62" s="115">
        <v>0</v>
      </c>
      <c r="AJ62" s="115">
        <v>0</v>
      </c>
      <c r="AK62" s="115">
        <v>0</v>
      </c>
      <c r="AL62" s="115">
        <v>0</v>
      </c>
      <c r="AM62" s="115">
        <v>-0.23</v>
      </c>
      <c r="AN62" s="115">
        <v>0</v>
      </c>
      <c r="AO62" s="115">
        <v>0</v>
      </c>
      <c r="AP62" s="115">
        <v>0</v>
      </c>
      <c r="AQ62" s="115">
        <f t="shared" si="9"/>
        <v>0</v>
      </c>
      <c r="AR62" s="115">
        <f t="shared" si="10"/>
        <v>-0.23</v>
      </c>
      <c r="AS62" s="116">
        <f t="shared" si="11"/>
        <v>-0.23</v>
      </c>
      <c r="AT62" s="881">
        <f t="shared" si="37"/>
        <v>4046933</v>
      </c>
      <c r="AU62" s="535">
        <f t="shared" si="38"/>
        <v>2956386</v>
      </c>
      <c r="AV62" s="113">
        <f t="shared" si="12"/>
        <v>0</v>
      </c>
      <c r="AW62" s="535">
        <f t="shared" si="39"/>
        <v>999259</v>
      </c>
      <c r="AX62" s="535">
        <f t="shared" si="39"/>
        <v>59128</v>
      </c>
      <c r="AY62" s="535">
        <f t="shared" si="40"/>
        <v>32160</v>
      </c>
      <c r="AZ62" s="556">
        <f t="shared" si="41"/>
        <v>10.059999999999999</v>
      </c>
      <c r="BA62" s="556">
        <f t="shared" si="42"/>
        <v>0</v>
      </c>
      <c r="BB62" s="557">
        <f t="shared" si="42"/>
        <v>10.059999999999999</v>
      </c>
    </row>
    <row r="63" spans="1:54" ht="12.95" customHeight="1" x14ac:dyDescent="0.25">
      <c r="A63" s="548">
        <v>12</v>
      </c>
      <c r="B63" s="549">
        <v>4451</v>
      </c>
      <c r="C63" s="549">
        <v>600074927</v>
      </c>
      <c r="D63" s="549">
        <v>49864653</v>
      </c>
      <c r="E63" s="551" t="s">
        <v>354</v>
      </c>
      <c r="F63" s="549">
        <v>3143</v>
      </c>
      <c r="G63" s="552" t="s">
        <v>633</v>
      </c>
      <c r="H63" s="552" t="s">
        <v>281</v>
      </c>
      <c r="I63" s="529">
        <v>2083055</v>
      </c>
      <c r="J63" s="554">
        <v>1533914</v>
      </c>
      <c r="K63" s="554">
        <v>0</v>
      </c>
      <c r="L63" s="344">
        <v>518463</v>
      </c>
      <c r="M63" s="344">
        <v>30678</v>
      </c>
      <c r="N63" s="554">
        <v>0</v>
      </c>
      <c r="O63" s="555">
        <v>3.25</v>
      </c>
      <c r="P63" s="744">
        <v>3.25</v>
      </c>
      <c r="Q63" s="837">
        <v>0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2"/>
        <v>0</v>
      </c>
      <c r="X63" s="113">
        <v>0</v>
      </c>
      <c r="Y63" s="113">
        <v>0</v>
      </c>
      <c r="Z63" s="113">
        <v>0</v>
      </c>
      <c r="AA63" s="113">
        <f t="shared" si="3"/>
        <v>0</v>
      </c>
      <c r="AB63" s="113">
        <f t="shared" si="4"/>
        <v>0</v>
      </c>
      <c r="AC63" s="114">
        <f t="shared" si="5"/>
        <v>0</v>
      </c>
      <c r="AD63" s="114">
        <f t="shared" si="6"/>
        <v>0</v>
      </c>
      <c r="AE63" s="113">
        <v>0</v>
      </c>
      <c r="AF63" s="113">
        <v>0</v>
      </c>
      <c r="AG63" s="113">
        <f t="shared" si="7"/>
        <v>0</v>
      </c>
      <c r="AH63" s="113">
        <f t="shared" si="8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9"/>
        <v>0</v>
      </c>
      <c r="AR63" s="115">
        <f t="shared" si="10"/>
        <v>0</v>
      </c>
      <c r="AS63" s="116">
        <f t="shared" si="11"/>
        <v>0</v>
      </c>
      <c r="AT63" s="881">
        <f t="shared" si="37"/>
        <v>2083055</v>
      </c>
      <c r="AU63" s="535">
        <f t="shared" si="38"/>
        <v>1533914</v>
      </c>
      <c r="AV63" s="113">
        <f t="shared" si="12"/>
        <v>0</v>
      </c>
      <c r="AW63" s="535">
        <f t="shared" si="39"/>
        <v>518463</v>
      </c>
      <c r="AX63" s="535">
        <f t="shared" si="39"/>
        <v>30678</v>
      </c>
      <c r="AY63" s="535">
        <f t="shared" si="40"/>
        <v>0</v>
      </c>
      <c r="AZ63" s="556">
        <f t="shared" si="41"/>
        <v>3.25</v>
      </c>
      <c r="BA63" s="556">
        <f t="shared" si="42"/>
        <v>3.25</v>
      </c>
      <c r="BB63" s="557">
        <f t="shared" si="42"/>
        <v>0</v>
      </c>
    </row>
    <row r="64" spans="1:54" ht="12.95" customHeight="1" x14ac:dyDescent="0.25">
      <c r="A64" s="548">
        <v>12</v>
      </c>
      <c r="B64" s="549">
        <v>4451</v>
      </c>
      <c r="C64" s="549">
        <v>600074927</v>
      </c>
      <c r="D64" s="549">
        <v>49864653</v>
      </c>
      <c r="E64" s="551" t="s">
        <v>354</v>
      </c>
      <c r="F64" s="549">
        <v>3143</v>
      </c>
      <c r="G64" s="552" t="s">
        <v>634</v>
      </c>
      <c r="H64" s="552" t="s">
        <v>282</v>
      </c>
      <c r="I64" s="529">
        <v>70221</v>
      </c>
      <c r="J64" s="554">
        <v>49500</v>
      </c>
      <c r="K64" s="554">
        <v>0</v>
      </c>
      <c r="L64" s="344">
        <v>16731</v>
      </c>
      <c r="M64" s="344">
        <v>990</v>
      </c>
      <c r="N64" s="554">
        <v>3000</v>
      </c>
      <c r="O64" s="555">
        <v>0.21</v>
      </c>
      <c r="P64" s="744">
        <v>0</v>
      </c>
      <c r="Q64" s="837">
        <v>0.21</v>
      </c>
      <c r="R64" s="112">
        <f t="shared" si="1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2"/>
        <v>0</v>
      </c>
      <c r="X64" s="113">
        <v>0</v>
      </c>
      <c r="Y64" s="113">
        <v>0</v>
      </c>
      <c r="Z64" s="113">
        <v>0</v>
      </c>
      <c r="AA64" s="113">
        <f t="shared" si="3"/>
        <v>0</v>
      </c>
      <c r="AB64" s="113">
        <f t="shared" si="4"/>
        <v>0</v>
      </c>
      <c r="AC64" s="114">
        <f t="shared" si="5"/>
        <v>0</v>
      </c>
      <c r="AD64" s="114">
        <f t="shared" si="6"/>
        <v>0</v>
      </c>
      <c r="AE64" s="113">
        <v>0</v>
      </c>
      <c r="AF64" s="113">
        <v>0</v>
      </c>
      <c r="AG64" s="113">
        <f t="shared" si="7"/>
        <v>0</v>
      </c>
      <c r="AH64" s="113">
        <f t="shared" si="8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9"/>
        <v>0</v>
      </c>
      <c r="AR64" s="115">
        <f t="shared" si="10"/>
        <v>0</v>
      </c>
      <c r="AS64" s="116">
        <f t="shared" si="11"/>
        <v>0</v>
      </c>
      <c r="AT64" s="881">
        <f t="shared" si="37"/>
        <v>70221</v>
      </c>
      <c r="AU64" s="535">
        <f t="shared" si="38"/>
        <v>49500</v>
      </c>
      <c r="AV64" s="113">
        <f t="shared" si="12"/>
        <v>0</v>
      </c>
      <c r="AW64" s="535">
        <f t="shared" si="39"/>
        <v>16731</v>
      </c>
      <c r="AX64" s="535">
        <f t="shared" si="39"/>
        <v>990</v>
      </c>
      <c r="AY64" s="535">
        <f t="shared" si="40"/>
        <v>3000</v>
      </c>
      <c r="AZ64" s="556">
        <f t="shared" si="41"/>
        <v>0.21</v>
      </c>
      <c r="BA64" s="556">
        <f t="shared" si="42"/>
        <v>0</v>
      </c>
      <c r="BB64" s="557">
        <f t="shared" si="42"/>
        <v>0.21</v>
      </c>
    </row>
    <row r="65" spans="1:55" ht="12.95" customHeight="1" x14ac:dyDescent="0.25">
      <c r="A65" s="536">
        <v>12</v>
      </c>
      <c r="B65" s="538">
        <v>4451</v>
      </c>
      <c r="C65" s="538">
        <v>600074927</v>
      </c>
      <c r="D65" s="538">
        <v>49864653</v>
      </c>
      <c r="E65" s="560" t="s">
        <v>355</v>
      </c>
      <c r="F65" s="566"/>
      <c r="G65" s="567"/>
      <c r="H65" s="567"/>
      <c r="I65" s="562">
        <v>44279601</v>
      </c>
      <c r="J65" s="563">
        <v>32029177</v>
      </c>
      <c r="K65" s="563">
        <v>117000</v>
      </c>
      <c r="L65" s="563">
        <v>10865409</v>
      </c>
      <c r="M65" s="563">
        <v>640585</v>
      </c>
      <c r="N65" s="563">
        <v>627430</v>
      </c>
      <c r="O65" s="564">
        <v>73.282899999999998</v>
      </c>
      <c r="P65" s="564">
        <v>51.127099999999999</v>
      </c>
      <c r="Q65" s="671">
        <v>22.155799999999999</v>
      </c>
      <c r="R65" s="562">
        <f t="shared" ref="R65:BB65" si="43">SUM(R59:R64)</f>
        <v>0</v>
      </c>
      <c r="S65" s="563">
        <f t="shared" si="43"/>
        <v>129917</v>
      </c>
      <c r="T65" s="563">
        <f t="shared" si="43"/>
        <v>-69356</v>
      </c>
      <c r="U65" s="563">
        <f t="shared" si="43"/>
        <v>0</v>
      </c>
      <c r="V65" s="563">
        <f t="shared" si="43"/>
        <v>0</v>
      </c>
      <c r="W65" s="563">
        <f t="shared" si="43"/>
        <v>60561</v>
      </c>
      <c r="X65" s="563">
        <f t="shared" si="43"/>
        <v>0</v>
      </c>
      <c r="Y65" s="563">
        <f t="shared" si="43"/>
        <v>0</v>
      </c>
      <c r="Z65" s="563">
        <f t="shared" si="43"/>
        <v>0</v>
      </c>
      <c r="AA65" s="563">
        <f t="shared" si="43"/>
        <v>0</v>
      </c>
      <c r="AB65" s="563">
        <f t="shared" si="43"/>
        <v>60561</v>
      </c>
      <c r="AC65" s="563">
        <f t="shared" si="43"/>
        <v>20470</v>
      </c>
      <c r="AD65" s="563">
        <f t="shared" si="43"/>
        <v>1211</v>
      </c>
      <c r="AE65" s="563">
        <f t="shared" si="43"/>
        <v>0</v>
      </c>
      <c r="AF65" s="563">
        <f t="shared" si="43"/>
        <v>0</v>
      </c>
      <c r="AG65" s="563">
        <f t="shared" si="43"/>
        <v>0</v>
      </c>
      <c r="AH65" s="563">
        <f t="shared" si="43"/>
        <v>82242</v>
      </c>
      <c r="AI65" s="564">
        <f t="shared" si="43"/>
        <v>0</v>
      </c>
      <c r="AJ65" s="564">
        <f t="shared" si="43"/>
        <v>0</v>
      </c>
      <c r="AK65" s="564">
        <f t="shared" si="43"/>
        <v>0.38</v>
      </c>
      <c r="AL65" s="564">
        <f t="shared" si="43"/>
        <v>0</v>
      </c>
      <c r="AM65" s="564">
        <f t="shared" si="43"/>
        <v>-0.23</v>
      </c>
      <c r="AN65" s="564">
        <f t="shared" si="43"/>
        <v>0</v>
      </c>
      <c r="AO65" s="564">
        <f t="shared" si="43"/>
        <v>0</v>
      </c>
      <c r="AP65" s="564">
        <f t="shared" si="43"/>
        <v>0</v>
      </c>
      <c r="AQ65" s="564">
        <f t="shared" si="43"/>
        <v>0.38</v>
      </c>
      <c r="AR65" s="564">
        <f t="shared" si="43"/>
        <v>-0.23</v>
      </c>
      <c r="AS65" s="565">
        <f t="shared" si="43"/>
        <v>0.15</v>
      </c>
      <c r="AT65" s="882">
        <f t="shared" si="43"/>
        <v>44361843</v>
      </c>
      <c r="AU65" s="563">
        <f t="shared" si="43"/>
        <v>32089738</v>
      </c>
      <c r="AV65" s="563">
        <f t="shared" si="43"/>
        <v>117000</v>
      </c>
      <c r="AW65" s="563">
        <f t="shared" si="43"/>
        <v>10885879</v>
      </c>
      <c r="AX65" s="563">
        <f t="shared" si="43"/>
        <v>641796</v>
      </c>
      <c r="AY65" s="563">
        <f t="shared" si="43"/>
        <v>627430</v>
      </c>
      <c r="AZ65" s="564">
        <f t="shared" si="43"/>
        <v>73.432899999999989</v>
      </c>
      <c r="BA65" s="564">
        <f t="shared" si="43"/>
        <v>51.507100000000001</v>
      </c>
      <c r="BB65" s="565">
        <f t="shared" si="43"/>
        <v>21.925799999999999</v>
      </c>
    </row>
    <row r="66" spans="1:55" ht="12.95" customHeight="1" x14ac:dyDescent="0.25">
      <c r="A66" s="548">
        <v>13</v>
      </c>
      <c r="B66" s="549">
        <v>4450</v>
      </c>
      <c r="C66" s="549">
        <v>650033841</v>
      </c>
      <c r="D66" s="549">
        <v>72744995</v>
      </c>
      <c r="E66" s="551" t="s">
        <v>356</v>
      </c>
      <c r="F66" s="549">
        <v>3111</v>
      </c>
      <c r="G66" s="552" t="s">
        <v>357</v>
      </c>
      <c r="H66" s="552" t="s">
        <v>281</v>
      </c>
      <c r="I66" s="529">
        <v>1517887</v>
      </c>
      <c r="J66" s="554">
        <v>1084821</v>
      </c>
      <c r="K66" s="554">
        <v>25000</v>
      </c>
      <c r="L66" s="344">
        <v>375120</v>
      </c>
      <c r="M66" s="344">
        <v>21696</v>
      </c>
      <c r="N66" s="554">
        <v>11250</v>
      </c>
      <c r="O66" s="555">
        <v>2.4264000000000001</v>
      </c>
      <c r="P66" s="744">
        <v>1.9355</v>
      </c>
      <c r="Q66" s="837">
        <v>0.4909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2"/>
        <v>0</v>
      </c>
      <c r="X66" s="113">
        <v>0</v>
      </c>
      <c r="Y66" s="113">
        <v>0</v>
      </c>
      <c r="Z66" s="113">
        <v>0</v>
      </c>
      <c r="AA66" s="113">
        <f t="shared" si="3"/>
        <v>0</v>
      </c>
      <c r="AB66" s="113">
        <f t="shared" si="4"/>
        <v>0</v>
      </c>
      <c r="AC66" s="114">
        <f t="shared" si="5"/>
        <v>0</v>
      </c>
      <c r="AD66" s="114">
        <f t="shared" si="6"/>
        <v>0</v>
      </c>
      <c r="AE66" s="113">
        <v>0</v>
      </c>
      <c r="AF66" s="113">
        <v>0</v>
      </c>
      <c r="AG66" s="113">
        <f t="shared" si="7"/>
        <v>0</v>
      </c>
      <c r="AH66" s="113">
        <f t="shared" si="8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9"/>
        <v>0</v>
      </c>
      <c r="AR66" s="115">
        <f t="shared" si="10"/>
        <v>0</v>
      </c>
      <c r="AS66" s="116">
        <f t="shared" si="11"/>
        <v>0</v>
      </c>
      <c r="AT66" s="881">
        <f t="shared" ref="AT66:AT71" si="44">I66+AH66</f>
        <v>1517887</v>
      </c>
      <c r="AU66" s="535">
        <f t="shared" ref="AU66:AU71" si="45">J66+W66</f>
        <v>1084821</v>
      </c>
      <c r="AV66" s="113">
        <f t="shared" si="12"/>
        <v>25000</v>
      </c>
      <c r="AW66" s="535">
        <f t="shared" ref="AW66:AX71" si="46">L66+AC66</f>
        <v>375120</v>
      </c>
      <c r="AX66" s="535">
        <f t="shared" si="46"/>
        <v>21696</v>
      </c>
      <c r="AY66" s="535">
        <f t="shared" ref="AY66:AY71" si="47">N66+AG66</f>
        <v>11250</v>
      </c>
      <c r="AZ66" s="556">
        <f t="shared" ref="AZ66:AZ71" si="48">O66+AS66</f>
        <v>2.4264000000000001</v>
      </c>
      <c r="BA66" s="556">
        <f t="shared" ref="BA66:BB71" si="49">P66+AQ66</f>
        <v>1.9355</v>
      </c>
      <c r="BB66" s="557">
        <f t="shared" si="49"/>
        <v>0.4909</v>
      </c>
    </row>
    <row r="67" spans="1:55" ht="12.95" customHeight="1" x14ac:dyDescent="0.25">
      <c r="A67" s="548">
        <v>13</v>
      </c>
      <c r="B67" s="549">
        <v>4450</v>
      </c>
      <c r="C67" s="549">
        <v>650033841</v>
      </c>
      <c r="D67" s="549">
        <v>72744995</v>
      </c>
      <c r="E67" s="551" t="s">
        <v>356</v>
      </c>
      <c r="F67" s="549">
        <v>3117</v>
      </c>
      <c r="G67" s="552" t="s">
        <v>333</v>
      </c>
      <c r="H67" s="552" t="s">
        <v>281</v>
      </c>
      <c r="I67" s="529">
        <v>3091163</v>
      </c>
      <c r="J67" s="554">
        <v>2236077</v>
      </c>
      <c r="K67" s="554">
        <v>5000</v>
      </c>
      <c r="L67" s="344">
        <v>757484</v>
      </c>
      <c r="M67" s="344">
        <v>44722</v>
      </c>
      <c r="N67" s="554">
        <v>47880</v>
      </c>
      <c r="O67" s="555">
        <v>4.1594999999999995</v>
      </c>
      <c r="P67" s="744">
        <v>2.9590999999999998</v>
      </c>
      <c r="Q67" s="837">
        <v>1.2004000000000001</v>
      </c>
      <c r="R67" s="112">
        <f t="shared" si="1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2"/>
        <v>0</v>
      </c>
      <c r="X67" s="113">
        <v>0</v>
      </c>
      <c r="Y67" s="113">
        <v>0</v>
      </c>
      <c r="Z67" s="113">
        <v>0</v>
      </c>
      <c r="AA67" s="113">
        <f t="shared" si="3"/>
        <v>0</v>
      </c>
      <c r="AB67" s="113">
        <f t="shared" si="4"/>
        <v>0</v>
      </c>
      <c r="AC67" s="114">
        <f t="shared" si="5"/>
        <v>0</v>
      </c>
      <c r="AD67" s="114">
        <f t="shared" si="6"/>
        <v>0</v>
      </c>
      <c r="AE67" s="113">
        <v>0</v>
      </c>
      <c r="AF67" s="113">
        <v>0</v>
      </c>
      <c r="AG67" s="113">
        <f t="shared" si="7"/>
        <v>0</v>
      </c>
      <c r="AH67" s="113">
        <f t="shared" si="8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9"/>
        <v>0</v>
      </c>
      <c r="AR67" s="115">
        <f t="shared" si="10"/>
        <v>0</v>
      </c>
      <c r="AS67" s="116">
        <f t="shared" si="11"/>
        <v>0</v>
      </c>
      <c r="AT67" s="881">
        <f t="shared" si="44"/>
        <v>3091163</v>
      </c>
      <c r="AU67" s="535">
        <f t="shared" si="45"/>
        <v>2236077</v>
      </c>
      <c r="AV67" s="113">
        <f t="shared" si="12"/>
        <v>5000</v>
      </c>
      <c r="AW67" s="535">
        <f t="shared" si="46"/>
        <v>757484</v>
      </c>
      <c r="AX67" s="535">
        <f t="shared" si="46"/>
        <v>44722</v>
      </c>
      <c r="AY67" s="535">
        <f t="shared" si="47"/>
        <v>47880</v>
      </c>
      <c r="AZ67" s="556">
        <f t="shared" si="48"/>
        <v>4.1594999999999995</v>
      </c>
      <c r="BA67" s="556">
        <f t="shared" si="49"/>
        <v>2.9590999999999998</v>
      </c>
      <c r="BB67" s="557">
        <f t="shared" si="49"/>
        <v>1.2004000000000001</v>
      </c>
    </row>
    <row r="68" spans="1:55" ht="12.95" customHeight="1" x14ac:dyDescent="0.25">
      <c r="A68" s="548">
        <v>13</v>
      </c>
      <c r="B68" s="549">
        <v>4450</v>
      </c>
      <c r="C68" s="549">
        <v>650033841</v>
      </c>
      <c r="D68" s="549">
        <v>72744995</v>
      </c>
      <c r="E68" s="551" t="s">
        <v>356</v>
      </c>
      <c r="F68" s="549">
        <v>3117</v>
      </c>
      <c r="G68" s="552" t="s">
        <v>323</v>
      </c>
      <c r="H68" s="552" t="s">
        <v>282</v>
      </c>
      <c r="I68" s="529">
        <v>1142199</v>
      </c>
      <c r="J68" s="554">
        <v>841089</v>
      </c>
      <c r="K68" s="554">
        <v>0</v>
      </c>
      <c r="L68" s="344">
        <v>284288</v>
      </c>
      <c r="M68" s="344">
        <v>16822</v>
      </c>
      <c r="N68" s="554">
        <v>0</v>
      </c>
      <c r="O68" s="555">
        <v>2.42</v>
      </c>
      <c r="P68" s="744">
        <v>2.42</v>
      </c>
      <c r="Q68" s="837">
        <v>0</v>
      </c>
      <c r="R68" s="112">
        <f t="shared" si="1"/>
        <v>0</v>
      </c>
      <c r="S68" s="113">
        <v>-36088</v>
      </c>
      <c r="T68" s="113">
        <v>0</v>
      </c>
      <c r="U68" s="113">
        <v>0</v>
      </c>
      <c r="V68" s="113">
        <v>0</v>
      </c>
      <c r="W68" s="113">
        <f t="shared" si="2"/>
        <v>-36088</v>
      </c>
      <c r="X68" s="113">
        <v>0</v>
      </c>
      <c r="Y68" s="113">
        <v>0</v>
      </c>
      <c r="Z68" s="113">
        <v>0</v>
      </c>
      <c r="AA68" s="113">
        <f t="shared" si="3"/>
        <v>0</v>
      </c>
      <c r="AB68" s="113">
        <f t="shared" si="4"/>
        <v>-36088</v>
      </c>
      <c r="AC68" s="114">
        <f t="shared" si="5"/>
        <v>-12198</v>
      </c>
      <c r="AD68" s="114">
        <f t="shared" si="6"/>
        <v>-722</v>
      </c>
      <c r="AE68" s="113">
        <v>0</v>
      </c>
      <c r="AF68" s="113">
        <v>0</v>
      </c>
      <c r="AG68" s="113">
        <f t="shared" si="7"/>
        <v>0</v>
      </c>
      <c r="AH68" s="113">
        <f t="shared" si="8"/>
        <v>-49008</v>
      </c>
      <c r="AI68" s="115">
        <v>0</v>
      </c>
      <c r="AJ68" s="115">
        <v>0</v>
      </c>
      <c r="AK68" s="115">
        <v>-0.04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9"/>
        <v>-0.04</v>
      </c>
      <c r="AR68" s="115">
        <f t="shared" si="10"/>
        <v>0</v>
      </c>
      <c r="AS68" s="116">
        <f t="shared" si="11"/>
        <v>-0.04</v>
      </c>
      <c r="AT68" s="881">
        <f t="shared" si="44"/>
        <v>1093191</v>
      </c>
      <c r="AU68" s="535">
        <f t="shared" si="45"/>
        <v>805001</v>
      </c>
      <c r="AV68" s="113">
        <f t="shared" si="12"/>
        <v>0</v>
      </c>
      <c r="AW68" s="535">
        <f t="shared" si="46"/>
        <v>272090</v>
      </c>
      <c r="AX68" s="535">
        <f t="shared" si="46"/>
        <v>16100</v>
      </c>
      <c r="AY68" s="535">
        <f t="shared" si="47"/>
        <v>0</v>
      </c>
      <c r="AZ68" s="556">
        <f t="shared" si="48"/>
        <v>2.38</v>
      </c>
      <c r="BA68" s="556">
        <f t="shared" si="49"/>
        <v>2.38</v>
      </c>
      <c r="BB68" s="557">
        <f t="shared" si="49"/>
        <v>0</v>
      </c>
    </row>
    <row r="69" spans="1:55" ht="12.95" customHeight="1" x14ac:dyDescent="0.25">
      <c r="A69" s="548">
        <v>13</v>
      </c>
      <c r="B69" s="549">
        <v>4450</v>
      </c>
      <c r="C69" s="549">
        <v>650033841</v>
      </c>
      <c r="D69" s="549">
        <v>72744995</v>
      </c>
      <c r="E69" s="551" t="s">
        <v>356</v>
      </c>
      <c r="F69" s="549">
        <v>3141</v>
      </c>
      <c r="G69" s="552" t="s">
        <v>319</v>
      </c>
      <c r="H69" s="552" t="s">
        <v>282</v>
      </c>
      <c r="I69" s="529">
        <v>281133</v>
      </c>
      <c r="J69" s="554">
        <v>190758</v>
      </c>
      <c r="K69" s="554">
        <v>15000</v>
      </c>
      <c r="L69" s="344">
        <v>69546</v>
      </c>
      <c r="M69" s="344">
        <v>3815</v>
      </c>
      <c r="N69" s="554">
        <v>2014</v>
      </c>
      <c r="O69" s="555">
        <v>0.66999999999999993</v>
      </c>
      <c r="P69" s="744">
        <v>0</v>
      </c>
      <c r="Q69" s="837">
        <v>0.66999999999999993</v>
      </c>
      <c r="R69" s="112">
        <f t="shared" si="1"/>
        <v>0</v>
      </c>
      <c r="S69" s="113">
        <v>0</v>
      </c>
      <c r="T69" s="113">
        <v>-148</v>
      </c>
      <c r="U69" s="113">
        <v>0</v>
      </c>
      <c r="V69" s="113">
        <v>0</v>
      </c>
      <c r="W69" s="113">
        <f t="shared" si="2"/>
        <v>-148</v>
      </c>
      <c r="X69" s="113">
        <v>0</v>
      </c>
      <c r="Y69" s="113">
        <v>0</v>
      </c>
      <c r="Z69" s="113">
        <v>0</v>
      </c>
      <c r="AA69" s="113">
        <f t="shared" si="3"/>
        <v>0</v>
      </c>
      <c r="AB69" s="113">
        <f t="shared" si="4"/>
        <v>-148</v>
      </c>
      <c r="AC69" s="114">
        <f t="shared" si="5"/>
        <v>-50</v>
      </c>
      <c r="AD69" s="114">
        <f t="shared" si="6"/>
        <v>-3</v>
      </c>
      <c r="AE69" s="113">
        <v>0</v>
      </c>
      <c r="AF69" s="113">
        <v>0</v>
      </c>
      <c r="AG69" s="113">
        <f t="shared" si="7"/>
        <v>0</v>
      </c>
      <c r="AH69" s="113">
        <f t="shared" si="8"/>
        <v>-201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9"/>
        <v>0</v>
      </c>
      <c r="AR69" s="115">
        <f t="shared" si="10"/>
        <v>0</v>
      </c>
      <c r="AS69" s="116">
        <f t="shared" si="11"/>
        <v>0</v>
      </c>
      <c r="AT69" s="881">
        <f t="shared" si="44"/>
        <v>280932</v>
      </c>
      <c r="AU69" s="535">
        <f t="shared" si="45"/>
        <v>190610</v>
      </c>
      <c r="AV69" s="113">
        <f t="shared" si="12"/>
        <v>15000</v>
      </c>
      <c r="AW69" s="535">
        <f t="shared" si="46"/>
        <v>69496</v>
      </c>
      <c r="AX69" s="535">
        <f t="shared" si="46"/>
        <v>3812</v>
      </c>
      <c r="AY69" s="535">
        <f t="shared" si="47"/>
        <v>2014</v>
      </c>
      <c r="AZ69" s="556">
        <f t="shared" si="48"/>
        <v>0.66999999999999993</v>
      </c>
      <c r="BA69" s="556">
        <f t="shared" si="49"/>
        <v>0</v>
      </c>
      <c r="BB69" s="557">
        <f t="shared" si="49"/>
        <v>0.66999999999999993</v>
      </c>
    </row>
    <row r="70" spans="1:55" ht="12.95" customHeight="1" x14ac:dyDescent="0.25">
      <c r="A70" s="548">
        <v>13</v>
      </c>
      <c r="B70" s="549">
        <v>4450</v>
      </c>
      <c r="C70" s="549">
        <v>650033841</v>
      </c>
      <c r="D70" s="549">
        <v>72744995</v>
      </c>
      <c r="E70" s="551" t="s">
        <v>356</v>
      </c>
      <c r="F70" s="549">
        <v>3143</v>
      </c>
      <c r="G70" s="552" t="s">
        <v>633</v>
      </c>
      <c r="H70" s="552" t="s">
        <v>281</v>
      </c>
      <c r="I70" s="529">
        <v>408321</v>
      </c>
      <c r="J70" s="554">
        <v>300678</v>
      </c>
      <c r="K70" s="554">
        <v>0</v>
      </c>
      <c r="L70" s="344">
        <v>101629</v>
      </c>
      <c r="M70" s="344">
        <v>6014</v>
      </c>
      <c r="N70" s="554">
        <v>0</v>
      </c>
      <c r="O70" s="555">
        <v>0.66669999999999996</v>
      </c>
      <c r="P70" s="744">
        <v>0.66669999999999996</v>
      </c>
      <c r="Q70" s="837">
        <v>0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2"/>
        <v>0</v>
      </c>
      <c r="X70" s="113">
        <v>0</v>
      </c>
      <c r="Y70" s="113">
        <v>0</v>
      </c>
      <c r="Z70" s="113">
        <v>0</v>
      </c>
      <c r="AA70" s="113">
        <f t="shared" si="3"/>
        <v>0</v>
      </c>
      <c r="AB70" s="113">
        <f t="shared" si="4"/>
        <v>0</v>
      </c>
      <c r="AC70" s="114">
        <f t="shared" si="5"/>
        <v>0</v>
      </c>
      <c r="AD70" s="114">
        <f t="shared" si="6"/>
        <v>0</v>
      </c>
      <c r="AE70" s="113">
        <v>0</v>
      </c>
      <c r="AF70" s="113">
        <v>0</v>
      </c>
      <c r="AG70" s="113">
        <f t="shared" si="7"/>
        <v>0</v>
      </c>
      <c r="AH70" s="113">
        <f t="shared" si="8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9"/>
        <v>0</v>
      </c>
      <c r="AR70" s="115">
        <f t="shared" si="10"/>
        <v>0</v>
      </c>
      <c r="AS70" s="116">
        <f t="shared" si="11"/>
        <v>0</v>
      </c>
      <c r="AT70" s="881">
        <f t="shared" si="44"/>
        <v>408321</v>
      </c>
      <c r="AU70" s="535">
        <f t="shared" si="45"/>
        <v>300678</v>
      </c>
      <c r="AV70" s="113">
        <f t="shared" si="12"/>
        <v>0</v>
      </c>
      <c r="AW70" s="535">
        <f t="shared" si="46"/>
        <v>101629</v>
      </c>
      <c r="AX70" s="535">
        <f t="shared" si="46"/>
        <v>6014</v>
      </c>
      <c r="AY70" s="535">
        <f t="shared" si="47"/>
        <v>0</v>
      </c>
      <c r="AZ70" s="556">
        <f t="shared" si="48"/>
        <v>0.66669999999999996</v>
      </c>
      <c r="BA70" s="556">
        <f t="shared" si="49"/>
        <v>0.66669999999999996</v>
      </c>
      <c r="BB70" s="557">
        <f t="shared" si="49"/>
        <v>0</v>
      </c>
    </row>
    <row r="71" spans="1:55" ht="12.95" customHeight="1" x14ac:dyDescent="0.25">
      <c r="A71" s="548">
        <v>13</v>
      </c>
      <c r="B71" s="549">
        <v>4450</v>
      </c>
      <c r="C71" s="549">
        <v>650033841</v>
      </c>
      <c r="D71" s="549">
        <v>72744995</v>
      </c>
      <c r="E71" s="551" t="s">
        <v>356</v>
      </c>
      <c r="F71" s="549">
        <v>3143</v>
      </c>
      <c r="G71" s="552" t="s">
        <v>634</v>
      </c>
      <c r="H71" s="552" t="s">
        <v>282</v>
      </c>
      <c r="I71" s="529">
        <v>14747</v>
      </c>
      <c r="J71" s="554">
        <v>10395</v>
      </c>
      <c r="K71" s="554">
        <v>0</v>
      </c>
      <c r="L71" s="344">
        <v>3514</v>
      </c>
      <c r="M71" s="344">
        <v>208</v>
      </c>
      <c r="N71" s="554">
        <v>630</v>
      </c>
      <c r="O71" s="555">
        <v>0.04</v>
      </c>
      <c r="P71" s="744">
        <v>0</v>
      </c>
      <c r="Q71" s="837">
        <v>0.04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2"/>
        <v>0</v>
      </c>
      <c r="X71" s="113">
        <v>0</v>
      </c>
      <c r="Y71" s="113">
        <v>0</v>
      </c>
      <c r="Z71" s="113">
        <v>0</v>
      </c>
      <c r="AA71" s="113">
        <f t="shared" si="3"/>
        <v>0</v>
      </c>
      <c r="AB71" s="113">
        <f t="shared" si="4"/>
        <v>0</v>
      </c>
      <c r="AC71" s="114">
        <f t="shared" si="5"/>
        <v>0</v>
      </c>
      <c r="AD71" s="114">
        <f t="shared" si="6"/>
        <v>0</v>
      </c>
      <c r="AE71" s="113">
        <v>0</v>
      </c>
      <c r="AF71" s="113">
        <v>0</v>
      </c>
      <c r="AG71" s="113">
        <f t="shared" si="7"/>
        <v>0</v>
      </c>
      <c r="AH71" s="113">
        <f t="shared" si="8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9"/>
        <v>0</v>
      </c>
      <c r="AR71" s="115">
        <f t="shared" si="10"/>
        <v>0</v>
      </c>
      <c r="AS71" s="116">
        <f t="shared" si="11"/>
        <v>0</v>
      </c>
      <c r="AT71" s="881">
        <f t="shared" si="44"/>
        <v>14747</v>
      </c>
      <c r="AU71" s="535">
        <f t="shared" si="45"/>
        <v>10395</v>
      </c>
      <c r="AV71" s="113">
        <f t="shared" si="12"/>
        <v>0</v>
      </c>
      <c r="AW71" s="535">
        <f t="shared" si="46"/>
        <v>3514</v>
      </c>
      <c r="AX71" s="535">
        <f t="shared" si="46"/>
        <v>208</v>
      </c>
      <c r="AY71" s="535">
        <f t="shared" si="47"/>
        <v>630</v>
      </c>
      <c r="AZ71" s="556">
        <f t="shared" si="48"/>
        <v>0.04</v>
      </c>
      <c r="BA71" s="556">
        <f t="shared" si="49"/>
        <v>0</v>
      </c>
      <c r="BB71" s="557">
        <f t="shared" si="49"/>
        <v>0.04</v>
      </c>
    </row>
    <row r="72" spans="1:55" ht="12.95" customHeight="1" x14ac:dyDescent="0.25">
      <c r="A72" s="536">
        <v>13</v>
      </c>
      <c r="B72" s="538">
        <v>4450</v>
      </c>
      <c r="C72" s="538">
        <v>650033841</v>
      </c>
      <c r="D72" s="538">
        <v>72744995</v>
      </c>
      <c r="E72" s="560" t="s">
        <v>358</v>
      </c>
      <c r="F72" s="566"/>
      <c r="G72" s="567"/>
      <c r="H72" s="567"/>
      <c r="I72" s="562">
        <v>6455450</v>
      </c>
      <c r="J72" s="563">
        <v>4663818</v>
      </c>
      <c r="K72" s="563">
        <v>45000</v>
      </c>
      <c r="L72" s="563">
        <v>1591581</v>
      </c>
      <c r="M72" s="563">
        <v>93277</v>
      </c>
      <c r="N72" s="563">
        <v>61774</v>
      </c>
      <c r="O72" s="564">
        <v>10.3826</v>
      </c>
      <c r="P72" s="564">
        <v>7.9812999999999992</v>
      </c>
      <c r="Q72" s="671">
        <v>2.4013</v>
      </c>
      <c r="R72" s="562">
        <f t="shared" ref="R72:BB72" si="50">SUM(R66:R71)</f>
        <v>0</v>
      </c>
      <c r="S72" s="563">
        <f t="shared" si="50"/>
        <v>-36088</v>
      </c>
      <c r="T72" s="563">
        <f t="shared" si="50"/>
        <v>-148</v>
      </c>
      <c r="U72" s="563">
        <f t="shared" si="50"/>
        <v>0</v>
      </c>
      <c r="V72" s="563">
        <f t="shared" si="50"/>
        <v>0</v>
      </c>
      <c r="W72" s="563">
        <f t="shared" si="50"/>
        <v>-36236</v>
      </c>
      <c r="X72" s="563">
        <f t="shared" si="50"/>
        <v>0</v>
      </c>
      <c r="Y72" s="563">
        <f t="shared" si="50"/>
        <v>0</v>
      </c>
      <c r="Z72" s="563">
        <f t="shared" si="50"/>
        <v>0</v>
      </c>
      <c r="AA72" s="563">
        <f t="shared" si="50"/>
        <v>0</v>
      </c>
      <c r="AB72" s="563">
        <f t="shared" si="50"/>
        <v>-36236</v>
      </c>
      <c r="AC72" s="563">
        <f t="shared" si="50"/>
        <v>-12248</v>
      </c>
      <c r="AD72" s="563">
        <f t="shared" si="50"/>
        <v>-725</v>
      </c>
      <c r="AE72" s="563">
        <f t="shared" si="50"/>
        <v>0</v>
      </c>
      <c r="AF72" s="563">
        <f t="shared" si="50"/>
        <v>0</v>
      </c>
      <c r="AG72" s="563">
        <f t="shared" si="50"/>
        <v>0</v>
      </c>
      <c r="AH72" s="563">
        <f t="shared" si="50"/>
        <v>-49209</v>
      </c>
      <c r="AI72" s="564">
        <f t="shared" si="50"/>
        <v>0</v>
      </c>
      <c r="AJ72" s="564">
        <f t="shared" si="50"/>
        <v>0</v>
      </c>
      <c r="AK72" s="564">
        <f t="shared" si="50"/>
        <v>-0.04</v>
      </c>
      <c r="AL72" s="564">
        <f t="shared" si="50"/>
        <v>0</v>
      </c>
      <c r="AM72" s="564">
        <f t="shared" si="50"/>
        <v>0</v>
      </c>
      <c r="AN72" s="564">
        <f t="shared" si="50"/>
        <v>0</v>
      </c>
      <c r="AO72" s="564">
        <f t="shared" si="50"/>
        <v>0</v>
      </c>
      <c r="AP72" s="564">
        <f t="shared" si="50"/>
        <v>0</v>
      </c>
      <c r="AQ72" s="564">
        <f t="shared" si="50"/>
        <v>-0.04</v>
      </c>
      <c r="AR72" s="564">
        <f t="shared" si="50"/>
        <v>0</v>
      </c>
      <c r="AS72" s="565">
        <f t="shared" si="50"/>
        <v>-0.04</v>
      </c>
      <c r="AT72" s="882">
        <f t="shared" si="50"/>
        <v>6406241</v>
      </c>
      <c r="AU72" s="563">
        <f t="shared" si="50"/>
        <v>4627582</v>
      </c>
      <c r="AV72" s="563">
        <f t="shared" si="50"/>
        <v>45000</v>
      </c>
      <c r="AW72" s="563">
        <f t="shared" si="50"/>
        <v>1579333</v>
      </c>
      <c r="AX72" s="563">
        <f t="shared" si="50"/>
        <v>92552</v>
      </c>
      <c r="AY72" s="563">
        <f t="shared" si="50"/>
        <v>61774</v>
      </c>
      <c r="AZ72" s="564">
        <f t="shared" si="50"/>
        <v>10.342599999999999</v>
      </c>
      <c r="BA72" s="564">
        <f t="shared" si="50"/>
        <v>7.9412999999999991</v>
      </c>
      <c r="BB72" s="565">
        <f t="shared" si="50"/>
        <v>2.4013</v>
      </c>
    </row>
    <row r="73" spans="1:55" ht="12.95" customHeight="1" x14ac:dyDescent="0.25">
      <c r="A73" s="548">
        <v>14</v>
      </c>
      <c r="B73" s="549">
        <v>4430</v>
      </c>
      <c r="C73" s="549">
        <v>600074862</v>
      </c>
      <c r="D73" s="549">
        <v>70695024</v>
      </c>
      <c r="E73" s="551" t="s">
        <v>359</v>
      </c>
      <c r="F73" s="549">
        <v>3111</v>
      </c>
      <c r="G73" s="552" t="s">
        <v>357</v>
      </c>
      <c r="H73" s="552" t="s">
        <v>281</v>
      </c>
      <c r="I73" s="529">
        <v>1392273</v>
      </c>
      <c r="J73" s="554">
        <v>1018279</v>
      </c>
      <c r="K73" s="554">
        <v>0</v>
      </c>
      <c r="L73" s="344">
        <v>344178</v>
      </c>
      <c r="M73" s="344">
        <v>20366</v>
      </c>
      <c r="N73" s="554">
        <v>9450</v>
      </c>
      <c r="O73" s="555">
        <v>2.4490000000000003</v>
      </c>
      <c r="P73" s="744">
        <v>1.9380999999999999</v>
      </c>
      <c r="Q73" s="837">
        <v>0.51090000000000002</v>
      </c>
      <c r="R73" s="112">
        <f t="shared" si="1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2"/>
        <v>0</v>
      </c>
      <c r="X73" s="113">
        <v>0</v>
      </c>
      <c r="Y73" s="113">
        <v>0</v>
      </c>
      <c r="Z73" s="113">
        <v>0</v>
      </c>
      <c r="AA73" s="113">
        <f t="shared" si="3"/>
        <v>0</v>
      </c>
      <c r="AB73" s="113">
        <f t="shared" si="4"/>
        <v>0</v>
      </c>
      <c r="AC73" s="114">
        <f t="shared" si="5"/>
        <v>0</v>
      </c>
      <c r="AD73" s="114">
        <f t="shared" si="6"/>
        <v>0</v>
      </c>
      <c r="AE73" s="113">
        <v>0</v>
      </c>
      <c r="AF73" s="113">
        <v>0</v>
      </c>
      <c r="AG73" s="113">
        <f t="shared" si="7"/>
        <v>0</v>
      </c>
      <c r="AH73" s="113">
        <f t="shared" si="8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9"/>
        <v>0</v>
      </c>
      <c r="AR73" s="115">
        <f t="shared" si="10"/>
        <v>0</v>
      </c>
      <c r="AS73" s="116">
        <f t="shared" si="11"/>
        <v>0</v>
      </c>
      <c r="AT73" s="881">
        <f t="shared" ref="AT73:AT78" si="51">I73+AH73</f>
        <v>1392273</v>
      </c>
      <c r="AU73" s="535">
        <f t="shared" ref="AU73:AU78" si="52">J73+W73</f>
        <v>1018279</v>
      </c>
      <c r="AV73" s="113">
        <f t="shared" ref="AV73:AV78" si="53">K73+AA73</f>
        <v>0</v>
      </c>
      <c r="AW73" s="535">
        <f t="shared" ref="AW73:AX78" si="54">L73+AC73</f>
        <v>344178</v>
      </c>
      <c r="AX73" s="535">
        <f t="shared" si="54"/>
        <v>20366</v>
      </c>
      <c r="AY73" s="535">
        <f t="shared" ref="AY73:AY78" si="55">N73+AG73</f>
        <v>9450</v>
      </c>
      <c r="AZ73" s="556">
        <f t="shared" ref="AZ73:AZ78" si="56">O73+AS73</f>
        <v>2.4490000000000003</v>
      </c>
      <c r="BA73" s="556">
        <f t="shared" ref="BA73:BB78" si="57">P73+AQ73</f>
        <v>1.9380999999999999</v>
      </c>
      <c r="BB73" s="557">
        <f t="shared" si="57"/>
        <v>0.51090000000000002</v>
      </c>
    </row>
    <row r="74" spans="1:55" ht="12.95" customHeight="1" x14ac:dyDescent="0.25">
      <c r="A74" s="548">
        <v>14</v>
      </c>
      <c r="B74" s="549">
        <v>4430</v>
      </c>
      <c r="C74" s="549">
        <v>600074862</v>
      </c>
      <c r="D74" s="549">
        <v>70695024</v>
      </c>
      <c r="E74" s="551" t="s">
        <v>359</v>
      </c>
      <c r="F74" s="549">
        <v>3117</v>
      </c>
      <c r="G74" s="552" t="s">
        <v>318</v>
      </c>
      <c r="H74" s="552" t="s">
        <v>281</v>
      </c>
      <c r="I74" s="529">
        <v>2526588</v>
      </c>
      <c r="J74" s="554">
        <v>1805787</v>
      </c>
      <c r="K74" s="554">
        <v>0</v>
      </c>
      <c r="L74" s="344">
        <v>610356</v>
      </c>
      <c r="M74" s="344">
        <v>36116</v>
      </c>
      <c r="N74" s="554">
        <v>74329</v>
      </c>
      <c r="O74" s="555">
        <v>3.6044999999999998</v>
      </c>
      <c r="P74" s="744">
        <v>2.5373999999999999</v>
      </c>
      <c r="Q74" s="837">
        <v>1.0670999999999999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2"/>
        <v>0</v>
      </c>
      <c r="X74" s="113">
        <v>0</v>
      </c>
      <c r="Y74" s="113">
        <v>0</v>
      </c>
      <c r="Z74" s="113">
        <v>0</v>
      </c>
      <c r="AA74" s="113">
        <f t="shared" si="3"/>
        <v>0</v>
      </c>
      <c r="AB74" s="113">
        <f t="shared" si="4"/>
        <v>0</v>
      </c>
      <c r="AC74" s="114">
        <f t="shared" si="5"/>
        <v>0</v>
      </c>
      <c r="AD74" s="114">
        <f t="shared" si="6"/>
        <v>0</v>
      </c>
      <c r="AE74" s="113">
        <v>0</v>
      </c>
      <c r="AF74" s="113">
        <v>0</v>
      </c>
      <c r="AG74" s="113">
        <f t="shared" si="7"/>
        <v>0</v>
      </c>
      <c r="AH74" s="113">
        <f t="shared" si="8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9"/>
        <v>0</v>
      </c>
      <c r="AR74" s="115">
        <f t="shared" si="10"/>
        <v>0</v>
      </c>
      <c r="AS74" s="116">
        <f t="shared" si="11"/>
        <v>0</v>
      </c>
      <c r="AT74" s="881">
        <f t="shared" si="51"/>
        <v>2526588</v>
      </c>
      <c r="AU74" s="535">
        <f t="shared" si="52"/>
        <v>1805787</v>
      </c>
      <c r="AV74" s="113">
        <f t="shared" si="53"/>
        <v>0</v>
      </c>
      <c r="AW74" s="535">
        <f t="shared" si="54"/>
        <v>610356</v>
      </c>
      <c r="AX74" s="535">
        <f t="shared" si="54"/>
        <v>36116</v>
      </c>
      <c r="AY74" s="535">
        <f t="shared" si="55"/>
        <v>74329</v>
      </c>
      <c r="AZ74" s="556">
        <f t="shared" si="56"/>
        <v>3.6044999999999998</v>
      </c>
      <c r="BA74" s="556">
        <f t="shared" si="57"/>
        <v>2.5373999999999999</v>
      </c>
      <c r="BB74" s="557">
        <f t="shared" si="57"/>
        <v>1.0670999999999999</v>
      </c>
    </row>
    <row r="75" spans="1:55" ht="12.95" customHeight="1" x14ac:dyDescent="0.25">
      <c r="A75" s="548">
        <v>14</v>
      </c>
      <c r="B75" s="549">
        <v>4430</v>
      </c>
      <c r="C75" s="549">
        <v>600074862</v>
      </c>
      <c r="D75" s="549">
        <v>70695024</v>
      </c>
      <c r="E75" s="551" t="s">
        <v>359</v>
      </c>
      <c r="F75" s="549">
        <v>3117</v>
      </c>
      <c r="G75" s="552" t="s">
        <v>323</v>
      </c>
      <c r="H75" s="552" t="s">
        <v>282</v>
      </c>
      <c r="I75" s="529">
        <v>0</v>
      </c>
      <c r="J75" s="554">
        <v>0</v>
      </c>
      <c r="K75" s="554">
        <v>0</v>
      </c>
      <c r="L75" s="344">
        <v>0</v>
      </c>
      <c r="M75" s="344">
        <v>0</v>
      </c>
      <c r="N75" s="554">
        <v>0</v>
      </c>
      <c r="O75" s="555">
        <v>0</v>
      </c>
      <c r="P75" s="744">
        <v>0</v>
      </c>
      <c r="Q75" s="837">
        <v>0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2"/>
        <v>0</v>
      </c>
      <c r="X75" s="113">
        <v>0</v>
      </c>
      <c r="Y75" s="113">
        <v>0</v>
      </c>
      <c r="Z75" s="113">
        <v>0</v>
      </c>
      <c r="AA75" s="113">
        <f t="shared" si="3"/>
        <v>0</v>
      </c>
      <c r="AB75" s="113">
        <f t="shared" si="4"/>
        <v>0</v>
      </c>
      <c r="AC75" s="114">
        <f t="shared" si="5"/>
        <v>0</v>
      </c>
      <c r="AD75" s="114">
        <f t="shared" si="6"/>
        <v>0</v>
      </c>
      <c r="AE75" s="113">
        <v>0</v>
      </c>
      <c r="AF75" s="113">
        <v>0</v>
      </c>
      <c r="AG75" s="113">
        <f t="shared" si="7"/>
        <v>0</v>
      </c>
      <c r="AH75" s="113">
        <f t="shared" si="8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9"/>
        <v>0</v>
      </c>
      <c r="AR75" s="115">
        <f t="shared" si="10"/>
        <v>0</v>
      </c>
      <c r="AS75" s="116">
        <f t="shared" si="11"/>
        <v>0</v>
      </c>
      <c r="AT75" s="881">
        <f t="shared" si="51"/>
        <v>0</v>
      </c>
      <c r="AU75" s="535">
        <f t="shared" si="52"/>
        <v>0</v>
      </c>
      <c r="AV75" s="113">
        <f t="shared" si="53"/>
        <v>0</v>
      </c>
      <c r="AW75" s="535">
        <f t="shared" si="54"/>
        <v>0</v>
      </c>
      <c r="AX75" s="535">
        <f t="shared" si="54"/>
        <v>0</v>
      </c>
      <c r="AY75" s="535">
        <f t="shared" si="55"/>
        <v>0</v>
      </c>
      <c r="AZ75" s="556">
        <f t="shared" si="56"/>
        <v>0</v>
      </c>
      <c r="BA75" s="556">
        <f t="shared" si="57"/>
        <v>0</v>
      </c>
      <c r="BB75" s="557">
        <f t="shared" si="57"/>
        <v>0</v>
      </c>
    </row>
    <row r="76" spans="1:55" ht="12.95" customHeight="1" x14ac:dyDescent="0.25">
      <c r="A76" s="548">
        <v>14</v>
      </c>
      <c r="B76" s="549">
        <v>4430</v>
      </c>
      <c r="C76" s="549">
        <v>600074862</v>
      </c>
      <c r="D76" s="549">
        <v>70695024</v>
      </c>
      <c r="E76" s="551" t="s">
        <v>359</v>
      </c>
      <c r="F76" s="549">
        <v>3141</v>
      </c>
      <c r="G76" s="552" t="s">
        <v>319</v>
      </c>
      <c r="H76" s="552" t="s">
        <v>282</v>
      </c>
      <c r="I76" s="529">
        <v>598284</v>
      </c>
      <c r="J76" s="554">
        <v>438683</v>
      </c>
      <c r="K76" s="554">
        <v>0</v>
      </c>
      <c r="L76" s="344">
        <v>148275</v>
      </c>
      <c r="M76" s="344">
        <v>8774</v>
      </c>
      <c r="N76" s="554">
        <v>2552</v>
      </c>
      <c r="O76" s="555">
        <v>1.49</v>
      </c>
      <c r="P76" s="744">
        <v>0</v>
      </c>
      <c r="Q76" s="837">
        <v>1.49</v>
      </c>
      <c r="R76" s="112">
        <f t="shared" si="1"/>
        <v>0</v>
      </c>
      <c r="S76" s="113">
        <v>0</v>
      </c>
      <c r="T76" s="113">
        <v>-2348</v>
      </c>
      <c r="U76" s="113">
        <v>0</v>
      </c>
      <c r="V76" s="113">
        <v>0</v>
      </c>
      <c r="W76" s="113">
        <f t="shared" si="2"/>
        <v>-2348</v>
      </c>
      <c r="X76" s="113">
        <v>0</v>
      </c>
      <c r="Y76" s="113">
        <v>0</v>
      </c>
      <c r="Z76" s="113">
        <v>0</v>
      </c>
      <c r="AA76" s="113">
        <f t="shared" si="3"/>
        <v>0</v>
      </c>
      <c r="AB76" s="113">
        <f t="shared" si="4"/>
        <v>-2348</v>
      </c>
      <c r="AC76" s="114">
        <f t="shared" si="5"/>
        <v>-794</v>
      </c>
      <c r="AD76" s="114">
        <f t="shared" si="6"/>
        <v>-47</v>
      </c>
      <c r="AE76" s="113">
        <v>0</v>
      </c>
      <c r="AF76" s="113">
        <v>0</v>
      </c>
      <c r="AG76" s="113">
        <f t="shared" si="7"/>
        <v>0</v>
      </c>
      <c r="AH76" s="113">
        <f t="shared" si="8"/>
        <v>-3189</v>
      </c>
      <c r="AI76" s="115">
        <v>0</v>
      </c>
      <c r="AJ76" s="115">
        <v>0</v>
      </c>
      <c r="AK76" s="115">
        <v>0</v>
      </c>
      <c r="AL76" s="115">
        <v>0</v>
      </c>
      <c r="AM76" s="115">
        <v>-0.01</v>
      </c>
      <c r="AN76" s="115">
        <v>0</v>
      </c>
      <c r="AO76" s="115">
        <v>0</v>
      </c>
      <c r="AP76" s="115">
        <v>0</v>
      </c>
      <c r="AQ76" s="115">
        <f t="shared" si="9"/>
        <v>0</v>
      </c>
      <c r="AR76" s="115">
        <f t="shared" si="10"/>
        <v>-0.01</v>
      </c>
      <c r="AS76" s="116">
        <f t="shared" si="11"/>
        <v>-0.01</v>
      </c>
      <c r="AT76" s="881">
        <f t="shared" si="51"/>
        <v>595095</v>
      </c>
      <c r="AU76" s="535">
        <f t="shared" si="52"/>
        <v>436335</v>
      </c>
      <c r="AV76" s="113">
        <f t="shared" si="53"/>
        <v>0</v>
      </c>
      <c r="AW76" s="535">
        <f t="shared" si="54"/>
        <v>147481</v>
      </c>
      <c r="AX76" s="535">
        <f t="shared" si="54"/>
        <v>8727</v>
      </c>
      <c r="AY76" s="535">
        <f t="shared" si="55"/>
        <v>2552</v>
      </c>
      <c r="AZ76" s="556">
        <f t="shared" si="56"/>
        <v>1.48</v>
      </c>
      <c r="BA76" s="556">
        <f t="shared" si="57"/>
        <v>0</v>
      </c>
      <c r="BB76" s="557">
        <f t="shared" si="57"/>
        <v>1.48</v>
      </c>
    </row>
    <row r="77" spans="1:55" ht="12.95" customHeight="1" x14ac:dyDescent="0.25">
      <c r="A77" s="548">
        <v>14</v>
      </c>
      <c r="B77" s="549">
        <v>4430</v>
      </c>
      <c r="C77" s="549">
        <v>600074862</v>
      </c>
      <c r="D77" s="549">
        <v>70695024</v>
      </c>
      <c r="E77" s="551" t="s">
        <v>359</v>
      </c>
      <c r="F77" s="549">
        <v>3143</v>
      </c>
      <c r="G77" s="552" t="s">
        <v>633</v>
      </c>
      <c r="H77" s="552" t="s">
        <v>281</v>
      </c>
      <c r="I77" s="529">
        <v>663250</v>
      </c>
      <c r="J77" s="554">
        <v>488401</v>
      </c>
      <c r="K77" s="554">
        <v>0</v>
      </c>
      <c r="L77" s="344">
        <v>165080</v>
      </c>
      <c r="M77" s="344">
        <v>9769</v>
      </c>
      <c r="N77" s="554">
        <v>0</v>
      </c>
      <c r="O77" s="555">
        <v>1.0443</v>
      </c>
      <c r="P77" s="744">
        <v>1.0443</v>
      </c>
      <c r="Q77" s="837">
        <v>0</v>
      </c>
      <c r="R77" s="112">
        <f t="shared" si="1"/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si="2"/>
        <v>0</v>
      </c>
      <c r="X77" s="113">
        <v>0</v>
      </c>
      <c r="Y77" s="113">
        <v>0</v>
      </c>
      <c r="Z77" s="113">
        <v>0</v>
      </c>
      <c r="AA77" s="113">
        <f t="shared" si="3"/>
        <v>0</v>
      </c>
      <c r="AB77" s="113">
        <f t="shared" si="4"/>
        <v>0</v>
      </c>
      <c r="AC77" s="114">
        <f t="shared" si="5"/>
        <v>0</v>
      </c>
      <c r="AD77" s="114">
        <f t="shared" si="6"/>
        <v>0</v>
      </c>
      <c r="AE77" s="113">
        <v>0</v>
      </c>
      <c r="AF77" s="113">
        <v>0</v>
      </c>
      <c r="AG77" s="113">
        <f t="shared" si="7"/>
        <v>0</v>
      </c>
      <c r="AH77" s="113">
        <f t="shared" si="8"/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si="9"/>
        <v>0</v>
      </c>
      <c r="AR77" s="115">
        <f t="shared" si="10"/>
        <v>0</v>
      </c>
      <c r="AS77" s="116">
        <f t="shared" si="11"/>
        <v>0</v>
      </c>
      <c r="AT77" s="881">
        <f t="shared" si="51"/>
        <v>663250</v>
      </c>
      <c r="AU77" s="535">
        <f t="shared" si="52"/>
        <v>488401</v>
      </c>
      <c r="AV77" s="113">
        <f t="shared" si="53"/>
        <v>0</v>
      </c>
      <c r="AW77" s="535">
        <f t="shared" si="54"/>
        <v>165080</v>
      </c>
      <c r="AX77" s="535">
        <f t="shared" si="54"/>
        <v>9769</v>
      </c>
      <c r="AY77" s="535">
        <f t="shared" si="55"/>
        <v>0</v>
      </c>
      <c r="AZ77" s="556">
        <f t="shared" si="56"/>
        <v>1.0443</v>
      </c>
      <c r="BA77" s="556">
        <f t="shared" si="57"/>
        <v>1.0443</v>
      </c>
      <c r="BB77" s="557">
        <f t="shared" si="57"/>
        <v>0</v>
      </c>
    </row>
    <row r="78" spans="1:55" ht="12.95" customHeight="1" x14ac:dyDescent="0.25">
      <c r="A78" s="548">
        <v>14</v>
      </c>
      <c r="B78" s="549">
        <v>4430</v>
      </c>
      <c r="C78" s="549">
        <v>600074862</v>
      </c>
      <c r="D78" s="549">
        <v>70695024</v>
      </c>
      <c r="E78" s="551" t="s">
        <v>359</v>
      </c>
      <c r="F78" s="549">
        <v>3143</v>
      </c>
      <c r="G78" s="552" t="s">
        <v>634</v>
      </c>
      <c r="H78" s="552" t="s">
        <v>282</v>
      </c>
      <c r="I78" s="529">
        <v>15449</v>
      </c>
      <c r="J78" s="554">
        <v>10890</v>
      </c>
      <c r="K78" s="554">
        <v>0</v>
      </c>
      <c r="L78" s="344">
        <v>3681</v>
      </c>
      <c r="M78" s="344">
        <v>218</v>
      </c>
      <c r="N78" s="554">
        <v>660</v>
      </c>
      <c r="O78" s="555">
        <v>0.05</v>
      </c>
      <c r="P78" s="744">
        <v>0</v>
      </c>
      <c r="Q78" s="837">
        <v>0.05</v>
      </c>
      <c r="R78" s="112">
        <f t="shared" ref="R78:R121" si="58">X78*-1</f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ref="W78:W121" si="59">SUM(R78:V78)</f>
        <v>0</v>
      </c>
      <c r="X78" s="113">
        <v>0</v>
      </c>
      <c r="Y78" s="113">
        <v>0</v>
      </c>
      <c r="Z78" s="113">
        <v>0</v>
      </c>
      <c r="AA78" s="113">
        <f t="shared" ref="AA78:AA121" si="60">SUM(X78:Z78)</f>
        <v>0</v>
      </c>
      <c r="AB78" s="113">
        <f t="shared" ref="AB78:AB121" si="61">W78+AA78</f>
        <v>0</v>
      </c>
      <c r="AC78" s="114">
        <f t="shared" ref="AC78:AC121" si="62">ROUND((W78+X78+Y78)*33.8%,0)</f>
        <v>0</v>
      </c>
      <c r="AD78" s="114">
        <f t="shared" ref="AD78:AD121" si="63">ROUND(W78*2%,0)</f>
        <v>0</v>
      </c>
      <c r="AE78" s="113">
        <v>0</v>
      </c>
      <c r="AF78" s="113">
        <v>0</v>
      </c>
      <c r="AG78" s="113">
        <f t="shared" ref="AG78:AG121" si="64">SUM(AE78:AF78)</f>
        <v>0</v>
      </c>
      <c r="AH78" s="113">
        <f t="shared" ref="AH78:AH121" si="65">AB78+AC78+AD78+AG78</f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ref="AQ78:AQ121" si="66">AI78+AK78+AL78+AN78+AO78</f>
        <v>0</v>
      </c>
      <c r="AR78" s="115">
        <f t="shared" ref="AR78:AR121" si="67">AJ78+AM78+AP78</f>
        <v>0</v>
      </c>
      <c r="AS78" s="116">
        <f t="shared" ref="AS78:AS121" si="68">SUM(AQ78:AR78)</f>
        <v>0</v>
      </c>
      <c r="AT78" s="881">
        <f t="shared" si="51"/>
        <v>15449</v>
      </c>
      <c r="AU78" s="535">
        <f t="shared" si="52"/>
        <v>10890</v>
      </c>
      <c r="AV78" s="113">
        <f t="shared" si="53"/>
        <v>0</v>
      </c>
      <c r="AW78" s="535">
        <f t="shared" si="54"/>
        <v>3681</v>
      </c>
      <c r="AX78" s="535">
        <f t="shared" si="54"/>
        <v>218</v>
      </c>
      <c r="AY78" s="535">
        <f t="shared" si="55"/>
        <v>660</v>
      </c>
      <c r="AZ78" s="556">
        <f t="shared" si="56"/>
        <v>0.05</v>
      </c>
      <c r="BA78" s="556">
        <f t="shared" si="57"/>
        <v>0</v>
      </c>
      <c r="BB78" s="557">
        <f t="shared" si="57"/>
        <v>0.05</v>
      </c>
    </row>
    <row r="79" spans="1:55" ht="12.95" customHeight="1" x14ac:dyDescent="0.25">
      <c r="A79" s="536">
        <v>14</v>
      </c>
      <c r="B79" s="538">
        <v>4430</v>
      </c>
      <c r="C79" s="538">
        <v>600074862</v>
      </c>
      <c r="D79" s="538">
        <v>70695024</v>
      </c>
      <c r="E79" s="560" t="s">
        <v>360</v>
      </c>
      <c r="F79" s="566"/>
      <c r="G79" s="567"/>
      <c r="H79" s="567"/>
      <c r="I79" s="562">
        <v>5195844</v>
      </c>
      <c r="J79" s="563">
        <v>3762040</v>
      </c>
      <c r="K79" s="563">
        <v>0</v>
      </c>
      <c r="L79" s="563">
        <v>1271570</v>
      </c>
      <c r="M79" s="563">
        <v>75243</v>
      </c>
      <c r="N79" s="563">
        <v>86991</v>
      </c>
      <c r="O79" s="564">
        <v>8.6378000000000004</v>
      </c>
      <c r="P79" s="564">
        <v>5.5198</v>
      </c>
      <c r="Q79" s="671">
        <v>3.1179999999999994</v>
      </c>
      <c r="R79" s="562">
        <f t="shared" ref="R79:BB79" si="69">SUM(R73:R78)</f>
        <v>0</v>
      </c>
      <c r="S79" s="563">
        <f t="shared" si="69"/>
        <v>0</v>
      </c>
      <c r="T79" s="563">
        <f t="shared" si="69"/>
        <v>-2348</v>
      </c>
      <c r="U79" s="563">
        <f t="shared" si="69"/>
        <v>0</v>
      </c>
      <c r="V79" s="563">
        <f t="shared" si="69"/>
        <v>0</v>
      </c>
      <c r="W79" s="563">
        <f t="shared" si="69"/>
        <v>-2348</v>
      </c>
      <c r="X79" s="563">
        <f t="shared" si="69"/>
        <v>0</v>
      </c>
      <c r="Y79" s="563">
        <f t="shared" si="69"/>
        <v>0</v>
      </c>
      <c r="Z79" s="563">
        <f t="shared" si="69"/>
        <v>0</v>
      </c>
      <c r="AA79" s="563">
        <f t="shared" si="69"/>
        <v>0</v>
      </c>
      <c r="AB79" s="563">
        <f t="shared" si="69"/>
        <v>-2348</v>
      </c>
      <c r="AC79" s="563">
        <f t="shared" si="69"/>
        <v>-794</v>
      </c>
      <c r="AD79" s="563">
        <f t="shared" si="69"/>
        <v>-47</v>
      </c>
      <c r="AE79" s="563">
        <f t="shared" si="69"/>
        <v>0</v>
      </c>
      <c r="AF79" s="563">
        <f t="shared" si="69"/>
        <v>0</v>
      </c>
      <c r="AG79" s="563">
        <f t="shared" si="69"/>
        <v>0</v>
      </c>
      <c r="AH79" s="563">
        <f t="shared" si="69"/>
        <v>-3189</v>
      </c>
      <c r="AI79" s="564">
        <f t="shared" si="69"/>
        <v>0</v>
      </c>
      <c r="AJ79" s="564">
        <f t="shared" si="69"/>
        <v>0</v>
      </c>
      <c r="AK79" s="564">
        <f t="shared" si="69"/>
        <v>0</v>
      </c>
      <c r="AL79" s="564">
        <f t="shared" si="69"/>
        <v>0</v>
      </c>
      <c r="AM79" s="564">
        <f t="shared" si="69"/>
        <v>-0.01</v>
      </c>
      <c r="AN79" s="564">
        <f t="shared" si="69"/>
        <v>0</v>
      </c>
      <c r="AO79" s="564">
        <f t="shared" si="69"/>
        <v>0</v>
      </c>
      <c r="AP79" s="564">
        <f t="shared" si="69"/>
        <v>0</v>
      </c>
      <c r="AQ79" s="564">
        <f t="shared" si="69"/>
        <v>0</v>
      </c>
      <c r="AR79" s="564">
        <f t="shared" si="69"/>
        <v>-0.01</v>
      </c>
      <c r="AS79" s="565">
        <f t="shared" si="69"/>
        <v>-0.01</v>
      </c>
      <c r="AT79" s="882">
        <f t="shared" si="69"/>
        <v>5192655</v>
      </c>
      <c r="AU79" s="563">
        <f t="shared" si="69"/>
        <v>3759692</v>
      </c>
      <c r="AV79" s="563">
        <f t="shared" si="69"/>
        <v>0</v>
      </c>
      <c r="AW79" s="563">
        <f t="shared" si="69"/>
        <v>1270776</v>
      </c>
      <c r="AX79" s="563">
        <f t="shared" si="69"/>
        <v>75196</v>
      </c>
      <c r="AY79" s="563">
        <f t="shared" si="69"/>
        <v>86991</v>
      </c>
      <c r="AZ79" s="564">
        <f t="shared" si="69"/>
        <v>8.6278000000000006</v>
      </c>
      <c r="BA79" s="564">
        <f t="shared" si="69"/>
        <v>5.5198</v>
      </c>
      <c r="BB79" s="565">
        <f t="shared" si="69"/>
        <v>3.1079999999999997</v>
      </c>
      <c r="BC79" s="636">
        <f>AU79+AV79+AW79+AX79+AY79</f>
        <v>5192655</v>
      </c>
    </row>
    <row r="80" spans="1:55" ht="12.95" customHeight="1" x14ac:dyDescent="0.25">
      <c r="A80" s="548">
        <v>15</v>
      </c>
      <c r="B80" s="549">
        <v>4433</v>
      </c>
      <c r="C80" s="549">
        <v>600075001</v>
      </c>
      <c r="D80" s="549">
        <v>70695440</v>
      </c>
      <c r="E80" s="551" t="s">
        <v>361</v>
      </c>
      <c r="F80" s="549">
        <v>3111</v>
      </c>
      <c r="G80" s="552" t="s">
        <v>329</v>
      </c>
      <c r="H80" s="552" t="s">
        <v>281</v>
      </c>
      <c r="I80" s="529">
        <v>1531576</v>
      </c>
      <c r="J80" s="529">
        <v>1113906</v>
      </c>
      <c r="K80" s="809">
        <v>6720</v>
      </c>
      <c r="L80" s="344">
        <v>378771</v>
      </c>
      <c r="M80" s="344">
        <v>22279</v>
      </c>
      <c r="N80" s="554">
        <v>9900</v>
      </c>
      <c r="O80" s="555">
        <v>2.5009000000000001</v>
      </c>
      <c r="P80" s="744">
        <v>1.99</v>
      </c>
      <c r="Q80" s="837">
        <v>0.51090000000000002</v>
      </c>
      <c r="R80" s="112">
        <f t="shared" si="58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59"/>
        <v>0</v>
      </c>
      <c r="X80" s="113">
        <v>0</v>
      </c>
      <c r="Y80" s="113">
        <v>0</v>
      </c>
      <c r="Z80" s="113">
        <v>0</v>
      </c>
      <c r="AA80" s="113">
        <f t="shared" si="60"/>
        <v>0</v>
      </c>
      <c r="AB80" s="113">
        <f t="shared" si="61"/>
        <v>0</v>
      </c>
      <c r="AC80" s="114">
        <f t="shared" si="62"/>
        <v>0</v>
      </c>
      <c r="AD80" s="114">
        <f t="shared" si="63"/>
        <v>0</v>
      </c>
      <c r="AE80" s="113">
        <v>0</v>
      </c>
      <c r="AF80" s="113">
        <v>0</v>
      </c>
      <c r="AG80" s="113">
        <f t="shared" si="64"/>
        <v>0</v>
      </c>
      <c r="AH80" s="113">
        <f t="shared" si="65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6"/>
        <v>0</v>
      </c>
      <c r="AR80" s="115">
        <f t="shared" si="67"/>
        <v>0</v>
      </c>
      <c r="AS80" s="116">
        <f t="shared" si="68"/>
        <v>0</v>
      </c>
      <c r="AT80" s="881">
        <f t="shared" ref="AT80:AT85" si="70">I80+AH80</f>
        <v>1531576</v>
      </c>
      <c r="AU80" s="535">
        <f t="shared" ref="AU80:AU85" si="71">J80+W80</f>
        <v>1113906</v>
      </c>
      <c r="AV80" s="113">
        <f t="shared" ref="AV80:AV121" si="72">K80+AA80</f>
        <v>6720</v>
      </c>
      <c r="AW80" s="535">
        <f t="shared" ref="AW80:AX85" si="73">L80+AC80</f>
        <v>378771</v>
      </c>
      <c r="AX80" s="535">
        <f t="shared" si="73"/>
        <v>22279</v>
      </c>
      <c r="AY80" s="535">
        <f t="shared" ref="AY80:AY85" si="74">N80+AG80</f>
        <v>9900</v>
      </c>
      <c r="AZ80" s="556">
        <f t="shared" ref="AZ80:AZ85" si="75">O80+AS80</f>
        <v>2.5009000000000001</v>
      </c>
      <c r="BA80" s="556">
        <f t="shared" ref="BA80:BB85" si="76">P80+AQ80</f>
        <v>1.99</v>
      </c>
      <c r="BB80" s="557">
        <f t="shared" si="76"/>
        <v>0.51090000000000002</v>
      </c>
    </row>
    <row r="81" spans="1:54" ht="12.95" customHeight="1" x14ac:dyDescent="0.25">
      <c r="A81" s="548">
        <v>15</v>
      </c>
      <c r="B81" s="549">
        <v>4433</v>
      </c>
      <c r="C81" s="549">
        <v>600075001</v>
      </c>
      <c r="D81" s="549">
        <v>70695440</v>
      </c>
      <c r="E81" s="551" t="s">
        <v>361</v>
      </c>
      <c r="F81" s="549">
        <v>3117</v>
      </c>
      <c r="G81" s="552" t="s">
        <v>333</v>
      </c>
      <c r="H81" s="552" t="s">
        <v>281</v>
      </c>
      <c r="I81" s="529">
        <v>1717683</v>
      </c>
      <c r="J81" s="554">
        <v>1216615</v>
      </c>
      <c r="K81" s="554">
        <v>0</v>
      </c>
      <c r="L81" s="344">
        <v>411216</v>
      </c>
      <c r="M81" s="344">
        <v>24332</v>
      </c>
      <c r="N81" s="554">
        <v>65520</v>
      </c>
      <c r="O81" s="555">
        <v>2.3086000000000002</v>
      </c>
      <c r="P81" s="744">
        <v>1.5455000000000001</v>
      </c>
      <c r="Q81" s="837">
        <v>0.76310000000000011</v>
      </c>
      <c r="R81" s="112">
        <f t="shared" si="58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59"/>
        <v>0</v>
      </c>
      <c r="X81" s="113">
        <v>0</v>
      </c>
      <c r="Y81" s="113">
        <v>0</v>
      </c>
      <c r="Z81" s="113">
        <v>0</v>
      </c>
      <c r="AA81" s="113">
        <f t="shared" si="60"/>
        <v>0</v>
      </c>
      <c r="AB81" s="113">
        <f t="shared" si="61"/>
        <v>0</v>
      </c>
      <c r="AC81" s="114">
        <f t="shared" si="62"/>
        <v>0</v>
      </c>
      <c r="AD81" s="114">
        <f t="shared" si="63"/>
        <v>0</v>
      </c>
      <c r="AE81" s="113">
        <v>0</v>
      </c>
      <c r="AF81" s="113">
        <v>0</v>
      </c>
      <c r="AG81" s="113">
        <f t="shared" si="64"/>
        <v>0</v>
      </c>
      <c r="AH81" s="113">
        <f t="shared" si="65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66"/>
        <v>0</v>
      </c>
      <c r="AR81" s="115">
        <f t="shared" si="67"/>
        <v>0</v>
      </c>
      <c r="AS81" s="116">
        <f t="shared" si="68"/>
        <v>0</v>
      </c>
      <c r="AT81" s="881">
        <f t="shared" si="70"/>
        <v>1717683</v>
      </c>
      <c r="AU81" s="535">
        <f t="shared" si="71"/>
        <v>1216615</v>
      </c>
      <c r="AV81" s="113">
        <f t="shared" si="72"/>
        <v>0</v>
      </c>
      <c r="AW81" s="535">
        <f t="shared" si="73"/>
        <v>411216</v>
      </c>
      <c r="AX81" s="535">
        <f t="shared" si="73"/>
        <v>24332</v>
      </c>
      <c r="AY81" s="535">
        <f t="shared" si="74"/>
        <v>65520</v>
      </c>
      <c r="AZ81" s="556">
        <f t="shared" si="75"/>
        <v>2.3086000000000002</v>
      </c>
      <c r="BA81" s="556">
        <f t="shared" si="76"/>
        <v>1.5455000000000001</v>
      </c>
      <c r="BB81" s="557">
        <f t="shared" si="76"/>
        <v>0.76310000000000011</v>
      </c>
    </row>
    <row r="82" spans="1:54" ht="12.95" customHeight="1" x14ac:dyDescent="0.25">
      <c r="A82" s="548">
        <v>15</v>
      </c>
      <c r="B82" s="549">
        <v>4433</v>
      </c>
      <c r="C82" s="549">
        <v>600075001</v>
      </c>
      <c r="D82" s="549">
        <v>70695440</v>
      </c>
      <c r="E82" s="551" t="s">
        <v>361</v>
      </c>
      <c r="F82" s="549">
        <v>3117</v>
      </c>
      <c r="G82" s="552" t="s">
        <v>323</v>
      </c>
      <c r="H82" s="552" t="s">
        <v>282</v>
      </c>
      <c r="I82" s="529">
        <v>193409</v>
      </c>
      <c r="J82" s="554">
        <v>142422</v>
      </c>
      <c r="K82" s="554">
        <v>0</v>
      </c>
      <c r="L82" s="344">
        <v>48139</v>
      </c>
      <c r="M82" s="344">
        <v>2848</v>
      </c>
      <c r="N82" s="554">
        <v>0</v>
      </c>
      <c r="O82" s="555">
        <v>0.5</v>
      </c>
      <c r="P82" s="744">
        <v>0.5</v>
      </c>
      <c r="Q82" s="837">
        <v>0</v>
      </c>
      <c r="R82" s="112">
        <f t="shared" si="58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9"/>
        <v>0</v>
      </c>
      <c r="X82" s="113">
        <v>0</v>
      </c>
      <c r="Y82" s="113">
        <v>0</v>
      </c>
      <c r="Z82" s="113">
        <v>0</v>
      </c>
      <c r="AA82" s="113">
        <f t="shared" si="60"/>
        <v>0</v>
      </c>
      <c r="AB82" s="113">
        <f t="shared" si="61"/>
        <v>0</v>
      </c>
      <c r="AC82" s="114">
        <f t="shared" si="62"/>
        <v>0</v>
      </c>
      <c r="AD82" s="114">
        <f t="shared" si="63"/>
        <v>0</v>
      </c>
      <c r="AE82" s="113">
        <v>0</v>
      </c>
      <c r="AF82" s="113">
        <v>0</v>
      </c>
      <c r="AG82" s="113">
        <f t="shared" si="64"/>
        <v>0</v>
      </c>
      <c r="AH82" s="113">
        <f t="shared" si="65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6"/>
        <v>0</v>
      </c>
      <c r="AR82" s="115">
        <f t="shared" si="67"/>
        <v>0</v>
      </c>
      <c r="AS82" s="116">
        <f t="shared" si="68"/>
        <v>0</v>
      </c>
      <c r="AT82" s="881">
        <f t="shared" si="70"/>
        <v>193409</v>
      </c>
      <c r="AU82" s="535">
        <f t="shared" si="71"/>
        <v>142422</v>
      </c>
      <c r="AV82" s="113">
        <f t="shared" si="72"/>
        <v>0</v>
      </c>
      <c r="AW82" s="535">
        <f t="shared" si="73"/>
        <v>48139</v>
      </c>
      <c r="AX82" s="535">
        <f t="shared" si="73"/>
        <v>2848</v>
      </c>
      <c r="AY82" s="535">
        <f t="shared" si="74"/>
        <v>0</v>
      </c>
      <c r="AZ82" s="556">
        <f t="shared" si="75"/>
        <v>0.5</v>
      </c>
      <c r="BA82" s="556">
        <f t="shared" si="76"/>
        <v>0.5</v>
      </c>
      <c r="BB82" s="557">
        <f t="shared" si="76"/>
        <v>0</v>
      </c>
    </row>
    <row r="83" spans="1:54" ht="12.95" customHeight="1" x14ac:dyDescent="0.25">
      <c r="A83" s="548">
        <v>15</v>
      </c>
      <c r="B83" s="549">
        <v>4433</v>
      </c>
      <c r="C83" s="549">
        <v>600075001</v>
      </c>
      <c r="D83" s="549">
        <v>70695440</v>
      </c>
      <c r="E83" s="551" t="s">
        <v>361</v>
      </c>
      <c r="F83" s="549">
        <v>3141</v>
      </c>
      <c r="G83" s="552" t="s">
        <v>319</v>
      </c>
      <c r="H83" s="552" t="s">
        <v>282</v>
      </c>
      <c r="I83" s="529">
        <v>484935</v>
      </c>
      <c r="J83" s="554">
        <v>351505</v>
      </c>
      <c r="K83" s="554">
        <v>4200</v>
      </c>
      <c r="L83" s="344">
        <v>120228</v>
      </c>
      <c r="M83" s="344">
        <v>7030</v>
      </c>
      <c r="N83" s="554">
        <v>1972</v>
      </c>
      <c r="O83" s="555">
        <v>1.2</v>
      </c>
      <c r="P83" s="744">
        <v>0</v>
      </c>
      <c r="Q83" s="837">
        <v>1.2</v>
      </c>
      <c r="R83" s="112">
        <f t="shared" si="58"/>
        <v>0</v>
      </c>
      <c r="S83" s="113">
        <v>0</v>
      </c>
      <c r="T83" s="113">
        <v>-28226</v>
      </c>
      <c r="U83" s="113">
        <v>0</v>
      </c>
      <c r="V83" s="113">
        <v>0</v>
      </c>
      <c r="W83" s="113">
        <f t="shared" si="59"/>
        <v>-28226</v>
      </c>
      <c r="X83" s="113">
        <v>0</v>
      </c>
      <c r="Y83" s="113">
        <v>0</v>
      </c>
      <c r="Z83" s="113">
        <v>0</v>
      </c>
      <c r="AA83" s="113">
        <f t="shared" si="60"/>
        <v>0</v>
      </c>
      <c r="AB83" s="113">
        <f t="shared" si="61"/>
        <v>-28226</v>
      </c>
      <c r="AC83" s="114">
        <f t="shared" si="62"/>
        <v>-9540</v>
      </c>
      <c r="AD83" s="114">
        <f t="shared" si="63"/>
        <v>-565</v>
      </c>
      <c r="AE83" s="113">
        <v>0</v>
      </c>
      <c r="AF83" s="113">
        <v>0</v>
      </c>
      <c r="AG83" s="113">
        <f t="shared" si="64"/>
        <v>0</v>
      </c>
      <c r="AH83" s="113">
        <f t="shared" si="65"/>
        <v>-38331</v>
      </c>
      <c r="AI83" s="115">
        <v>0</v>
      </c>
      <c r="AJ83" s="115">
        <v>0</v>
      </c>
      <c r="AK83" s="115">
        <v>0</v>
      </c>
      <c r="AL83" s="115">
        <v>0</v>
      </c>
      <c r="AM83" s="115">
        <v>-0.09</v>
      </c>
      <c r="AN83" s="115">
        <v>0</v>
      </c>
      <c r="AO83" s="115">
        <v>0</v>
      </c>
      <c r="AP83" s="115">
        <v>0</v>
      </c>
      <c r="AQ83" s="115">
        <f t="shared" si="66"/>
        <v>0</v>
      </c>
      <c r="AR83" s="115">
        <f t="shared" si="67"/>
        <v>-0.09</v>
      </c>
      <c r="AS83" s="116">
        <f t="shared" si="68"/>
        <v>-0.09</v>
      </c>
      <c r="AT83" s="881">
        <f t="shared" si="70"/>
        <v>446604</v>
      </c>
      <c r="AU83" s="535">
        <f t="shared" si="71"/>
        <v>323279</v>
      </c>
      <c r="AV83" s="113">
        <f t="shared" si="72"/>
        <v>4200</v>
      </c>
      <c r="AW83" s="535">
        <f t="shared" si="73"/>
        <v>110688</v>
      </c>
      <c r="AX83" s="535">
        <f t="shared" si="73"/>
        <v>6465</v>
      </c>
      <c r="AY83" s="535">
        <f t="shared" si="74"/>
        <v>1972</v>
      </c>
      <c r="AZ83" s="556">
        <f t="shared" si="75"/>
        <v>1.1099999999999999</v>
      </c>
      <c r="BA83" s="556">
        <f t="shared" si="76"/>
        <v>0</v>
      </c>
      <c r="BB83" s="557">
        <f t="shared" si="76"/>
        <v>1.1099999999999999</v>
      </c>
    </row>
    <row r="84" spans="1:54" ht="12.95" customHeight="1" x14ac:dyDescent="0.25">
      <c r="A84" s="548">
        <v>15</v>
      </c>
      <c r="B84" s="549">
        <v>4433</v>
      </c>
      <c r="C84" s="549">
        <v>600075001</v>
      </c>
      <c r="D84" s="549">
        <v>70695440</v>
      </c>
      <c r="E84" s="551" t="s">
        <v>361</v>
      </c>
      <c r="F84" s="549">
        <v>3143</v>
      </c>
      <c r="G84" s="552" t="s">
        <v>633</v>
      </c>
      <c r="H84" s="552" t="s">
        <v>281</v>
      </c>
      <c r="I84" s="529">
        <v>237364</v>
      </c>
      <c r="J84" s="554">
        <v>168996</v>
      </c>
      <c r="K84" s="554">
        <v>5880</v>
      </c>
      <c r="L84" s="344">
        <v>59108</v>
      </c>
      <c r="M84" s="344">
        <v>3380</v>
      </c>
      <c r="N84" s="554">
        <v>0</v>
      </c>
      <c r="O84" s="555">
        <v>0.49</v>
      </c>
      <c r="P84" s="744">
        <v>0.49</v>
      </c>
      <c r="Q84" s="837">
        <v>0</v>
      </c>
      <c r="R84" s="112">
        <f t="shared" si="58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59"/>
        <v>0</v>
      </c>
      <c r="X84" s="113">
        <v>0</v>
      </c>
      <c r="Y84" s="113">
        <v>0</v>
      </c>
      <c r="Z84" s="113">
        <v>0</v>
      </c>
      <c r="AA84" s="113">
        <f t="shared" si="60"/>
        <v>0</v>
      </c>
      <c r="AB84" s="113">
        <f t="shared" si="61"/>
        <v>0</v>
      </c>
      <c r="AC84" s="114">
        <f t="shared" si="62"/>
        <v>0</v>
      </c>
      <c r="AD84" s="114">
        <f t="shared" si="63"/>
        <v>0</v>
      </c>
      <c r="AE84" s="113">
        <v>0</v>
      </c>
      <c r="AF84" s="113">
        <v>0</v>
      </c>
      <c r="AG84" s="113">
        <f t="shared" si="64"/>
        <v>0</v>
      </c>
      <c r="AH84" s="113">
        <f t="shared" si="65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6"/>
        <v>0</v>
      </c>
      <c r="AR84" s="115">
        <f t="shared" si="67"/>
        <v>0</v>
      </c>
      <c r="AS84" s="116">
        <f t="shared" si="68"/>
        <v>0</v>
      </c>
      <c r="AT84" s="881">
        <f t="shared" si="70"/>
        <v>237364</v>
      </c>
      <c r="AU84" s="535">
        <f t="shared" si="71"/>
        <v>168996</v>
      </c>
      <c r="AV84" s="113">
        <f t="shared" si="72"/>
        <v>5880</v>
      </c>
      <c r="AW84" s="535">
        <f t="shared" si="73"/>
        <v>59108</v>
      </c>
      <c r="AX84" s="535">
        <f t="shared" si="73"/>
        <v>3380</v>
      </c>
      <c r="AY84" s="535">
        <f t="shared" si="74"/>
        <v>0</v>
      </c>
      <c r="AZ84" s="556">
        <f t="shared" si="75"/>
        <v>0.49</v>
      </c>
      <c r="BA84" s="556">
        <f t="shared" si="76"/>
        <v>0.49</v>
      </c>
      <c r="BB84" s="557">
        <f t="shared" si="76"/>
        <v>0</v>
      </c>
    </row>
    <row r="85" spans="1:54" ht="12.95" customHeight="1" x14ac:dyDescent="0.25">
      <c r="A85" s="548">
        <v>15</v>
      </c>
      <c r="B85" s="549">
        <v>4433</v>
      </c>
      <c r="C85" s="549">
        <v>600075001</v>
      </c>
      <c r="D85" s="549">
        <v>70695440</v>
      </c>
      <c r="E85" s="551" t="s">
        <v>361</v>
      </c>
      <c r="F85" s="549">
        <v>3143</v>
      </c>
      <c r="G85" s="552" t="s">
        <v>634</v>
      </c>
      <c r="H85" s="552" t="s">
        <v>282</v>
      </c>
      <c r="I85" s="529">
        <v>7724</v>
      </c>
      <c r="J85" s="554">
        <v>5445</v>
      </c>
      <c r="K85" s="554">
        <v>0</v>
      </c>
      <c r="L85" s="344">
        <v>1840</v>
      </c>
      <c r="M85" s="344">
        <v>109</v>
      </c>
      <c r="N85" s="554">
        <v>330</v>
      </c>
      <c r="O85" s="555">
        <v>0.02</v>
      </c>
      <c r="P85" s="744">
        <v>0</v>
      </c>
      <c r="Q85" s="837">
        <v>0.02</v>
      </c>
      <c r="R85" s="112">
        <f t="shared" si="58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59"/>
        <v>0</v>
      </c>
      <c r="X85" s="113">
        <v>0</v>
      </c>
      <c r="Y85" s="113">
        <v>0</v>
      </c>
      <c r="Z85" s="113">
        <v>0</v>
      </c>
      <c r="AA85" s="113">
        <f t="shared" si="60"/>
        <v>0</v>
      </c>
      <c r="AB85" s="113">
        <f t="shared" si="61"/>
        <v>0</v>
      </c>
      <c r="AC85" s="114">
        <f t="shared" si="62"/>
        <v>0</v>
      </c>
      <c r="AD85" s="114">
        <f t="shared" si="63"/>
        <v>0</v>
      </c>
      <c r="AE85" s="113">
        <v>0</v>
      </c>
      <c r="AF85" s="113">
        <v>0</v>
      </c>
      <c r="AG85" s="113">
        <f t="shared" si="64"/>
        <v>0</v>
      </c>
      <c r="AH85" s="113">
        <f t="shared" si="65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66"/>
        <v>0</v>
      </c>
      <c r="AR85" s="115">
        <f t="shared" si="67"/>
        <v>0</v>
      </c>
      <c r="AS85" s="116">
        <f t="shared" si="68"/>
        <v>0</v>
      </c>
      <c r="AT85" s="881">
        <f t="shared" si="70"/>
        <v>7724</v>
      </c>
      <c r="AU85" s="535">
        <f t="shared" si="71"/>
        <v>5445</v>
      </c>
      <c r="AV85" s="113">
        <f t="shared" si="72"/>
        <v>0</v>
      </c>
      <c r="AW85" s="535">
        <f t="shared" si="73"/>
        <v>1840</v>
      </c>
      <c r="AX85" s="535">
        <f t="shared" si="73"/>
        <v>109</v>
      </c>
      <c r="AY85" s="535">
        <f t="shared" si="74"/>
        <v>330</v>
      </c>
      <c r="AZ85" s="556">
        <f t="shared" si="75"/>
        <v>0.02</v>
      </c>
      <c r="BA85" s="556">
        <f t="shared" si="76"/>
        <v>0</v>
      </c>
      <c r="BB85" s="557">
        <f t="shared" si="76"/>
        <v>0.02</v>
      </c>
    </row>
    <row r="86" spans="1:54" ht="12.95" customHeight="1" x14ac:dyDescent="0.25">
      <c r="A86" s="536">
        <v>15</v>
      </c>
      <c r="B86" s="538">
        <v>4433</v>
      </c>
      <c r="C86" s="538">
        <v>600075001</v>
      </c>
      <c r="D86" s="538">
        <v>70695440</v>
      </c>
      <c r="E86" s="560" t="s">
        <v>362</v>
      </c>
      <c r="F86" s="566"/>
      <c r="G86" s="567"/>
      <c r="H86" s="567"/>
      <c r="I86" s="562">
        <v>4172691</v>
      </c>
      <c r="J86" s="563">
        <v>2998889</v>
      </c>
      <c r="K86" s="563">
        <v>16800</v>
      </c>
      <c r="L86" s="563">
        <v>1019302</v>
      </c>
      <c r="M86" s="563">
        <v>59978</v>
      </c>
      <c r="N86" s="563">
        <v>77722</v>
      </c>
      <c r="O86" s="564">
        <v>7.0194999999999999</v>
      </c>
      <c r="P86" s="564">
        <v>4.5255000000000001</v>
      </c>
      <c r="Q86" s="671">
        <v>2.4940000000000002</v>
      </c>
      <c r="R86" s="562">
        <f t="shared" ref="R86:BB86" si="77">SUM(R80:R85)</f>
        <v>0</v>
      </c>
      <c r="S86" s="563">
        <f t="shared" si="77"/>
        <v>0</v>
      </c>
      <c r="T86" s="563">
        <f t="shared" si="77"/>
        <v>-28226</v>
      </c>
      <c r="U86" s="563">
        <f t="shared" si="77"/>
        <v>0</v>
      </c>
      <c r="V86" s="563">
        <f t="shared" si="77"/>
        <v>0</v>
      </c>
      <c r="W86" s="563">
        <f t="shared" si="77"/>
        <v>-28226</v>
      </c>
      <c r="X86" s="563">
        <f t="shared" si="77"/>
        <v>0</v>
      </c>
      <c r="Y86" s="563">
        <f t="shared" si="77"/>
        <v>0</v>
      </c>
      <c r="Z86" s="563">
        <f t="shared" si="77"/>
        <v>0</v>
      </c>
      <c r="AA86" s="563">
        <f t="shared" si="77"/>
        <v>0</v>
      </c>
      <c r="AB86" s="563">
        <f t="shared" si="77"/>
        <v>-28226</v>
      </c>
      <c r="AC86" s="563">
        <f t="shared" si="77"/>
        <v>-9540</v>
      </c>
      <c r="AD86" s="563">
        <f t="shared" si="77"/>
        <v>-565</v>
      </c>
      <c r="AE86" s="563">
        <f t="shared" si="77"/>
        <v>0</v>
      </c>
      <c r="AF86" s="563">
        <f t="shared" si="77"/>
        <v>0</v>
      </c>
      <c r="AG86" s="563">
        <f t="shared" si="77"/>
        <v>0</v>
      </c>
      <c r="AH86" s="563">
        <f t="shared" si="77"/>
        <v>-38331</v>
      </c>
      <c r="AI86" s="564">
        <f t="shared" si="77"/>
        <v>0</v>
      </c>
      <c r="AJ86" s="564">
        <f t="shared" si="77"/>
        <v>0</v>
      </c>
      <c r="AK86" s="564">
        <f t="shared" si="77"/>
        <v>0</v>
      </c>
      <c r="AL86" s="564">
        <f t="shared" si="77"/>
        <v>0</v>
      </c>
      <c r="AM86" s="564">
        <f t="shared" si="77"/>
        <v>-0.09</v>
      </c>
      <c r="AN86" s="564">
        <f t="shared" si="77"/>
        <v>0</v>
      </c>
      <c r="AO86" s="564">
        <f t="shared" si="77"/>
        <v>0</v>
      </c>
      <c r="AP86" s="564">
        <f t="shared" si="77"/>
        <v>0</v>
      </c>
      <c r="AQ86" s="564">
        <f t="shared" si="77"/>
        <v>0</v>
      </c>
      <c r="AR86" s="564">
        <f t="shared" si="77"/>
        <v>-0.09</v>
      </c>
      <c r="AS86" s="565">
        <f t="shared" si="77"/>
        <v>-0.09</v>
      </c>
      <c r="AT86" s="882">
        <f t="shared" si="77"/>
        <v>4134360</v>
      </c>
      <c r="AU86" s="563">
        <f t="shared" si="77"/>
        <v>2970663</v>
      </c>
      <c r="AV86" s="563">
        <f t="shared" si="77"/>
        <v>16800</v>
      </c>
      <c r="AW86" s="563">
        <f t="shared" si="77"/>
        <v>1009762</v>
      </c>
      <c r="AX86" s="563">
        <f t="shared" si="77"/>
        <v>59413</v>
      </c>
      <c r="AY86" s="563">
        <f t="shared" si="77"/>
        <v>77722</v>
      </c>
      <c r="AZ86" s="564">
        <f t="shared" si="77"/>
        <v>6.9294999999999991</v>
      </c>
      <c r="BA86" s="564">
        <f t="shared" si="77"/>
        <v>4.5255000000000001</v>
      </c>
      <c r="BB86" s="565">
        <f t="shared" si="77"/>
        <v>2.4039999999999999</v>
      </c>
    </row>
    <row r="87" spans="1:54" ht="12.95" customHeight="1" x14ac:dyDescent="0.25">
      <c r="A87" s="548">
        <v>16</v>
      </c>
      <c r="B87" s="549">
        <v>4487</v>
      </c>
      <c r="C87" s="549">
        <v>600074854</v>
      </c>
      <c r="D87" s="549">
        <v>70698503</v>
      </c>
      <c r="E87" s="551" t="s">
        <v>363</v>
      </c>
      <c r="F87" s="549">
        <v>3111</v>
      </c>
      <c r="G87" s="552" t="s">
        <v>329</v>
      </c>
      <c r="H87" s="552" t="s">
        <v>281</v>
      </c>
      <c r="I87" s="529">
        <v>2358541</v>
      </c>
      <c r="J87" s="554">
        <v>1726835</v>
      </c>
      <c r="K87" s="554">
        <v>0</v>
      </c>
      <c r="L87" s="344">
        <v>583669</v>
      </c>
      <c r="M87" s="344">
        <v>34537</v>
      </c>
      <c r="N87" s="554">
        <v>13500</v>
      </c>
      <c r="O87" s="555">
        <v>4.2218</v>
      </c>
      <c r="P87" s="744">
        <v>3.3</v>
      </c>
      <c r="Q87" s="837">
        <v>0.92179999999999995</v>
      </c>
      <c r="R87" s="112">
        <f t="shared" si="58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9"/>
        <v>0</v>
      </c>
      <c r="X87" s="113">
        <v>0</v>
      </c>
      <c r="Y87" s="113">
        <v>0</v>
      </c>
      <c r="Z87" s="113">
        <v>0</v>
      </c>
      <c r="AA87" s="113">
        <f t="shared" si="60"/>
        <v>0</v>
      </c>
      <c r="AB87" s="113">
        <f t="shared" si="61"/>
        <v>0</v>
      </c>
      <c r="AC87" s="114">
        <f t="shared" si="62"/>
        <v>0</v>
      </c>
      <c r="AD87" s="114">
        <f t="shared" si="63"/>
        <v>0</v>
      </c>
      <c r="AE87" s="113">
        <v>0</v>
      </c>
      <c r="AF87" s="113">
        <v>0</v>
      </c>
      <c r="AG87" s="113">
        <f t="shared" si="64"/>
        <v>0</v>
      </c>
      <c r="AH87" s="113">
        <f t="shared" si="65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6"/>
        <v>0</v>
      </c>
      <c r="AR87" s="115">
        <f t="shared" si="67"/>
        <v>0</v>
      </c>
      <c r="AS87" s="116">
        <f t="shared" si="68"/>
        <v>0</v>
      </c>
      <c r="AT87" s="881">
        <f t="shared" ref="AT87:AT92" si="78">I87+AH87</f>
        <v>2358541</v>
      </c>
      <c r="AU87" s="535">
        <f t="shared" ref="AU87:AU92" si="79">J87+W87</f>
        <v>1726835</v>
      </c>
      <c r="AV87" s="113">
        <f t="shared" si="72"/>
        <v>0</v>
      </c>
      <c r="AW87" s="535">
        <f t="shared" ref="AW87:AX92" si="80">L87+AC87</f>
        <v>583669</v>
      </c>
      <c r="AX87" s="535">
        <f t="shared" si="80"/>
        <v>34537</v>
      </c>
      <c r="AY87" s="535">
        <f t="shared" ref="AY87:AY92" si="81">N87+AG87</f>
        <v>13500</v>
      </c>
      <c r="AZ87" s="556">
        <f t="shared" ref="AZ87:AZ92" si="82">O87+AS87</f>
        <v>4.2218</v>
      </c>
      <c r="BA87" s="556">
        <f t="shared" ref="BA87:BB92" si="83">P87+AQ87</f>
        <v>3.3</v>
      </c>
      <c r="BB87" s="557">
        <f t="shared" si="83"/>
        <v>0.92179999999999995</v>
      </c>
    </row>
    <row r="88" spans="1:54" ht="12.95" customHeight="1" x14ac:dyDescent="0.25">
      <c r="A88" s="548">
        <v>16</v>
      </c>
      <c r="B88" s="549">
        <v>4487</v>
      </c>
      <c r="C88" s="549">
        <v>600074854</v>
      </c>
      <c r="D88" s="549">
        <v>70698503</v>
      </c>
      <c r="E88" s="551" t="s">
        <v>363</v>
      </c>
      <c r="F88" s="549">
        <v>3117</v>
      </c>
      <c r="G88" s="552" t="s">
        <v>333</v>
      </c>
      <c r="H88" s="552" t="s">
        <v>281</v>
      </c>
      <c r="I88" s="529">
        <v>4481388</v>
      </c>
      <c r="J88" s="554">
        <v>3098460</v>
      </c>
      <c r="K88" s="554">
        <v>20000</v>
      </c>
      <c r="L88" s="344">
        <v>1054040</v>
      </c>
      <c r="M88" s="344">
        <v>61969</v>
      </c>
      <c r="N88" s="554">
        <v>246919</v>
      </c>
      <c r="O88" s="555">
        <v>6.4389000000000003</v>
      </c>
      <c r="P88" s="744">
        <v>4.5545999999999998</v>
      </c>
      <c r="Q88" s="837">
        <v>1.8842999999999999</v>
      </c>
      <c r="R88" s="112">
        <f t="shared" si="58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59"/>
        <v>0</v>
      </c>
      <c r="X88" s="113">
        <v>0</v>
      </c>
      <c r="Y88" s="113">
        <v>0</v>
      </c>
      <c r="Z88" s="113">
        <v>0</v>
      </c>
      <c r="AA88" s="113">
        <f t="shared" si="60"/>
        <v>0</v>
      </c>
      <c r="AB88" s="113">
        <f t="shared" si="61"/>
        <v>0</v>
      </c>
      <c r="AC88" s="114">
        <f t="shared" si="62"/>
        <v>0</v>
      </c>
      <c r="AD88" s="114">
        <f t="shared" si="63"/>
        <v>0</v>
      </c>
      <c r="AE88" s="113">
        <v>0</v>
      </c>
      <c r="AF88" s="113">
        <v>0</v>
      </c>
      <c r="AG88" s="113">
        <f t="shared" si="64"/>
        <v>0</v>
      </c>
      <c r="AH88" s="113">
        <f t="shared" si="65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66"/>
        <v>0</v>
      </c>
      <c r="AR88" s="115">
        <f t="shared" si="67"/>
        <v>0</v>
      </c>
      <c r="AS88" s="116">
        <f t="shared" si="68"/>
        <v>0</v>
      </c>
      <c r="AT88" s="881">
        <f t="shared" si="78"/>
        <v>4481388</v>
      </c>
      <c r="AU88" s="535">
        <f t="shared" si="79"/>
        <v>3098460</v>
      </c>
      <c r="AV88" s="113">
        <f t="shared" si="72"/>
        <v>20000</v>
      </c>
      <c r="AW88" s="535">
        <f t="shared" si="80"/>
        <v>1054040</v>
      </c>
      <c r="AX88" s="535">
        <f t="shared" si="80"/>
        <v>61969</v>
      </c>
      <c r="AY88" s="535">
        <f t="shared" si="81"/>
        <v>246919</v>
      </c>
      <c r="AZ88" s="556">
        <f t="shared" si="82"/>
        <v>6.4389000000000003</v>
      </c>
      <c r="BA88" s="556">
        <f t="shared" si="83"/>
        <v>4.5545999999999998</v>
      </c>
      <c r="BB88" s="557">
        <f t="shared" si="83"/>
        <v>1.8842999999999999</v>
      </c>
    </row>
    <row r="89" spans="1:54" ht="12.95" customHeight="1" x14ac:dyDescent="0.25">
      <c r="A89" s="548">
        <v>16</v>
      </c>
      <c r="B89" s="549">
        <v>4487</v>
      </c>
      <c r="C89" s="549">
        <v>600074854</v>
      </c>
      <c r="D89" s="549">
        <v>70698503</v>
      </c>
      <c r="E89" s="551" t="s">
        <v>363</v>
      </c>
      <c r="F89" s="549">
        <v>3117</v>
      </c>
      <c r="G89" s="552" t="s">
        <v>323</v>
      </c>
      <c r="H89" s="552" t="s">
        <v>282</v>
      </c>
      <c r="I89" s="529">
        <v>1454093</v>
      </c>
      <c r="J89" s="554">
        <v>1070761</v>
      </c>
      <c r="K89" s="554">
        <v>0</v>
      </c>
      <c r="L89" s="344">
        <v>361917</v>
      </c>
      <c r="M89" s="344">
        <v>21415</v>
      </c>
      <c r="N89" s="554">
        <v>0</v>
      </c>
      <c r="O89" s="555">
        <v>3.2600000000000002</v>
      </c>
      <c r="P89" s="744">
        <v>3.2600000000000002</v>
      </c>
      <c r="Q89" s="837">
        <v>0</v>
      </c>
      <c r="R89" s="112">
        <f t="shared" si="58"/>
        <v>0</v>
      </c>
      <c r="S89" s="113">
        <v>-57741</v>
      </c>
      <c r="T89" s="113">
        <v>0</v>
      </c>
      <c r="U89" s="113">
        <v>0</v>
      </c>
      <c r="V89" s="113">
        <v>0</v>
      </c>
      <c r="W89" s="113">
        <f t="shared" si="59"/>
        <v>-57741</v>
      </c>
      <c r="X89" s="113">
        <v>0</v>
      </c>
      <c r="Y89" s="113">
        <v>0</v>
      </c>
      <c r="Z89" s="113">
        <v>0</v>
      </c>
      <c r="AA89" s="113">
        <f t="shared" si="60"/>
        <v>0</v>
      </c>
      <c r="AB89" s="113">
        <f t="shared" si="61"/>
        <v>-57741</v>
      </c>
      <c r="AC89" s="114">
        <f t="shared" si="62"/>
        <v>-19516</v>
      </c>
      <c r="AD89" s="114">
        <f t="shared" si="63"/>
        <v>-1155</v>
      </c>
      <c r="AE89" s="113">
        <v>0</v>
      </c>
      <c r="AF89" s="113">
        <v>0</v>
      </c>
      <c r="AG89" s="113">
        <f t="shared" si="64"/>
        <v>0</v>
      </c>
      <c r="AH89" s="113">
        <f t="shared" si="65"/>
        <v>-78412</v>
      </c>
      <c r="AI89" s="115">
        <v>0</v>
      </c>
      <c r="AJ89" s="115">
        <v>0</v>
      </c>
      <c r="AK89" s="115">
        <v>-0.17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66"/>
        <v>-0.17</v>
      </c>
      <c r="AR89" s="115">
        <f t="shared" si="67"/>
        <v>0</v>
      </c>
      <c r="AS89" s="116">
        <f t="shared" si="68"/>
        <v>-0.17</v>
      </c>
      <c r="AT89" s="881">
        <f t="shared" si="78"/>
        <v>1375681</v>
      </c>
      <c r="AU89" s="535">
        <f t="shared" si="79"/>
        <v>1013020</v>
      </c>
      <c r="AV89" s="113">
        <f t="shared" si="72"/>
        <v>0</v>
      </c>
      <c r="AW89" s="535">
        <f t="shared" si="80"/>
        <v>342401</v>
      </c>
      <c r="AX89" s="535">
        <f t="shared" si="80"/>
        <v>20260</v>
      </c>
      <c r="AY89" s="535">
        <f t="shared" si="81"/>
        <v>0</v>
      </c>
      <c r="AZ89" s="556">
        <f t="shared" si="82"/>
        <v>3.0900000000000003</v>
      </c>
      <c r="BA89" s="556">
        <f t="shared" si="83"/>
        <v>3.0900000000000003</v>
      </c>
      <c r="BB89" s="557">
        <f t="shared" si="83"/>
        <v>0</v>
      </c>
    </row>
    <row r="90" spans="1:54" ht="12.95" customHeight="1" x14ac:dyDescent="0.25">
      <c r="A90" s="548">
        <v>16</v>
      </c>
      <c r="B90" s="549">
        <v>4487</v>
      </c>
      <c r="C90" s="549">
        <v>600074854</v>
      </c>
      <c r="D90" s="549">
        <v>70698503</v>
      </c>
      <c r="E90" s="551" t="s">
        <v>363</v>
      </c>
      <c r="F90" s="549">
        <v>3141</v>
      </c>
      <c r="G90" s="552" t="s">
        <v>319</v>
      </c>
      <c r="H90" s="552" t="s">
        <v>282</v>
      </c>
      <c r="I90" s="529">
        <v>916832</v>
      </c>
      <c r="J90" s="554">
        <v>671803</v>
      </c>
      <c r="K90" s="554">
        <v>0</v>
      </c>
      <c r="L90" s="344">
        <v>227069</v>
      </c>
      <c r="M90" s="344">
        <v>13436</v>
      </c>
      <c r="N90" s="554">
        <v>4524</v>
      </c>
      <c r="O90" s="555">
        <v>2.29</v>
      </c>
      <c r="P90" s="744">
        <v>0</v>
      </c>
      <c r="Q90" s="837">
        <v>2.29</v>
      </c>
      <c r="R90" s="112">
        <f t="shared" si="58"/>
        <v>0</v>
      </c>
      <c r="S90" s="113">
        <v>0</v>
      </c>
      <c r="T90" s="113">
        <v>-8185</v>
      </c>
      <c r="U90" s="113">
        <v>0</v>
      </c>
      <c r="V90" s="113">
        <v>0</v>
      </c>
      <c r="W90" s="113">
        <f t="shared" si="59"/>
        <v>-8185</v>
      </c>
      <c r="X90" s="113">
        <v>0</v>
      </c>
      <c r="Y90" s="113">
        <v>0</v>
      </c>
      <c r="Z90" s="113">
        <v>0</v>
      </c>
      <c r="AA90" s="113">
        <f t="shared" si="60"/>
        <v>0</v>
      </c>
      <c r="AB90" s="113">
        <f t="shared" si="61"/>
        <v>-8185</v>
      </c>
      <c r="AC90" s="114">
        <f t="shared" si="62"/>
        <v>-2767</v>
      </c>
      <c r="AD90" s="114">
        <f t="shared" si="63"/>
        <v>-164</v>
      </c>
      <c r="AE90" s="113">
        <v>0</v>
      </c>
      <c r="AF90" s="113">
        <v>0</v>
      </c>
      <c r="AG90" s="113">
        <f t="shared" si="64"/>
        <v>0</v>
      </c>
      <c r="AH90" s="113">
        <f t="shared" si="65"/>
        <v>-11116</v>
      </c>
      <c r="AI90" s="115">
        <v>0</v>
      </c>
      <c r="AJ90" s="115">
        <v>0</v>
      </c>
      <c r="AK90" s="115">
        <v>0</v>
      </c>
      <c r="AL90" s="115">
        <v>0</v>
      </c>
      <c r="AM90" s="115">
        <v>-0.03</v>
      </c>
      <c r="AN90" s="115">
        <v>0</v>
      </c>
      <c r="AO90" s="115">
        <v>0</v>
      </c>
      <c r="AP90" s="115">
        <v>0</v>
      </c>
      <c r="AQ90" s="115">
        <f t="shared" si="66"/>
        <v>0</v>
      </c>
      <c r="AR90" s="115">
        <f t="shared" si="67"/>
        <v>-0.03</v>
      </c>
      <c r="AS90" s="116">
        <f t="shared" si="68"/>
        <v>-0.03</v>
      </c>
      <c r="AT90" s="881">
        <f t="shared" si="78"/>
        <v>905716</v>
      </c>
      <c r="AU90" s="535">
        <f t="shared" si="79"/>
        <v>663618</v>
      </c>
      <c r="AV90" s="113">
        <f t="shared" si="72"/>
        <v>0</v>
      </c>
      <c r="AW90" s="535">
        <f t="shared" si="80"/>
        <v>224302</v>
      </c>
      <c r="AX90" s="535">
        <f t="shared" si="80"/>
        <v>13272</v>
      </c>
      <c r="AY90" s="535">
        <f t="shared" si="81"/>
        <v>4524</v>
      </c>
      <c r="AZ90" s="556">
        <f t="shared" si="82"/>
        <v>2.2600000000000002</v>
      </c>
      <c r="BA90" s="556">
        <f t="shared" si="83"/>
        <v>0</v>
      </c>
      <c r="BB90" s="557">
        <f t="shared" si="83"/>
        <v>2.2600000000000002</v>
      </c>
    </row>
    <row r="91" spans="1:54" ht="12.95" customHeight="1" x14ac:dyDescent="0.25">
      <c r="A91" s="548">
        <v>16</v>
      </c>
      <c r="B91" s="549">
        <v>4487</v>
      </c>
      <c r="C91" s="549">
        <v>600074854</v>
      </c>
      <c r="D91" s="549">
        <v>70698503</v>
      </c>
      <c r="E91" s="551" t="s">
        <v>363</v>
      </c>
      <c r="F91" s="549">
        <v>3143</v>
      </c>
      <c r="G91" s="552" t="s">
        <v>633</v>
      </c>
      <c r="H91" s="552" t="s">
        <v>281</v>
      </c>
      <c r="I91" s="529">
        <v>648890</v>
      </c>
      <c r="J91" s="554">
        <v>477827</v>
      </c>
      <c r="K91" s="554">
        <v>0</v>
      </c>
      <c r="L91" s="344">
        <v>161506</v>
      </c>
      <c r="M91" s="344">
        <v>9557</v>
      </c>
      <c r="N91" s="554">
        <v>0</v>
      </c>
      <c r="O91" s="555">
        <v>1</v>
      </c>
      <c r="P91" s="744">
        <v>1</v>
      </c>
      <c r="Q91" s="837">
        <v>0</v>
      </c>
      <c r="R91" s="112">
        <f t="shared" si="58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59"/>
        <v>0</v>
      </c>
      <c r="X91" s="113">
        <v>0</v>
      </c>
      <c r="Y91" s="113">
        <v>0</v>
      </c>
      <c r="Z91" s="113">
        <v>0</v>
      </c>
      <c r="AA91" s="113">
        <f t="shared" si="60"/>
        <v>0</v>
      </c>
      <c r="AB91" s="113">
        <f t="shared" si="61"/>
        <v>0</v>
      </c>
      <c r="AC91" s="114">
        <f t="shared" si="62"/>
        <v>0</v>
      </c>
      <c r="AD91" s="114">
        <f t="shared" si="63"/>
        <v>0</v>
      </c>
      <c r="AE91" s="113">
        <v>0</v>
      </c>
      <c r="AF91" s="113">
        <v>0</v>
      </c>
      <c r="AG91" s="113">
        <f t="shared" si="64"/>
        <v>0</v>
      </c>
      <c r="AH91" s="113">
        <f t="shared" si="65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66"/>
        <v>0</v>
      </c>
      <c r="AR91" s="115">
        <f t="shared" si="67"/>
        <v>0</v>
      </c>
      <c r="AS91" s="116">
        <f t="shared" si="68"/>
        <v>0</v>
      </c>
      <c r="AT91" s="881">
        <f t="shared" si="78"/>
        <v>648890</v>
      </c>
      <c r="AU91" s="535">
        <f t="shared" si="79"/>
        <v>477827</v>
      </c>
      <c r="AV91" s="113">
        <f t="shared" si="72"/>
        <v>0</v>
      </c>
      <c r="AW91" s="535">
        <f t="shared" si="80"/>
        <v>161506</v>
      </c>
      <c r="AX91" s="535">
        <f t="shared" si="80"/>
        <v>9557</v>
      </c>
      <c r="AY91" s="535">
        <f t="shared" si="81"/>
        <v>0</v>
      </c>
      <c r="AZ91" s="556">
        <f t="shared" si="82"/>
        <v>1</v>
      </c>
      <c r="BA91" s="556">
        <f t="shared" si="83"/>
        <v>1</v>
      </c>
      <c r="BB91" s="557">
        <f t="shared" si="83"/>
        <v>0</v>
      </c>
    </row>
    <row r="92" spans="1:54" ht="12.95" customHeight="1" x14ac:dyDescent="0.25">
      <c r="A92" s="548">
        <v>16</v>
      </c>
      <c r="B92" s="549">
        <v>4487</v>
      </c>
      <c r="C92" s="549">
        <v>600074854</v>
      </c>
      <c r="D92" s="549">
        <v>70698503</v>
      </c>
      <c r="E92" s="551" t="s">
        <v>363</v>
      </c>
      <c r="F92" s="549">
        <v>3143</v>
      </c>
      <c r="G92" s="552" t="s">
        <v>634</v>
      </c>
      <c r="H92" s="552" t="s">
        <v>282</v>
      </c>
      <c r="I92" s="529">
        <v>21066</v>
      </c>
      <c r="J92" s="554">
        <v>14850</v>
      </c>
      <c r="K92" s="554">
        <v>0</v>
      </c>
      <c r="L92" s="344">
        <v>5019</v>
      </c>
      <c r="M92" s="344">
        <v>297</v>
      </c>
      <c r="N92" s="554">
        <v>900</v>
      </c>
      <c r="O92" s="555">
        <v>0.06</v>
      </c>
      <c r="P92" s="744">
        <v>0</v>
      </c>
      <c r="Q92" s="837">
        <v>0.06</v>
      </c>
      <c r="R92" s="112">
        <f t="shared" si="58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59"/>
        <v>0</v>
      </c>
      <c r="X92" s="113">
        <v>0</v>
      </c>
      <c r="Y92" s="113">
        <v>0</v>
      </c>
      <c r="Z92" s="113">
        <v>0</v>
      </c>
      <c r="AA92" s="113">
        <f t="shared" si="60"/>
        <v>0</v>
      </c>
      <c r="AB92" s="113">
        <f t="shared" si="61"/>
        <v>0</v>
      </c>
      <c r="AC92" s="114">
        <f t="shared" si="62"/>
        <v>0</v>
      </c>
      <c r="AD92" s="114">
        <f t="shared" si="63"/>
        <v>0</v>
      </c>
      <c r="AE92" s="113">
        <v>0</v>
      </c>
      <c r="AF92" s="113">
        <v>0</v>
      </c>
      <c r="AG92" s="113">
        <f t="shared" si="64"/>
        <v>0</v>
      </c>
      <c r="AH92" s="113">
        <f t="shared" si="65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66"/>
        <v>0</v>
      </c>
      <c r="AR92" s="115">
        <f t="shared" si="67"/>
        <v>0</v>
      </c>
      <c r="AS92" s="116">
        <f t="shared" si="68"/>
        <v>0</v>
      </c>
      <c r="AT92" s="881">
        <f t="shared" si="78"/>
        <v>21066</v>
      </c>
      <c r="AU92" s="535">
        <f t="shared" si="79"/>
        <v>14850</v>
      </c>
      <c r="AV92" s="113">
        <f t="shared" si="72"/>
        <v>0</v>
      </c>
      <c r="AW92" s="535">
        <f t="shared" si="80"/>
        <v>5019</v>
      </c>
      <c r="AX92" s="535">
        <f t="shared" si="80"/>
        <v>297</v>
      </c>
      <c r="AY92" s="535">
        <f t="shared" si="81"/>
        <v>900</v>
      </c>
      <c r="AZ92" s="556">
        <f t="shared" si="82"/>
        <v>0.06</v>
      </c>
      <c r="BA92" s="556">
        <f t="shared" si="83"/>
        <v>0</v>
      </c>
      <c r="BB92" s="557">
        <f t="shared" si="83"/>
        <v>0.06</v>
      </c>
    </row>
    <row r="93" spans="1:54" ht="12.95" customHeight="1" x14ac:dyDescent="0.25">
      <c r="A93" s="536">
        <v>16</v>
      </c>
      <c r="B93" s="538">
        <v>4487</v>
      </c>
      <c r="C93" s="538">
        <v>600074854</v>
      </c>
      <c r="D93" s="538">
        <v>70698503</v>
      </c>
      <c r="E93" s="560" t="s">
        <v>364</v>
      </c>
      <c r="F93" s="566"/>
      <c r="G93" s="567"/>
      <c r="H93" s="567"/>
      <c r="I93" s="562">
        <v>9880810</v>
      </c>
      <c r="J93" s="563">
        <v>7060536</v>
      </c>
      <c r="K93" s="563">
        <v>20000</v>
      </c>
      <c r="L93" s="563">
        <v>2393220</v>
      </c>
      <c r="M93" s="563">
        <v>141211</v>
      </c>
      <c r="N93" s="563">
        <v>265843</v>
      </c>
      <c r="O93" s="564">
        <v>17.270699999999998</v>
      </c>
      <c r="P93" s="564">
        <v>12.114599999999999</v>
      </c>
      <c r="Q93" s="671">
        <v>5.1560999999999995</v>
      </c>
      <c r="R93" s="562">
        <f t="shared" ref="R93:BB93" si="84">SUM(R87:R92)</f>
        <v>0</v>
      </c>
      <c r="S93" s="563">
        <f t="shared" si="84"/>
        <v>-57741</v>
      </c>
      <c r="T93" s="563">
        <f t="shared" si="84"/>
        <v>-8185</v>
      </c>
      <c r="U93" s="563">
        <f t="shared" si="84"/>
        <v>0</v>
      </c>
      <c r="V93" s="563">
        <f t="shared" si="84"/>
        <v>0</v>
      </c>
      <c r="W93" s="563">
        <f t="shared" si="84"/>
        <v>-65926</v>
      </c>
      <c r="X93" s="563">
        <f t="shared" si="84"/>
        <v>0</v>
      </c>
      <c r="Y93" s="563">
        <f t="shared" si="84"/>
        <v>0</v>
      </c>
      <c r="Z93" s="563">
        <f t="shared" si="84"/>
        <v>0</v>
      </c>
      <c r="AA93" s="563">
        <f t="shared" si="84"/>
        <v>0</v>
      </c>
      <c r="AB93" s="563">
        <f t="shared" si="84"/>
        <v>-65926</v>
      </c>
      <c r="AC93" s="563">
        <f t="shared" si="84"/>
        <v>-22283</v>
      </c>
      <c r="AD93" s="563">
        <f t="shared" si="84"/>
        <v>-1319</v>
      </c>
      <c r="AE93" s="563">
        <f t="shared" si="84"/>
        <v>0</v>
      </c>
      <c r="AF93" s="563">
        <f t="shared" si="84"/>
        <v>0</v>
      </c>
      <c r="AG93" s="563">
        <f t="shared" si="84"/>
        <v>0</v>
      </c>
      <c r="AH93" s="563">
        <f t="shared" si="84"/>
        <v>-89528</v>
      </c>
      <c r="AI93" s="564">
        <f t="shared" si="84"/>
        <v>0</v>
      </c>
      <c r="AJ93" s="564">
        <f t="shared" si="84"/>
        <v>0</v>
      </c>
      <c r="AK93" s="564">
        <f t="shared" si="84"/>
        <v>-0.17</v>
      </c>
      <c r="AL93" s="564">
        <f t="shared" si="84"/>
        <v>0</v>
      </c>
      <c r="AM93" s="564">
        <f t="shared" si="84"/>
        <v>-0.03</v>
      </c>
      <c r="AN93" s="564">
        <f t="shared" si="84"/>
        <v>0</v>
      </c>
      <c r="AO93" s="564">
        <f t="shared" si="84"/>
        <v>0</v>
      </c>
      <c r="AP93" s="564">
        <f t="shared" si="84"/>
        <v>0</v>
      </c>
      <c r="AQ93" s="564">
        <f t="shared" si="84"/>
        <v>-0.17</v>
      </c>
      <c r="AR93" s="564">
        <f t="shared" si="84"/>
        <v>-0.03</v>
      </c>
      <c r="AS93" s="565">
        <f t="shared" si="84"/>
        <v>-0.2</v>
      </c>
      <c r="AT93" s="882">
        <f t="shared" si="84"/>
        <v>9791282</v>
      </c>
      <c r="AU93" s="563">
        <f t="shared" si="84"/>
        <v>6994610</v>
      </c>
      <c r="AV93" s="563">
        <f t="shared" si="84"/>
        <v>20000</v>
      </c>
      <c r="AW93" s="563">
        <f t="shared" si="84"/>
        <v>2370937</v>
      </c>
      <c r="AX93" s="563">
        <f t="shared" si="84"/>
        <v>139892</v>
      </c>
      <c r="AY93" s="563">
        <f t="shared" si="84"/>
        <v>265843</v>
      </c>
      <c r="AZ93" s="564">
        <f t="shared" si="84"/>
        <v>17.070699999999999</v>
      </c>
      <c r="BA93" s="564">
        <f t="shared" si="84"/>
        <v>11.944599999999999</v>
      </c>
      <c r="BB93" s="565">
        <f t="shared" si="84"/>
        <v>5.1261000000000001</v>
      </c>
    </row>
    <row r="94" spans="1:54" ht="12.95" customHeight="1" x14ac:dyDescent="0.25">
      <c r="A94" s="548">
        <v>17</v>
      </c>
      <c r="B94" s="549">
        <v>4488</v>
      </c>
      <c r="C94" s="549">
        <v>600074803</v>
      </c>
      <c r="D94" s="549">
        <v>72742089</v>
      </c>
      <c r="E94" s="551" t="s">
        <v>365</v>
      </c>
      <c r="F94" s="549">
        <v>3111</v>
      </c>
      <c r="G94" s="552" t="s">
        <v>329</v>
      </c>
      <c r="H94" s="552" t="s">
        <v>281</v>
      </c>
      <c r="I94" s="529">
        <v>1479139</v>
      </c>
      <c r="J94" s="554">
        <v>1082245</v>
      </c>
      <c r="K94" s="554">
        <v>0</v>
      </c>
      <c r="L94" s="344">
        <v>365799</v>
      </c>
      <c r="M94" s="344">
        <v>21645</v>
      </c>
      <c r="N94" s="554">
        <v>9450</v>
      </c>
      <c r="O94" s="555">
        <v>2.5108999999999999</v>
      </c>
      <c r="P94" s="744">
        <v>2</v>
      </c>
      <c r="Q94" s="837">
        <v>0.51090000000000002</v>
      </c>
      <c r="R94" s="112">
        <f t="shared" si="58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59"/>
        <v>0</v>
      </c>
      <c r="X94" s="113">
        <v>0</v>
      </c>
      <c r="Y94" s="113">
        <v>0</v>
      </c>
      <c r="Z94" s="113">
        <v>0</v>
      </c>
      <c r="AA94" s="113">
        <f t="shared" si="60"/>
        <v>0</v>
      </c>
      <c r="AB94" s="113">
        <f t="shared" si="61"/>
        <v>0</v>
      </c>
      <c r="AC94" s="114">
        <f t="shared" si="62"/>
        <v>0</v>
      </c>
      <c r="AD94" s="114">
        <f t="shared" si="63"/>
        <v>0</v>
      </c>
      <c r="AE94" s="113">
        <v>0</v>
      </c>
      <c r="AF94" s="113">
        <v>0</v>
      </c>
      <c r="AG94" s="113">
        <f t="shared" si="64"/>
        <v>0</v>
      </c>
      <c r="AH94" s="113">
        <f t="shared" si="65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66"/>
        <v>0</v>
      </c>
      <c r="AR94" s="115">
        <f t="shared" si="67"/>
        <v>0</v>
      </c>
      <c r="AS94" s="116">
        <f t="shared" si="68"/>
        <v>0</v>
      </c>
      <c r="AT94" s="881">
        <f t="shared" ref="AT94:AT99" si="85">I94+AH94</f>
        <v>1479139</v>
      </c>
      <c r="AU94" s="535">
        <f t="shared" ref="AU94:AU99" si="86">J94+W94</f>
        <v>1082245</v>
      </c>
      <c r="AV94" s="113">
        <f t="shared" si="72"/>
        <v>0</v>
      </c>
      <c r="AW94" s="535">
        <f t="shared" ref="AW94:AX99" si="87">L94+AC94</f>
        <v>365799</v>
      </c>
      <c r="AX94" s="535">
        <f t="shared" si="87"/>
        <v>21645</v>
      </c>
      <c r="AY94" s="535">
        <f t="shared" ref="AY94:AY99" si="88">N94+AG94</f>
        <v>9450</v>
      </c>
      <c r="AZ94" s="556">
        <f t="shared" ref="AZ94:AZ99" si="89">O94+AS94</f>
        <v>2.5108999999999999</v>
      </c>
      <c r="BA94" s="556">
        <f t="shared" ref="BA94:BB99" si="90">P94+AQ94</f>
        <v>2</v>
      </c>
      <c r="BB94" s="557">
        <f t="shared" si="90"/>
        <v>0.51090000000000002</v>
      </c>
    </row>
    <row r="95" spans="1:54" ht="12.95" customHeight="1" x14ac:dyDescent="0.25">
      <c r="A95" s="548">
        <v>17</v>
      </c>
      <c r="B95" s="549">
        <v>4488</v>
      </c>
      <c r="C95" s="549">
        <v>600074803</v>
      </c>
      <c r="D95" s="549">
        <v>72742089</v>
      </c>
      <c r="E95" s="551" t="s">
        <v>365</v>
      </c>
      <c r="F95" s="549">
        <v>3117</v>
      </c>
      <c r="G95" s="552" t="s">
        <v>333</v>
      </c>
      <c r="H95" s="552" t="s">
        <v>281</v>
      </c>
      <c r="I95" s="529">
        <v>3344340</v>
      </c>
      <c r="J95" s="554">
        <v>2366812</v>
      </c>
      <c r="K95" s="554">
        <v>15000</v>
      </c>
      <c r="L95" s="344">
        <v>805053</v>
      </c>
      <c r="M95" s="344">
        <v>47336</v>
      </c>
      <c r="N95" s="554">
        <v>110139</v>
      </c>
      <c r="O95" s="555">
        <v>4.6970000000000001</v>
      </c>
      <c r="P95" s="744">
        <v>3.3082000000000003</v>
      </c>
      <c r="Q95" s="837">
        <v>1.3888</v>
      </c>
      <c r="R95" s="112">
        <f t="shared" si="58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59"/>
        <v>0</v>
      </c>
      <c r="X95" s="113">
        <v>0</v>
      </c>
      <c r="Y95" s="113">
        <v>0</v>
      </c>
      <c r="Z95" s="113">
        <v>0</v>
      </c>
      <c r="AA95" s="113">
        <f t="shared" si="60"/>
        <v>0</v>
      </c>
      <c r="AB95" s="113">
        <f t="shared" si="61"/>
        <v>0</v>
      </c>
      <c r="AC95" s="114">
        <f t="shared" si="62"/>
        <v>0</v>
      </c>
      <c r="AD95" s="114">
        <f t="shared" si="63"/>
        <v>0</v>
      </c>
      <c r="AE95" s="113">
        <v>0</v>
      </c>
      <c r="AF95" s="113">
        <v>0</v>
      </c>
      <c r="AG95" s="113">
        <f t="shared" si="64"/>
        <v>0</v>
      </c>
      <c r="AH95" s="113">
        <f t="shared" si="65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66"/>
        <v>0</v>
      </c>
      <c r="AR95" s="115">
        <f t="shared" si="67"/>
        <v>0</v>
      </c>
      <c r="AS95" s="116">
        <f t="shared" si="68"/>
        <v>0</v>
      </c>
      <c r="AT95" s="881">
        <f t="shared" si="85"/>
        <v>3344340</v>
      </c>
      <c r="AU95" s="535">
        <f t="shared" si="86"/>
        <v>2366812</v>
      </c>
      <c r="AV95" s="113">
        <f t="shared" si="72"/>
        <v>15000</v>
      </c>
      <c r="AW95" s="535">
        <f t="shared" si="87"/>
        <v>805053</v>
      </c>
      <c r="AX95" s="535">
        <f t="shared" si="87"/>
        <v>47336</v>
      </c>
      <c r="AY95" s="535">
        <f t="shared" si="88"/>
        <v>110139</v>
      </c>
      <c r="AZ95" s="556">
        <f t="shared" si="89"/>
        <v>4.6970000000000001</v>
      </c>
      <c r="BA95" s="556">
        <f t="shared" si="90"/>
        <v>3.3082000000000003</v>
      </c>
      <c r="BB95" s="557">
        <f t="shared" si="90"/>
        <v>1.3888</v>
      </c>
    </row>
    <row r="96" spans="1:54" ht="12.95" customHeight="1" x14ac:dyDescent="0.25">
      <c r="A96" s="548">
        <v>17</v>
      </c>
      <c r="B96" s="549">
        <v>4488</v>
      </c>
      <c r="C96" s="549">
        <v>600074803</v>
      </c>
      <c r="D96" s="549">
        <v>72742089</v>
      </c>
      <c r="E96" s="551" t="s">
        <v>365</v>
      </c>
      <c r="F96" s="549">
        <v>3117</v>
      </c>
      <c r="G96" s="552" t="s">
        <v>323</v>
      </c>
      <c r="H96" s="552" t="s">
        <v>282</v>
      </c>
      <c r="I96" s="529">
        <v>527969</v>
      </c>
      <c r="J96" s="554">
        <v>388784</v>
      </c>
      <c r="K96" s="554">
        <v>0</v>
      </c>
      <c r="L96" s="344">
        <v>131409</v>
      </c>
      <c r="M96" s="344">
        <v>7776</v>
      </c>
      <c r="N96" s="554">
        <v>0</v>
      </c>
      <c r="O96" s="555">
        <v>1.17</v>
      </c>
      <c r="P96" s="744">
        <v>1.17</v>
      </c>
      <c r="Q96" s="837">
        <v>0</v>
      </c>
      <c r="R96" s="112">
        <f t="shared" si="58"/>
        <v>0</v>
      </c>
      <c r="S96" s="113">
        <v>-64958</v>
      </c>
      <c r="T96" s="113">
        <v>0</v>
      </c>
      <c r="U96" s="113">
        <v>0</v>
      </c>
      <c r="V96" s="113">
        <v>0</v>
      </c>
      <c r="W96" s="113">
        <f t="shared" si="59"/>
        <v>-64958</v>
      </c>
      <c r="X96" s="113">
        <v>0</v>
      </c>
      <c r="Y96" s="113">
        <v>0</v>
      </c>
      <c r="Z96" s="113">
        <v>0</v>
      </c>
      <c r="AA96" s="113">
        <f t="shared" si="60"/>
        <v>0</v>
      </c>
      <c r="AB96" s="113">
        <f t="shared" si="61"/>
        <v>-64958</v>
      </c>
      <c r="AC96" s="114">
        <f t="shared" si="62"/>
        <v>-21956</v>
      </c>
      <c r="AD96" s="114">
        <f t="shared" si="63"/>
        <v>-1299</v>
      </c>
      <c r="AE96" s="113">
        <v>0</v>
      </c>
      <c r="AF96" s="113">
        <v>0</v>
      </c>
      <c r="AG96" s="113">
        <f t="shared" si="64"/>
        <v>0</v>
      </c>
      <c r="AH96" s="113">
        <f t="shared" si="65"/>
        <v>-88213</v>
      </c>
      <c r="AI96" s="115">
        <v>0</v>
      </c>
      <c r="AJ96" s="115">
        <v>0</v>
      </c>
      <c r="AK96" s="115">
        <v>-0.19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66"/>
        <v>-0.19</v>
      </c>
      <c r="AR96" s="115">
        <f t="shared" si="67"/>
        <v>0</v>
      </c>
      <c r="AS96" s="116">
        <f t="shared" si="68"/>
        <v>-0.19</v>
      </c>
      <c r="AT96" s="881">
        <f t="shared" si="85"/>
        <v>439756</v>
      </c>
      <c r="AU96" s="535">
        <f t="shared" si="86"/>
        <v>323826</v>
      </c>
      <c r="AV96" s="113">
        <f t="shared" si="72"/>
        <v>0</v>
      </c>
      <c r="AW96" s="535">
        <f t="shared" si="87"/>
        <v>109453</v>
      </c>
      <c r="AX96" s="535">
        <f t="shared" si="87"/>
        <v>6477</v>
      </c>
      <c r="AY96" s="535">
        <f t="shared" si="88"/>
        <v>0</v>
      </c>
      <c r="AZ96" s="556">
        <f t="shared" si="89"/>
        <v>0.98</v>
      </c>
      <c r="BA96" s="556">
        <f t="shared" si="90"/>
        <v>0.98</v>
      </c>
      <c r="BB96" s="557">
        <f t="shared" si="90"/>
        <v>0</v>
      </c>
    </row>
    <row r="97" spans="1:54" ht="12.95" customHeight="1" x14ac:dyDescent="0.25">
      <c r="A97" s="548">
        <v>17</v>
      </c>
      <c r="B97" s="549">
        <v>4488</v>
      </c>
      <c r="C97" s="549">
        <v>600074803</v>
      </c>
      <c r="D97" s="549">
        <v>72742089</v>
      </c>
      <c r="E97" s="551" t="s">
        <v>365</v>
      </c>
      <c r="F97" s="549">
        <v>3141</v>
      </c>
      <c r="G97" s="552" t="s">
        <v>319</v>
      </c>
      <c r="H97" s="552" t="s">
        <v>282</v>
      </c>
      <c r="I97" s="529">
        <v>272954</v>
      </c>
      <c r="J97" s="554">
        <v>199542</v>
      </c>
      <c r="K97" s="554">
        <v>0</v>
      </c>
      <c r="L97" s="344">
        <v>67445</v>
      </c>
      <c r="M97" s="344">
        <v>3991</v>
      </c>
      <c r="N97" s="554">
        <v>1976</v>
      </c>
      <c r="O97" s="555">
        <v>0.68</v>
      </c>
      <c r="P97" s="744">
        <v>0</v>
      </c>
      <c r="Q97" s="837">
        <v>0.68</v>
      </c>
      <c r="R97" s="112">
        <f t="shared" si="58"/>
        <v>0</v>
      </c>
      <c r="S97" s="113">
        <v>0</v>
      </c>
      <c r="T97" s="113">
        <v>-9892</v>
      </c>
      <c r="U97" s="113">
        <v>0</v>
      </c>
      <c r="V97" s="113">
        <v>0</v>
      </c>
      <c r="W97" s="113">
        <f t="shared" si="59"/>
        <v>-9892</v>
      </c>
      <c r="X97" s="113">
        <v>0</v>
      </c>
      <c r="Y97" s="113">
        <v>0</v>
      </c>
      <c r="Z97" s="113">
        <v>0</v>
      </c>
      <c r="AA97" s="113">
        <f t="shared" si="60"/>
        <v>0</v>
      </c>
      <c r="AB97" s="113">
        <f t="shared" si="61"/>
        <v>-9892</v>
      </c>
      <c r="AC97" s="114">
        <f t="shared" si="62"/>
        <v>-3343</v>
      </c>
      <c r="AD97" s="114">
        <f t="shared" si="63"/>
        <v>-198</v>
      </c>
      <c r="AE97" s="113">
        <v>0</v>
      </c>
      <c r="AF97" s="113">
        <v>0</v>
      </c>
      <c r="AG97" s="113">
        <f t="shared" si="64"/>
        <v>0</v>
      </c>
      <c r="AH97" s="113">
        <f t="shared" si="65"/>
        <v>-13433</v>
      </c>
      <c r="AI97" s="115">
        <v>0</v>
      </c>
      <c r="AJ97" s="115">
        <v>0</v>
      </c>
      <c r="AK97" s="115">
        <v>0</v>
      </c>
      <c r="AL97" s="115">
        <v>0</v>
      </c>
      <c r="AM97" s="115">
        <v>-0.04</v>
      </c>
      <c r="AN97" s="115">
        <v>0</v>
      </c>
      <c r="AO97" s="115">
        <v>0</v>
      </c>
      <c r="AP97" s="115">
        <v>0</v>
      </c>
      <c r="AQ97" s="115">
        <f t="shared" si="66"/>
        <v>0</v>
      </c>
      <c r="AR97" s="115">
        <f t="shared" si="67"/>
        <v>-0.04</v>
      </c>
      <c r="AS97" s="116">
        <f t="shared" si="68"/>
        <v>-0.04</v>
      </c>
      <c r="AT97" s="881">
        <f t="shared" si="85"/>
        <v>259521</v>
      </c>
      <c r="AU97" s="535">
        <f t="shared" si="86"/>
        <v>189650</v>
      </c>
      <c r="AV97" s="113">
        <f t="shared" si="72"/>
        <v>0</v>
      </c>
      <c r="AW97" s="535">
        <f t="shared" si="87"/>
        <v>64102</v>
      </c>
      <c r="AX97" s="535">
        <f t="shared" si="87"/>
        <v>3793</v>
      </c>
      <c r="AY97" s="535">
        <f t="shared" si="88"/>
        <v>1976</v>
      </c>
      <c r="AZ97" s="556">
        <f t="shared" si="89"/>
        <v>0.64</v>
      </c>
      <c r="BA97" s="556">
        <f t="shared" si="90"/>
        <v>0</v>
      </c>
      <c r="BB97" s="557">
        <f t="shared" si="90"/>
        <v>0.64</v>
      </c>
    </row>
    <row r="98" spans="1:54" ht="12.95" customHeight="1" x14ac:dyDescent="0.25">
      <c r="A98" s="548">
        <v>17</v>
      </c>
      <c r="B98" s="549">
        <v>4488</v>
      </c>
      <c r="C98" s="549">
        <v>600074803</v>
      </c>
      <c r="D98" s="549">
        <v>72742089</v>
      </c>
      <c r="E98" s="551" t="s">
        <v>365</v>
      </c>
      <c r="F98" s="549">
        <v>3143</v>
      </c>
      <c r="G98" s="552" t="s">
        <v>633</v>
      </c>
      <c r="H98" s="552" t="s">
        <v>281</v>
      </c>
      <c r="I98" s="529">
        <v>584881</v>
      </c>
      <c r="J98" s="554">
        <v>430693</v>
      </c>
      <c r="K98" s="554">
        <v>0</v>
      </c>
      <c r="L98" s="344">
        <v>145574</v>
      </c>
      <c r="M98" s="344">
        <v>8614</v>
      </c>
      <c r="N98" s="554">
        <v>0</v>
      </c>
      <c r="O98" s="555">
        <v>0.86209999999999998</v>
      </c>
      <c r="P98" s="744">
        <v>0.86209999999999998</v>
      </c>
      <c r="Q98" s="837">
        <v>0</v>
      </c>
      <c r="R98" s="112">
        <f t="shared" si="58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59"/>
        <v>0</v>
      </c>
      <c r="X98" s="113">
        <v>0</v>
      </c>
      <c r="Y98" s="113">
        <v>0</v>
      </c>
      <c r="Z98" s="113">
        <v>0</v>
      </c>
      <c r="AA98" s="113">
        <f t="shared" si="60"/>
        <v>0</v>
      </c>
      <c r="AB98" s="113">
        <f t="shared" si="61"/>
        <v>0</v>
      </c>
      <c r="AC98" s="114">
        <f t="shared" si="62"/>
        <v>0</v>
      </c>
      <c r="AD98" s="114">
        <f t="shared" si="63"/>
        <v>0</v>
      </c>
      <c r="AE98" s="113">
        <v>0</v>
      </c>
      <c r="AF98" s="113">
        <v>0</v>
      </c>
      <c r="AG98" s="113">
        <f t="shared" si="64"/>
        <v>0</v>
      </c>
      <c r="AH98" s="113">
        <f t="shared" si="65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66"/>
        <v>0</v>
      </c>
      <c r="AR98" s="115">
        <f t="shared" si="67"/>
        <v>0</v>
      </c>
      <c r="AS98" s="116">
        <f t="shared" si="68"/>
        <v>0</v>
      </c>
      <c r="AT98" s="881">
        <f t="shared" si="85"/>
        <v>584881</v>
      </c>
      <c r="AU98" s="535">
        <f t="shared" si="86"/>
        <v>430693</v>
      </c>
      <c r="AV98" s="113">
        <f t="shared" si="72"/>
        <v>0</v>
      </c>
      <c r="AW98" s="535">
        <f t="shared" si="87"/>
        <v>145574</v>
      </c>
      <c r="AX98" s="535">
        <f t="shared" si="87"/>
        <v>8614</v>
      </c>
      <c r="AY98" s="535">
        <f t="shared" si="88"/>
        <v>0</v>
      </c>
      <c r="AZ98" s="556">
        <f t="shared" si="89"/>
        <v>0.86209999999999998</v>
      </c>
      <c r="BA98" s="556">
        <f t="shared" si="90"/>
        <v>0.86209999999999998</v>
      </c>
      <c r="BB98" s="557">
        <f t="shared" si="90"/>
        <v>0</v>
      </c>
    </row>
    <row r="99" spans="1:54" ht="12.95" customHeight="1" x14ac:dyDescent="0.25">
      <c r="A99" s="548">
        <v>17</v>
      </c>
      <c r="B99" s="549">
        <v>4488</v>
      </c>
      <c r="C99" s="549">
        <v>600074803</v>
      </c>
      <c r="D99" s="549">
        <v>72742089</v>
      </c>
      <c r="E99" s="551" t="s">
        <v>365</v>
      </c>
      <c r="F99" s="549">
        <v>3143</v>
      </c>
      <c r="G99" s="552" t="s">
        <v>634</v>
      </c>
      <c r="H99" s="552" t="s">
        <v>282</v>
      </c>
      <c r="I99" s="529">
        <v>17556</v>
      </c>
      <c r="J99" s="554">
        <v>12375</v>
      </c>
      <c r="K99" s="554">
        <v>0</v>
      </c>
      <c r="L99" s="344">
        <v>4183</v>
      </c>
      <c r="M99" s="344">
        <v>248</v>
      </c>
      <c r="N99" s="554">
        <v>750</v>
      </c>
      <c r="O99" s="555">
        <v>0.05</v>
      </c>
      <c r="P99" s="744">
        <v>0</v>
      </c>
      <c r="Q99" s="837">
        <v>0.05</v>
      </c>
      <c r="R99" s="112">
        <f t="shared" si="58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59"/>
        <v>0</v>
      </c>
      <c r="X99" s="113">
        <v>0</v>
      </c>
      <c r="Y99" s="113">
        <v>0</v>
      </c>
      <c r="Z99" s="113">
        <v>0</v>
      </c>
      <c r="AA99" s="113">
        <f t="shared" si="60"/>
        <v>0</v>
      </c>
      <c r="AB99" s="113">
        <f t="shared" si="61"/>
        <v>0</v>
      </c>
      <c r="AC99" s="114">
        <f t="shared" si="62"/>
        <v>0</v>
      </c>
      <c r="AD99" s="114">
        <f t="shared" si="63"/>
        <v>0</v>
      </c>
      <c r="AE99" s="113">
        <v>0</v>
      </c>
      <c r="AF99" s="113">
        <v>0</v>
      </c>
      <c r="AG99" s="113">
        <f t="shared" si="64"/>
        <v>0</v>
      </c>
      <c r="AH99" s="113">
        <f t="shared" si="65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66"/>
        <v>0</v>
      </c>
      <c r="AR99" s="115">
        <f t="shared" si="67"/>
        <v>0</v>
      </c>
      <c r="AS99" s="116">
        <f t="shared" si="68"/>
        <v>0</v>
      </c>
      <c r="AT99" s="881">
        <f t="shared" si="85"/>
        <v>17556</v>
      </c>
      <c r="AU99" s="535">
        <f t="shared" si="86"/>
        <v>12375</v>
      </c>
      <c r="AV99" s="113">
        <f t="shared" si="72"/>
        <v>0</v>
      </c>
      <c r="AW99" s="535">
        <f t="shared" si="87"/>
        <v>4183</v>
      </c>
      <c r="AX99" s="535">
        <f t="shared" si="87"/>
        <v>248</v>
      </c>
      <c r="AY99" s="535">
        <f t="shared" si="88"/>
        <v>750</v>
      </c>
      <c r="AZ99" s="556">
        <f t="shared" si="89"/>
        <v>0.05</v>
      </c>
      <c r="BA99" s="556">
        <f t="shared" si="90"/>
        <v>0</v>
      </c>
      <c r="BB99" s="557">
        <f t="shared" si="90"/>
        <v>0.05</v>
      </c>
    </row>
    <row r="100" spans="1:54" ht="12.95" customHeight="1" x14ac:dyDescent="0.25">
      <c r="A100" s="536">
        <v>17</v>
      </c>
      <c r="B100" s="538">
        <v>4488</v>
      </c>
      <c r="C100" s="538">
        <v>600074803</v>
      </c>
      <c r="D100" s="538">
        <v>72742089</v>
      </c>
      <c r="E100" s="560" t="s">
        <v>366</v>
      </c>
      <c r="F100" s="566"/>
      <c r="G100" s="567"/>
      <c r="H100" s="567"/>
      <c r="I100" s="562">
        <v>6226839</v>
      </c>
      <c r="J100" s="563">
        <v>4480451</v>
      </c>
      <c r="K100" s="563">
        <v>15000</v>
      </c>
      <c r="L100" s="563">
        <v>1519463</v>
      </c>
      <c r="M100" s="563">
        <v>89610</v>
      </c>
      <c r="N100" s="563">
        <v>122315</v>
      </c>
      <c r="O100" s="564">
        <v>9.9700000000000006</v>
      </c>
      <c r="P100" s="564">
        <v>7.3403</v>
      </c>
      <c r="Q100" s="671">
        <v>2.6297000000000001</v>
      </c>
      <c r="R100" s="562">
        <f t="shared" ref="R100:BB100" si="91">SUM(R94:R99)</f>
        <v>0</v>
      </c>
      <c r="S100" s="563">
        <f t="shared" si="91"/>
        <v>-64958</v>
      </c>
      <c r="T100" s="563">
        <f t="shared" si="91"/>
        <v>-9892</v>
      </c>
      <c r="U100" s="563">
        <f t="shared" si="91"/>
        <v>0</v>
      </c>
      <c r="V100" s="563">
        <f t="shared" si="91"/>
        <v>0</v>
      </c>
      <c r="W100" s="563">
        <f t="shared" si="91"/>
        <v>-74850</v>
      </c>
      <c r="X100" s="563">
        <f t="shared" si="91"/>
        <v>0</v>
      </c>
      <c r="Y100" s="563">
        <f t="shared" si="91"/>
        <v>0</v>
      </c>
      <c r="Z100" s="563">
        <f t="shared" si="91"/>
        <v>0</v>
      </c>
      <c r="AA100" s="563">
        <f t="shared" si="91"/>
        <v>0</v>
      </c>
      <c r="AB100" s="563">
        <f t="shared" si="91"/>
        <v>-74850</v>
      </c>
      <c r="AC100" s="563">
        <f t="shared" si="91"/>
        <v>-25299</v>
      </c>
      <c r="AD100" s="563">
        <f t="shared" si="91"/>
        <v>-1497</v>
      </c>
      <c r="AE100" s="563">
        <f t="shared" si="91"/>
        <v>0</v>
      </c>
      <c r="AF100" s="563">
        <f t="shared" si="91"/>
        <v>0</v>
      </c>
      <c r="AG100" s="563">
        <f t="shared" si="91"/>
        <v>0</v>
      </c>
      <c r="AH100" s="563">
        <f t="shared" si="91"/>
        <v>-101646</v>
      </c>
      <c r="AI100" s="564">
        <f t="shared" si="91"/>
        <v>0</v>
      </c>
      <c r="AJ100" s="564">
        <f t="shared" si="91"/>
        <v>0</v>
      </c>
      <c r="AK100" s="564">
        <f t="shared" si="91"/>
        <v>-0.19</v>
      </c>
      <c r="AL100" s="564">
        <f t="shared" si="91"/>
        <v>0</v>
      </c>
      <c r="AM100" s="564">
        <f t="shared" si="91"/>
        <v>-0.04</v>
      </c>
      <c r="AN100" s="564">
        <f t="shared" si="91"/>
        <v>0</v>
      </c>
      <c r="AO100" s="564">
        <f t="shared" si="91"/>
        <v>0</v>
      </c>
      <c r="AP100" s="564">
        <f t="shared" si="91"/>
        <v>0</v>
      </c>
      <c r="AQ100" s="564">
        <f t="shared" si="91"/>
        <v>-0.19</v>
      </c>
      <c r="AR100" s="564">
        <f t="shared" si="91"/>
        <v>-0.04</v>
      </c>
      <c r="AS100" s="565">
        <f t="shared" si="91"/>
        <v>-0.23</v>
      </c>
      <c r="AT100" s="882">
        <f t="shared" si="91"/>
        <v>6125193</v>
      </c>
      <c r="AU100" s="563">
        <f t="shared" si="91"/>
        <v>4405601</v>
      </c>
      <c r="AV100" s="563">
        <f t="shared" si="91"/>
        <v>15000</v>
      </c>
      <c r="AW100" s="563">
        <f t="shared" si="91"/>
        <v>1494164</v>
      </c>
      <c r="AX100" s="563">
        <f t="shared" si="91"/>
        <v>88113</v>
      </c>
      <c r="AY100" s="563">
        <f t="shared" si="91"/>
        <v>122315</v>
      </c>
      <c r="AZ100" s="564">
        <f t="shared" si="91"/>
        <v>9.740000000000002</v>
      </c>
      <c r="BA100" s="564">
        <f t="shared" si="91"/>
        <v>7.1502999999999997</v>
      </c>
      <c r="BB100" s="565">
        <f t="shared" si="91"/>
        <v>2.5897000000000001</v>
      </c>
    </row>
    <row r="101" spans="1:54" ht="12.95" customHeight="1" x14ac:dyDescent="0.25">
      <c r="A101" s="548">
        <v>18</v>
      </c>
      <c r="B101" s="549">
        <v>4434</v>
      </c>
      <c r="C101" s="549">
        <v>650025768</v>
      </c>
      <c r="D101" s="549">
        <v>72744481</v>
      </c>
      <c r="E101" s="551" t="s">
        <v>367</v>
      </c>
      <c r="F101" s="549">
        <v>3111</v>
      </c>
      <c r="G101" s="552" t="s">
        <v>329</v>
      </c>
      <c r="H101" s="552" t="s">
        <v>281</v>
      </c>
      <c r="I101" s="529">
        <v>3070879</v>
      </c>
      <c r="J101" s="554">
        <v>2235566</v>
      </c>
      <c r="K101" s="554">
        <v>10000</v>
      </c>
      <c r="L101" s="344">
        <v>759002</v>
      </c>
      <c r="M101" s="344">
        <v>44711</v>
      </c>
      <c r="N101" s="554">
        <v>21600</v>
      </c>
      <c r="O101" s="555">
        <v>4.9953000000000003</v>
      </c>
      <c r="P101" s="744">
        <v>3.9735</v>
      </c>
      <c r="Q101" s="837">
        <v>1.0218</v>
      </c>
      <c r="R101" s="112">
        <f t="shared" si="58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59"/>
        <v>0</v>
      </c>
      <c r="X101" s="113">
        <v>0</v>
      </c>
      <c r="Y101" s="113">
        <v>0</v>
      </c>
      <c r="Z101" s="113">
        <v>0</v>
      </c>
      <c r="AA101" s="113">
        <f t="shared" si="60"/>
        <v>0</v>
      </c>
      <c r="AB101" s="113">
        <f t="shared" si="61"/>
        <v>0</v>
      </c>
      <c r="AC101" s="114">
        <f t="shared" si="62"/>
        <v>0</v>
      </c>
      <c r="AD101" s="114">
        <f t="shared" si="63"/>
        <v>0</v>
      </c>
      <c r="AE101" s="113">
        <v>0</v>
      </c>
      <c r="AF101" s="113">
        <v>0</v>
      </c>
      <c r="AG101" s="113">
        <f t="shared" si="64"/>
        <v>0</v>
      </c>
      <c r="AH101" s="113">
        <f t="shared" si="65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66"/>
        <v>0</v>
      </c>
      <c r="AR101" s="115">
        <f t="shared" si="67"/>
        <v>0</v>
      </c>
      <c r="AS101" s="116">
        <f t="shared" si="68"/>
        <v>0</v>
      </c>
      <c r="AT101" s="881">
        <f t="shared" ref="AT101:AT106" si="92">I101+AH101</f>
        <v>3070879</v>
      </c>
      <c r="AU101" s="535">
        <f t="shared" ref="AU101:AU106" si="93">J101+W101</f>
        <v>2235566</v>
      </c>
      <c r="AV101" s="113">
        <f t="shared" si="72"/>
        <v>10000</v>
      </c>
      <c r="AW101" s="535">
        <f t="shared" ref="AW101:AX106" si="94">L101+AC101</f>
        <v>759002</v>
      </c>
      <c r="AX101" s="535">
        <f t="shared" si="94"/>
        <v>44711</v>
      </c>
      <c r="AY101" s="535">
        <f t="shared" ref="AY101:AY106" si="95">N101+AG101</f>
        <v>21600</v>
      </c>
      <c r="AZ101" s="556">
        <f t="shared" ref="AZ101:AZ106" si="96">O101+AS101</f>
        <v>4.9953000000000003</v>
      </c>
      <c r="BA101" s="556">
        <f t="shared" ref="BA101:BB106" si="97">P101+AQ101</f>
        <v>3.9735</v>
      </c>
      <c r="BB101" s="557">
        <f t="shared" si="97"/>
        <v>1.0218</v>
      </c>
    </row>
    <row r="102" spans="1:54" ht="12.95" customHeight="1" x14ac:dyDescent="0.25">
      <c r="A102" s="548">
        <v>18</v>
      </c>
      <c r="B102" s="549">
        <v>4434</v>
      </c>
      <c r="C102" s="549">
        <v>650025768</v>
      </c>
      <c r="D102" s="549">
        <v>72744481</v>
      </c>
      <c r="E102" s="551" t="s">
        <v>367</v>
      </c>
      <c r="F102" s="549">
        <v>3113</v>
      </c>
      <c r="G102" s="552" t="s">
        <v>333</v>
      </c>
      <c r="H102" s="552" t="s">
        <v>281</v>
      </c>
      <c r="I102" s="529">
        <v>12255194</v>
      </c>
      <c r="J102" s="554">
        <v>8574849</v>
      </c>
      <c r="K102" s="554">
        <v>130000</v>
      </c>
      <c r="L102" s="344">
        <v>2942239</v>
      </c>
      <c r="M102" s="344">
        <v>171496</v>
      </c>
      <c r="N102" s="554">
        <v>436610</v>
      </c>
      <c r="O102" s="555">
        <v>17.246600000000001</v>
      </c>
      <c r="P102" s="744">
        <v>12.6364</v>
      </c>
      <c r="Q102" s="837">
        <v>4.6101999999999999</v>
      </c>
      <c r="R102" s="112">
        <f t="shared" si="58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59"/>
        <v>0</v>
      </c>
      <c r="X102" s="113">
        <v>0</v>
      </c>
      <c r="Y102" s="113">
        <v>0</v>
      </c>
      <c r="Z102" s="113">
        <v>0</v>
      </c>
      <c r="AA102" s="113">
        <f t="shared" si="60"/>
        <v>0</v>
      </c>
      <c r="AB102" s="113">
        <f t="shared" si="61"/>
        <v>0</v>
      </c>
      <c r="AC102" s="114">
        <f t="shared" si="62"/>
        <v>0</v>
      </c>
      <c r="AD102" s="114">
        <f t="shared" si="63"/>
        <v>0</v>
      </c>
      <c r="AE102" s="113">
        <v>0</v>
      </c>
      <c r="AF102" s="113">
        <v>0</v>
      </c>
      <c r="AG102" s="113">
        <f t="shared" si="64"/>
        <v>0</v>
      </c>
      <c r="AH102" s="113">
        <f t="shared" si="65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66"/>
        <v>0</v>
      </c>
      <c r="AR102" s="115">
        <f t="shared" si="67"/>
        <v>0</v>
      </c>
      <c r="AS102" s="116">
        <f t="shared" si="68"/>
        <v>0</v>
      </c>
      <c r="AT102" s="881">
        <f t="shared" si="92"/>
        <v>12255194</v>
      </c>
      <c r="AU102" s="535">
        <f t="shared" si="93"/>
        <v>8574849</v>
      </c>
      <c r="AV102" s="113">
        <f t="shared" si="72"/>
        <v>130000</v>
      </c>
      <c r="AW102" s="535">
        <f t="shared" si="94"/>
        <v>2942239</v>
      </c>
      <c r="AX102" s="535">
        <f t="shared" si="94"/>
        <v>171496</v>
      </c>
      <c r="AY102" s="535">
        <f t="shared" si="95"/>
        <v>436610</v>
      </c>
      <c r="AZ102" s="556">
        <f t="shared" si="96"/>
        <v>17.246600000000001</v>
      </c>
      <c r="BA102" s="556">
        <f t="shared" si="97"/>
        <v>12.6364</v>
      </c>
      <c r="BB102" s="557">
        <f t="shared" si="97"/>
        <v>4.6101999999999999</v>
      </c>
    </row>
    <row r="103" spans="1:54" ht="12.95" customHeight="1" x14ac:dyDescent="0.25">
      <c r="A103" s="548">
        <v>18</v>
      </c>
      <c r="B103" s="549">
        <v>4434</v>
      </c>
      <c r="C103" s="549">
        <v>650025768</v>
      </c>
      <c r="D103" s="549">
        <v>72744481</v>
      </c>
      <c r="E103" s="551" t="s">
        <v>367</v>
      </c>
      <c r="F103" s="549">
        <v>3113</v>
      </c>
      <c r="G103" s="552" t="s">
        <v>323</v>
      </c>
      <c r="H103" s="552" t="s">
        <v>282</v>
      </c>
      <c r="I103" s="529">
        <v>2394168</v>
      </c>
      <c r="J103" s="554">
        <v>1763009</v>
      </c>
      <c r="K103" s="554">
        <v>0</v>
      </c>
      <c r="L103" s="344">
        <v>595898</v>
      </c>
      <c r="M103" s="344">
        <v>35261</v>
      </c>
      <c r="N103" s="554">
        <v>0</v>
      </c>
      <c r="O103" s="555">
        <v>5.22</v>
      </c>
      <c r="P103" s="744">
        <v>5.22</v>
      </c>
      <c r="Q103" s="837">
        <v>0</v>
      </c>
      <c r="R103" s="112">
        <f t="shared" si="58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9"/>
        <v>0</v>
      </c>
      <c r="X103" s="113">
        <v>0</v>
      </c>
      <c r="Y103" s="113">
        <v>0</v>
      </c>
      <c r="Z103" s="113">
        <v>0</v>
      </c>
      <c r="AA103" s="113">
        <f t="shared" si="60"/>
        <v>0</v>
      </c>
      <c r="AB103" s="113">
        <f t="shared" si="61"/>
        <v>0</v>
      </c>
      <c r="AC103" s="114">
        <f t="shared" si="62"/>
        <v>0</v>
      </c>
      <c r="AD103" s="114">
        <f t="shared" si="63"/>
        <v>0</v>
      </c>
      <c r="AE103" s="113">
        <v>0</v>
      </c>
      <c r="AF103" s="113">
        <v>0</v>
      </c>
      <c r="AG103" s="113">
        <f t="shared" si="64"/>
        <v>0</v>
      </c>
      <c r="AH103" s="113">
        <f t="shared" si="65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66"/>
        <v>0</v>
      </c>
      <c r="AR103" s="115">
        <f t="shared" si="67"/>
        <v>0</v>
      </c>
      <c r="AS103" s="116">
        <f t="shared" si="68"/>
        <v>0</v>
      </c>
      <c r="AT103" s="881">
        <f t="shared" si="92"/>
        <v>2394168</v>
      </c>
      <c r="AU103" s="535">
        <f t="shared" si="93"/>
        <v>1763009</v>
      </c>
      <c r="AV103" s="113">
        <f t="shared" si="72"/>
        <v>0</v>
      </c>
      <c r="AW103" s="535">
        <f t="shared" si="94"/>
        <v>595898</v>
      </c>
      <c r="AX103" s="535">
        <f t="shared" si="94"/>
        <v>35261</v>
      </c>
      <c r="AY103" s="535">
        <f t="shared" si="95"/>
        <v>0</v>
      </c>
      <c r="AZ103" s="556">
        <f t="shared" si="96"/>
        <v>5.22</v>
      </c>
      <c r="BA103" s="556">
        <f t="shared" si="97"/>
        <v>5.22</v>
      </c>
      <c r="BB103" s="557">
        <f t="shared" si="97"/>
        <v>0</v>
      </c>
    </row>
    <row r="104" spans="1:54" ht="12.95" customHeight="1" x14ac:dyDescent="0.25">
      <c r="A104" s="548">
        <v>18</v>
      </c>
      <c r="B104" s="549">
        <v>4434</v>
      </c>
      <c r="C104" s="549">
        <v>650025768</v>
      </c>
      <c r="D104" s="549">
        <v>72744481</v>
      </c>
      <c r="E104" s="551" t="s">
        <v>367</v>
      </c>
      <c r="F104" s="549">
        <v>3141</v>
      </c>
      <c r="G104" s="552" t="s">
        <v>319</v>
      </c>
      <c r="H104" s="552" t="s">
        <v>282</v>
      </c>
      <c r="I104" s="529">
        <v>1655719</v>
      </c>
      <c r="J104" s="554">
        <v>1171964</v>
      </c>
      <c r="K104" s="554">
        <v>40000</v>
      </c>
      <c r="L104" s="344">
        <v>409644</v>
      </c>
      <c r="M104" s="344">
        <v>23439</v>
      </c>
      <c r="N104" s="554">
        <v>10672</v>
      </c>
      <c r="O104" s="555">
        <v>4.03</v>
      </c>
      <c r="P104" s="744">
        <v>0</v>
      </c>
      <c r="Q104" s="837">
        <v>4.03</v>
      </c>
      <c r="R104" s="112">
        <f t="shared" si="58"/>
        <v>0</v>
      </c>
      <c r="S104" s="113">
        <v>0</v>
      </c>
      <c r="T104" s="113">
        <v>4283</v>
      </c>
      <c r="U104" s="113">
        <v>0</v>
      </c>
      <c r="V104" s="113">
        <v>0</v>
      </c>
      <c r="W104" s="113">
        <f t="shared" si="59"/>
        <v>4283</v>
      </c>
      <c r="X104" s="113">
        <v>0</v>
      </c>
      <c r="Y104" s="113">
        <v>0</v>
      </c>
      <c r="Z104" s="113">
        <v>0</v>
      </c>
      <c r="AA104" s="113">
        <f t="shared" si="60"/>
        <v>0</v>
      </c>
      <c r="AB104" s="113">
        <f t="shared" si="61"/>
        <v>4283</v>
      </c>
      <c r="AC104" s="114">
        <f t="shared" si="62"/>
        <v>1448</v>
      </c>
      <c r="AD104" s="114">
        <f t="shared" si="63"/>
        <v>86</v>
      </c>
      <c r="AE104" s="113">
        <v>0</v>
      </c>
      <c r="AF104" s="113">
        <v>0</v>
      </c>
      <c r="AG104" s="113">
        <f t="shared" si="64"/>
        <v>0</v>
      </c>
      <c r="AH104" s="113">
        <f t="shared" si="65"/>
        <v>5817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0.02</v>
      </c>
      <c r="AN104" s="115">
        <v>0</v>
      </c>
      <c r="AO104" s="115">
        <v>0</v>
      </c>
      <c r="AP104" s="115">
        <v>0</v>
      </c>
      <c r="AQ104" s="115">
        <f t="shared" si="66"/>
        <v>0</v>
      </c>
      <c r="AR104" s="115">
        <f t="shared" si="67"/>
        <v>0.02</v>
      </c>
      <c r="AS104" s="116">
        <f t="shared" si="68"/>
        <v>0.02</v>
      </c>
      <c r="AT104" s="881">
        <f t="shared" si="92"/>
        <v>1661536</v>
      </c>
      <c r="AU104" s="535">
        <f t="shared" si="93"/>
        <v>1176247</v>
      </c>
      <c r="AV104" s="113">
        <f t="shared" si="72"/>
        <v>40000</v>
      </c>
      <c r="AW104" s="535">
        <f t="shared" si="94"/>
        <v>411092</v>
      </c>
      <c r="AX104" s="535">
        <f t="shared" si="94"/>
        <v>23525</v>
      </c>
      <c r="AY104" s="535">
        <f t="shared" si="95"/>
        <v>10672</v>
      </c>
      <c r="AZ104" s="556">
        <f t="shared" si="96"/>
        <v>4.05</v>
      </c>
      <c r="BA104" s="556">
        <f t="shared" si="97"/>
        <v>0</v>
      </c>
      <c r="BB104" s="557">
        <f t="shared" si="97"/>
        <v>4.05</v>
      </c>
    </row>
    <row r="105" spans="1:54" ht="12.95" customHeight="1" x14ac:dyDescent="0.25">
      <c r="A105" s="548">
        <v>18</v>
      </c>
      <c r="B105" s="549">
        <v>4434</v>
      </c>
      <c r="C105" s="549">
        <v>650025768</v>
      </c>
      <c r="D105" s="549">
        <v>72744481</v>
      </c>
      <c r="E105" s="551" t="s">
        <v>367</v>
      </c>
      <c r="F105" s="549">
        <v>3143</v>
      </c>
      <c r="G105" s="552" t="s">
        <v>633</v>
      </c>
      <c r="H105" s="552" t="s">
        <v>281</v>
      </c>
      <c r="I105" s="529">
        <v>1249438</v>
      </c>
      <c r="J105" s="554">
        <v>886558</v>
      </c>
      <c r="K105" s="554">
        <v>34000</v>
      </c>
      <c r="L105" s="344">
        <v>311149</v>
      </c>
      <c r="M105" s="344">
        <v>17731</v>
      </c>
      <c r="N105" s="554">
        <v>0</v>
      </c>
      <c r="O105" s="555">
        <v>2</v>
      </c>
      <c r="P105" s="744">
        <v>2</v>
      </c>
      <c r="Q105" s="837">
        <v>0</v>
      </c>
      <c r="R105" s="112">
        <f t="shared" si="58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59"/>
        <v>0</v>
      </c>
      <c r="X105" s="113">
        <v>0</v>
      </c>
      <c r="Y105" s="113">
        <v>0</v>
      </c>
      <c r="Z105" s="113">
        <v>0</v>
      </c>
      <c r="AA105" s="113">
        <f t="shared" si="60"/>
        <v>0</v>
      </c>
      <c r="AB105" s="113">
        <f t="shared" si="61"/>
        <v>0</v>
      </c>
      <c r="AC105" s="114">
        <f t="shared" si="62"/>
        <v>0</v>
      </c>
      <c r="AD105" s="114">
        <f t="shared" si="63"/>
        <v>0</v>
      </c>
      <c r="AE105" s="113">
        <v>0</v>
      </c>
      <c r="AF105" s="113">
        <v>0</v>
      </c>
      <c r="AG105" s="113">
        <f t="shared" si="64"/>
        <v>0</v>
      </c>
      <c r="AH105" s="113">
        <f t="shared" si="65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66"/>
        <v>0</v>
      </c>
      <c r="AR105" s="115">
        <f t="shared" si="67"/>
        <v>0</v>
      </c>
      <c r="AS105" s="116">
        <f t="shared" si="68"/>
        <v>0</v>
      </c>
      <c r="AT105" s="881">
        <f t="shared" si="92"/>
        <v>1249438</v>
      </c>
      <c r="AU105" s="535">
        <f t="shared" si="93"/>
        <v>886558</v>
      </c>
      <c r="AV105" s="113">
        <f t="shared" si="72"/>
        <v>34000</v>
      </c>
      <c r="AW105" s="535">
        <f t="shared" si="94"/>
        <v>311149</v>
      </c>
      <c r="AX105" s="535">
        <f t="shared" si="94"/>
        <v>17731</v>
      </c>
      <c r="AY105" s="535">
        <f t="shared" si="95"/>
        <v>0</v>
      </c>
      <c r="AZ105" s="556">
        <f t="shared" si="96"/>
        <v>2</v>
      </c>
      <c r="BA105" s="556">
        <f t="shared" si="97"/>
        <v>2</v>
      </c>
      <c r="BB105" s="557">
        <f t="shared" si="97"/>
        <v>0</v>
      </c>
    </row>
    <row r="106" spans="1:54" ht="12.95" customHeight="1" x14ac:dyDescent="0.25">
      <c r="A106" s="548">
        <v>18</v>
      </c>
      <c r="B106" s="549">
        <v>4434</v>
      </c>
      <c r="C106" s="549">
        <v>650025768</v>
      </c>
      <c r="D106" s="549">
        <v>72744481</v>
      </c>
      <c r="E106" s="551" t="s">
        <v>367</v>
      </c>
      <c r="F106" s="549">
        <v>3143</v>
      </c>
      <c r="G106" s="552" t="s">
        <v>634</v>
      </c>
      <c r="H106" s="552" t="s">
        <v>282</v>
      </c>
      <c r="I106" s="529">
        <v>30195</v>
      </c>
      <c r="J106" s="554">
        <v>21285</v>
      </c>
      <c r="K106" s="554">
        <v>0</v>
      </c>
      <c r="L106" s="344">
        <v>7194</v>
      </c>
      <c r="M106" s="344">
        <v>426</v>
      </c>
      <c r="N106" s="554">
        <v>1290</v>
      </c>
      <c r="O106" s="555">
        <v>0.09</v>
      </c>
      <c r="P106" s="744">
        <v>0</v>
      </c>
      <c r="Q106" s="837">
        <v>0.09</v>
      </c>
      <c r="R106" s="112">
        <f t="shared" si="58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9"/>
        <v>0</v>
      </c>
      <c r="X106" s="113">
        <v>0</v>
      </c>
      <c r="Y106" s="113">
        <v>0</v>
      </c>
      <c r="Z106" s="113">
        <v>0</v>
      </c>
      <c r="AA106" s="113">
        <f t="shared" si="60"/>
        <v>0</v>
      </c>
      <c r="AB106" s="113">
        <f t="shared" si="61"/>
        <v>0</v>
      </c>
      <c r="AC106" s="114">
        <f t="shared" si="62"/>
        <v>0</v>
      </c>
      <c r="AD106" s="114">
        <f t="shared" si="63"/>
        <v>0</v>
      </c>
      <c r="AE106" s="113">
        <v>0</v>
      </c>
      <c r="AF106" s="113">
        <v>0</v>
      </c>
      <c r="AG106" s="113">
        <f t="shared" si="64"/>
        <v>0</v>
      </c>
      <c r="AH106" s="113">
        <f t="shared" si="65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66"/>
        <v>0</v>
      </c>
      <c r="AR106" s="115">
        <f t="shared" si="67"/>
        <v>0</v>
      </c>
      <c r="AS106" s="116">
        <f t="shared" si="68"/>
        <v>0</v>
      </c>
      <c r="AT106" s="881">
        <f t="shared" si="92"/>
        <v>30195</v>
      </c>
      <c r="AU106" s="535">
        <f t="shared" si="93"/>
        <v>21285</v>
      </c>
      <c r="AV106" s="113">
        <f t="shared" si="72"/>
        <v>0</v>
      </c>
      <c r="AW106" s="535">
        <f t="shared" si="94"/>
        <v>7194</v>
      </c>
      <c r="AX106" s="535">
        <f t="shared" si="94"/>
        <v>426</v>
      </c>
      <c r="AY106" s="535">
        <f t="shared" si="95"/>
        <v>1290</v>
      </c>
      <c r="AZ106" s="556">
        <f t="shared" si="96"/>
        <v>0.09</v>
      </c>
      <c r="BA106" s="556">
        <f t="shared" si="97"/>
        <v>0</v>
      </c>
      <c r="BB106" s="557">
        <f t="shared" si="97"/>
        <v>0.09</v>
      </c>
    </row>
    <row r="107" spans="1:54" ht="12.95" customHeight="1" x14ac:dyDescent="0.25">
      <c r="A107" s="536">
        <v>18</v>
      </c>
      <c r="B107" s="538">
        <v>4434</v>
      </c>
      <c r="C107" s="538">
        <v>650025768</v>
      </c>
      <c r="D107" s="538">
        <v>72744481</v>
      </c>
      <c r="E107" s="569" t="s">
        <v>368</v>
      </c>
      <c r="F107" s="570"/>
      <c r="G107" s="571"/>
      <c r="H107" s="571"/>
      <c r="I107" s="562">
        <v>20655593</v>
      </c>
      <c r="J107" s="563">
        <v>14653231</v>
      </c>
      <c r="K107" s="563">
        <v>214000</v>
      </c>
      <c r="L107" s="563">
        <v>5025126</v>
      </c>
      <c r="M107" s="563">
        <v>293064</v>
      </c>
      <c r="N107" s="563">
        <v>470172</v>
      </c>
      <c r="O107" s="564">
        <v>33.581900000000005</v>
      </c>
      <c r="P107" s="564">
        <v>23.829899999999999</v>
      </c>
      <c r="Q107" s="671">
        <v>9.7519999999999989</v>
      </c>
      <c r="R107" s="562">
        <f t="shared" ref="R107:BB107" si="98">SUM(R101:R106)</f>
        <v>0</v>
      </c>
      <c r="S107" s="563">
        <f t="shared" si="98"/>
        <v>0</v>
      </c>
      <c r="T107" s="563">
        <f t="shared" si="98"/>
        <v>4283</v>
      </c>
      <c r="U107" s="563">
        <f t="shared" si="98"/>
        <v>0</v>
      </c>
      <c r="V107" s="563">
        <f t="shared" si="98"/>
        <v>0</v>
      </c>
      <c r="W107" s="563">
        <f t="shared" si="98"/>
        <v>4283</v>
      </c>
      <c r="X107" s="563">
        <f t="shared" si="98"/>
        <v>0</v>
      </c>
      <c r="Y107" s="563">
        <f t="shared" si="98"/>
        <v>0</v>
      </c>
      <c r="Z107" s="563">
        <f t="shared" si="98"/>
        <v>0</v>
      </c>
      <c r="AA107" s="563">
        <f t="shared" si="98"/>
        <v>0</v>
      </c>
      <c r="AB107" s="563">
        <f t="shared" si="98"/>
        <v>4283</v>
      </c>
      <c r="AC107" s="563">
        <f t="shared" si="98"/>
        <v>1448</v>
      </c>
      <c r="AD107" s="563">
        <f t="shared" si="98"/>
        <v>86</v>
      </c>
      <c r="AE107" s="563">
        <f t="shared" si="98"/>
        <v>0</v>
      </c>
      <c r="AF107" s="563">
        <f t="shared" si="98"/>
        <v>0</v>
      </c>
      <c r="AG107" s="563">
        <f t="shared" si="98"/>
        <v>0</v>
      </c>
      <c r="AH107" s="563">
        <f t="shared" si="98"/>
        <v>5817</v>
      </c>
      <c r="AI107" s="564">
        <f t="shared" si="98"/>
        <v>0</v>
      </c>
      <c r="AJ107" s="564">
        <f t="shared" si="98"/>
        <v>0</v>
      </c>
      <c r="AK107" s="564">
        <f t="shared" si="98"/>
        <v>0</v>
      </c>
      <c r="AL107" s="564">
        <f t="shared" si="98"/>
        <v>0</v>
      </c>
      <c r="AM107" s="564">
        <f t="shared" si="98"/>
        <v>0.02</v>
      </c>
      <c r="AN107" s="564">
        <f t="shared" si="98"/>
        <v>0</v>
      </c>
      <c r="AO107" s="564">
        <f t="shared" si="98"/>
        <v>0</v>
      </c>
      <c r="AP107" s="564">
        <f t="shared" si="98"/>
        <v>0</v>
      </c>
      <c r="AQ107" s="564">
        <f t="shared" si="98"/>
        <v>0</v>
      </c>
      <c r="AR107" s="564">
        <f t="shared" si="98"/>
        <v>0.02</v>
      </c>
      <c r="AS107" s="565">
        <f t="shared" si="98"/>
        <v>0.02</v>
      </c>
      <c r="AT107" s="882">
        <f t="shared" si="98"/>
        <v>20661410</v>
      </c>
      <c r="AU107" s="563">
        <f t="shared" si="98"/>
        <v>14657514</v>
      </c>
      <c r="AV107" s="563">
        <f t="shared" si="98"/>
        <v>214000</v>
      </c>
      <c r="AW107" s="563">
        <f t="shared" si="98"/>
        <v>5026574</v>
      </c>
      <c r="AX107" s="563">
        <f t="shared" si="98"/>
        <v>293150</v>
      </c>
      <c r="AY107" s="563">
        <f t="shared" si="98"/>
        <v>470172</v>
      </c>
      <c r="AZ107" s="564">
        <f t="shared" si="98"/>
        <v>33.601900000000001</v>
      </c>
      <c r="BA107" s="564">
        <f t="shared" si="98"/>
        <v>23.829899999999999</v>
      </c>
      <c r="BB107" s="565">
        <f t="shared" si="98"/>
        <v>9.7719999999999985</v>
      </c>
    </row>
    <row r="108" spans="1:54" ht="12.95" customHeight="1" x14ac:dyDescent="0.25">
      <c r="A108" s="548">
        <v>19</v>
      </c>
      <c r="B108" s="549">
        <v>4441</v>
      </c>
      <c r="C108" s="549">
        <v>600074668</v>
      </c>
      <c r="D108" s="549">
        <v>46750495</v>
      </c>
      <c r="E108" s="572" t="s">
        <v>369</v>
      </c>
      <c r="F108" s="573">
        <v>3111</v>
      </c>
      <c r="G108" s="552" t="s">
        <v>329</v>
      </c>
      <c r="H108" s="552" t="s">
        <v>281</v>
      </c>
      <c r="I108" s="529">
        <v>3741908</v>
      </c>
      <c r="J108" s="554">
        <v>2738224</v>
      </c>
      <c r="K108" s="554">
        <v>0</v>
      </c>
      <c r="L108" s="344">
        <v>925520</v>
      </c>
      <c r="M108" s="344">
        <v>54764</v>
      </c>
      <c r="N108" s="554">
        <v>23400</v>
      </c>
      <c r="O108" s="555">
        <v>6.8666999999999998</v>
      </c>
      <c r="P108" s="744">
        <v>5.4839000000000002</v>
      </c>
      <c r="Q108" s="837">
        <v>1.3828</v>
      </c>
      <c r="R108" s="112">
        <f t="shared" si="58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59"/>
        <v>0</v>
      </c>
      <c r="X108" s="113">
        <v>0</v>
      </c>
      <c r="Y108" s="113">
        <v>0</v>
      </c>
      <c r="Z108" s="113">
        <v>0</v>
      </c>
      <c r="AA108" s="113">
        <f t="shared" si="60"/>
        <v>0</v>
      </c>
      <c r="AB108" s="113">
        <f t="shared" si="61"/>
        <v>0</v>
      </c>
      <c r="AC108" s="114">
        <f t="shared" si="62"/>
        <v>0</v>
      </c>
      <c r="AD108" s="114">
        <f t="shared" si="63"/>
        <v>0</v>
      </c>
      <c r="AE108" s="113">
        <v>0</v>
      </c>
      <c r="AF108" s="113">
        <v>0</v>
      </c>
      <c r="AG108" s="113">
        <f t="shared" si="64"/>
        <v>0</v>
      </c>
      <c r="AH108" s="113">
        <f t="shared" si="65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66"/>
        <v>0</v>
      </c>
      <c r="AR108" s="115">
        <f t="shared" si="67"/>
        <v>0</v>
      </c>
      <c r="AS108" s="116">
        <f t="shared" si="68"/>
        <v>0</v>
      </c>
      <c r="AT108" s="881">
        <f t="shared" ref="AT108:AT113" si="99">I108+AH108</f>
        <v>3741908</v>
      </c>
      <c r="AU108" s="535">
        <f t="shared" ref="AU108:AU113" si="100">J108+W108</f>
        <v>2738224</v>
      </c>
      <c r="AV108" s="113">
        <f t="shared" si="72"/>
        <v>0</v>
      </c>
      <c r="AW108" s="535">
        <f t="shared" ref="AW108:AX113" si="101">L108+AC108</f>
        <v>925520</v>
      </c>
      <c r="AX108" s="535">
        <f t="shared" si="101"/>
        <v>54764</v>
      </c>
      <c r="AY108" s="535">
        <f t="shared" ref="AY108:AY113" si="102">N108+AG108</f>
        <v>23400</v>
      </c>
      <c r="AZ108" s="556">
        <f t="shared" ref="AZ108:AZ113" si="103">O108+AS108</f>
        <v>6.8666999999999998</v>
      </c>
      <c r="BA108" s="556">
        <f t="shared" ref="BA108:BB113" si="104">P108+AQ108</f>
        <v>5.4839000000000002</v>
      </c>
      <c r="BB108" s="557">
        <f t="shared" si="104"/>
        <v>1.3828</v>
      </c>
    </row>
    <row r="109" spans="1:54" ht="12.95" customHeight="1" x14ac:dyDescent="0.25">
      <c r="A109" s="548">
        <v>19</v>
      </c>
      <c r="B109" s="549">
        <v>4441</v>
      </c>
      <c r="C109" s="549">
        <v>600074668</v>
      </c>
      <c r="D109" s="549">
        <v>46750495</v>
      </c>
      <c r="E109" s="572" t="s">
        <v>369</v>
      </c>
      <c r="F109" s="573">
        <v>3117</v>
      </c>
      <c r="G109" s="552" t="s">
        <v>333</v>
      </c>
      <c r="H109" s="552" t="s">
        <v>281</v>
      </c>
      <c r="I109" s="529">
        <v>4173666</v>
      </c>
      <c r="J109" s="554">
        <v>2962427</v>
      </c>
      <c r="K109" s="554">
        <v>50000</v>
      </c>
      <c r="L109" s="344">
        <v>1018200</v>
      </c>
      <c r="M109" s="344">
        <v>59249</v>
      </c>
      <c r="N109" s="554">
        <v>83790</v>
      </c>
      <c r="O109" s="555">
        <v>6.1271999999999993</v>
      </c>
      <c r="P109" s="744">
        <v>4.1318000000000001</v>
      </c>
      <c r="Q109" s="837">
        <v>1.9954000000000001</v>
      </c>
      <c r="R109" s="112">
        <f t="shared" si="58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9"/>
        <v>0</v>
      </c>
      <c r="X109" s="113">
        <v>0</v>
      </c>
      <c r="Y109" s="113">
        <v>0</v>
      </c>
      <c r="Z109" s="113">
        <v>0</v>
      </c>
      <c r="AA109" s="113">
        <f t="shared" si="60"/>
        <v>0</v>
      </c>
      <c r="AB109" s="113">
        <f t="shared" si="61"/>
        <v>0</v>
      </c>
      <c r="AC109" s="114">
        <f t="shared" si="62"/>
        <v>0</v>
      </c>
      <c r="AD109" s="114">
        <f t="shared" si="63"/>
        <v>0</v>
      </c>
      <c r="AE109" s="113">
        <v>0</v>
      </c>
      <c r="AF109" s="113">
        <v>0</v>
      </c>
      <c r="AG109" s="113">
        <f t="shared" si="64"/>
        <v>0</v>
      </c>
      <c r="AH109" s="113">
        <f t="shared" si="65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66"/>
        <v>0</v>
      </c>
      <c r="AR109" s="115">
        <f t="shared" si="67"/>
        <v>0</v>
      </c>
      <c r="AS109" s="116">
        <f t="shared" si="68"/>
        <v>0</v>
      </c>
      <c r="AT109" s="881">
        <f t="shared" si="99"/>
        <v>4173666</v>
      </c>
      <c r="AU109" s="535">
        <f t="shared" si="100"/>
        <v>2962427</v>
      </c>
      <c r="AV109" s="113">
        <f t="shared" si="72"/>
        <v>50000</v>
      </c>
      <c r="AW109" s="535">
        <f t="shared" si="101"/>
        <v>1018200</v>
      </c>
      <c r="AX109" s="535">
        <f t="shared" si="101"/>
        <v>59249</v>
      </c>
      <c r="AY109" s="535">
        <f t="shared" si="102"/>
        <v>83790</v>
      </c>
      <c r="AZ109" s="556">
        <f t="shared" si="103"/>
        <v>6.1271999999999993</v>
      </c>
      <c r="BA109" s="556">
        <f t="shared" si="104"/>
        <v>4.1318000000000001</v>
      </c>
      <c r="BB109" s="557">
        <f t="shared" si="104"/>
        <v>1.9954000000000001</v>
      </c>
    </row>
    <row r="110" spans="1:54" ht="12.95" customHeight="1" x14ac:dyDescent="0.25">
      <c r="A110" s="548">
        <v>19</v>
      </c>
      <c r="B110" s="549">
        <v>4441</v>
      </c>
      <c r="C110" s="549">
        <v>600074668</v>
      </c>
      <c r="D110" s="549">
        <v>46750495</v>
      </c>
      <c r="E110" s="572" t="s">
        <v>369</v>
      </c>
      <c r="F110" s="573">
        <v>3117</v>
      </c>
      <c r="G110" s="552" t="s">
        <v>323</v>
      </c>
      <c r="H110" s="552" t="s">
        <v>282</v>
      </c>
      <c r="I110" s="529">
        <v>449619</v>
      </c>
      <c r="J110" s="554">
        <v>331089</v>
      </c>
      <c r="K110" s="554">
        <v>0</v>
      </c>
      <c r="L110" s="344">
        <v>111908</v>
      </c>
      <c r="M110" s="344">
        <v>6622</v>
      </c>
      <c r="N110" s="554">
        <v>0</v>
      </c>
      <c r="O110" s="555">
        <v>0.94</v>
      </c>
      <c r="P110" s="744">
        <v>0.94</v>
      </c>
      <c r="Q110" s="837">
        <v>0</v>
      </c>
      <c r="R110" s="112">
        <f t="shared" si="58"/>
        <v>0</v>
      </c>
      <c r="S110" s="113">
        <v>-21653</v>
      </c>
      <c r="T110" s="113">
        <v>0</v>
      </c>
      <c r="U110" s="113">
        <v>0</v>
      </c>
      <c r="V110" s="113">
        <v>0</v>
      </c>
      <c r="W110" s="113">
        <f t="shared" si="59"/>
        <v>-21653</v>
      </c>
      <c r="X110" s="113">
        <v>0</v>
      </c>
      <c r="Y110" s="113">
        <v>0</v>
      </c>
      <c r="Z110" s="113">
        <v>0</v>
      </c>
      <c r="AA110" s="113">
        <f t="shared" si="60"/>
        <v>0</v>
      </c>
      <c r="AB110" s="113">
        <f t="shared" si="61"/>
        <v>-21653</v>
      </c>
      <c r="AC110" s="114">
        <f t="shared" si="62"/>
        <v>-7319</v>
      </c>
      <c r="AD110" s="114">
        <f t="shared" si="63"/>
        <v>-433</v>
      </c>
      <c r="AE110" s="113">
        <v>0</v>
      </c>
      <c r="AF110" s="113">
        <v>0</v>
      </c>
      <c r="AG110" s="113">
        <f t="shared" si="64"/>
        <v>0</v>
      </c>
      <c r="AH110" s="113">
        <f t="shared" si="65"/>
        <v>-29405</v>
      </c>
      <c r="AI110" s="115">
        <v>0</v>
      </c>
      <c r="AJ110" s="115">
        <v>0</v>
      </c>
      <c r="AK110" s="115">
        <v>-0.06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66"/>
        <v>-0.06</v>
      </c>
      <c r="AR110" s="115">
        <f t="shared" si="67"/>
        <v>0</v>
      </c>
      <c r="AS110" s="116">
        <f t="shared" si="68"/>
        <v>-0.06</v>
      </c>
      <c r="AT110" s="881">
        <f t="shared" si="99"/>
        <v>420214</v>
      </c>
      <c r="AU110" s="535">
        <f t="shared" si="100"/>
        <v>309436</v>
      </c>
      <c r="AV110" s="113">
        <f t="shared" si="72"/>
        <v>0</v>
      </c>
      <c r="AW110" s="535">
        <f t="shared" si="101"/>
        <v>104589</v>
      </c>
      <c r="AX110" s="535">
        <f t="shared" si="101"/>
        <v>6189</v>
      </c>
      <c r="AY110" s="535">
        <f t="shared" si="102"/>
        <v>0</v>
      </c>
      <c r="AZ110" s="556">
        <f t="shared" si="103"/>
        <v>0.87999999999999989</v>
      </c>
      <c r="BA110" s="556">
        <f t="shared" si="104"/>
        <v>0.87999999999999989</v>
      </c>
      <c r="BB110" s="557">
        <f t="shared" si="104"/>
        <v>0</v>
      </c>
    </row>
    <row r="111" spans="1:54" ht="12.95" customHeight="1" x14ac:dyDescent="0.25">
      <c r="A111" s="548">
        <v>19</v>
      </c>
      <c r="B111" s="549">
        <v>4441</v>
      </c>
      <c r="C111" s="549">
        <v>600074668</v>
      </c>
      <c r="D111" s="549">
        <v>46750495</v>
      </c>
      <c r="E111" s="572" t="s">
        <v>369</v>
      </c>
      <c r="F111" s="573">
        <v>3141</v>
      </c>
      <c r="G111" s="552" t="s">
        <v>319</v>
      </c>
      <c r="H111" s="552" t="s">
        <v>282</v>
      </c>
      <c r="I111" s="529">
        <v>1134665</v>
      </c>
      <c r="J111" s="554">
        <v>831227</v>
      </c>
      <c r="K111" s="554">
        <v>0</v>
      </c>
      <c r="L111" s="344">
        <v>280955</v>
      </c>
      <c r="M111" s="344">
        <v>16625</v>
      </c>
      <c r="N111" s="554">
        <v>5858</v>
      </c>
      <c r="O111" s="555">
        <v>2.83</v>
      </c>
      <c r="P111" s="744">
        <v>0</v>
      </c>
      <c r="Q111" s="837">
        <v>2.83</v>
      </c>
      <c r="R111" s="112">
        <f t="shared" si="58"/>
        <v>0</v>
      </c>
      <c r="S111" s="113">
        <v>0</v>
      </c>
      <c r="T111" s="113">
        <v>26494</v>
      </c>
      <c r="U111" s="113">
        <v>0</v>
      </c>
      <c r="V111" s="113">
        <v>0</v>
      </c>
      <c r="W111" s="113">
        <f t="shared" si="59"/>
        <v>26494</v>
      </c>
      <c r="X111" s="113">
        <v>0</v>
      </c>
      <c r="Y111" s="113">
        <v>0</v>
      </c>
      <c r="Z111" s="113">
        <v>0</v>
      </c>
      <c r="AA111" s="113">
        <f t="shared" si="60"/>
        <v>0</v>
      </c>
      <c r="AB111" s="113">
        <f t="shared" si="61"/>
        <v>26494</v>
      </c>
      <c r="AC111" s="114">
        <f t="shared" si="62"/>
        <v>8955</v>
      </c>
      <c r="AD111" s="114">
        <f t="shared" si="63"/>
        <v>530</v>
      </c>
      <c r="AE111" s="113">
        <v>0</v>
      </c>
      <c r="AF111" s="113">
        <v>0</v>
      </c>
      <c r="AG111" s="113">
        <f t="shared" si="64"/>
        <v>0</v>
      </c>
      <c r="AH111" s="113">
        <f t="shared" si="65"/>
        <v>35979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0.09</v>
      </c>
      <c r="AN111" s="115">
        <v>0</v>
      </c>
      <c r="AO111" s="115">
        <v>0</v>
      </c>
      <c r="AP111" s="115">
        <v>0</v>
      </c>
      <c r="AQ111" s="115">
        <f t="shared" si="66"/>
        <v>0</v>
      </c>
      <c r="AR111" s="115">
        <f t="shared" si="67"/>
        <v>0.09</v>
      </c>
      <c r="AS111" s="116">
        <f t="shared" si="68"/>
        <v>0.09</v>
      </c>
      <c r="AT111" s="881">
        <f t="shared" si="99"/>
        <v>1170644</v>
      </c>
      <c r="AU111" s="535">
        <f t="shared" si="100"/>
        <v>857721</v>
      </c>
      <c r="AV111" s="113">
        <f t="shared" si="72"/>
        <v>0</v>
      </c>
      <c r="AW111" s="535">
        <f t="shared" si="101"/>
        <v>289910</v>
      </c>
      <c r="AX111" s="535">
        <f t="shared" si="101"/>
        <v>17155</v>
      </c>
      <c r="AY111" s="535">
        <f t="shared" si="102"/>
        <v>5858</v>
      </c>
      <c r="AZ111" s="556">
        <f t="shared" si="103"/>
        <v>2.92</v>
      </c>
      <c r="BA111" s="556">
        <f t="shared" si="104"/>
        <v>0</v>
      </c>
      <c r="BB111" s="557">
        <f t="shared" si="104"/>
        <v>2.92</v>
      </c>
    </row>
    <row r="112" spans="1:54" ht="12.95" customHeight="1" x14ac:dyDescent="0.25">
      <c r="A112" s="548">
        <v>19</v>
      </c>
      <c r="B112" s="549">
        <v>4441</v>
      </c>
      <c r="C112" s="549">
        <v>600074668</v>
      </c>
      <c r="D112" s="549">
        <v>46750495</v>
      </c>
      <c r="E112" s="572" t="s">
        <v>369</v>
      </c>
      <c r="F112" s="573">
        <v>3143</v>
      </c>
      <c r="G112" s="552" t="s">
        <v>633</v>
      </c>
      <c r="H112" s="552" t="s">
        <v>281</v>
      </c>
      <c r="I112" s="529">
        <v>722617</v>
      </c>
      <c r="J112" s="554">
        <v>532119</v>
      </c>
      <c r="K112" s="554">
        <v>0</v>
      </c>
      <c r="L112" s="344">
        <v>179856</v>
      </c>
      <c r="M112" s="344">
        <v>10642</v>
      </c>
      <c r="N112" s="554">
        <v>0</v>
      </c>
      <c r="O112" s="555">
        <v>1.0536000000000001</v>
      </c>
      <c r="P112" s="744">
        <v>1.0536000000000001</v>
      </c>
      <c r="Q112" s="837">
        <v>0</v>
      </c>
      <c r="R112" s="112">
        <f t="shared" si="58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59"/>
        <v>0</v>
      </c>
      <c r="X112" s="113">
        <v>0</v>
      </c>
      <c r="Y112" s="113">
        <v>0</v>
      </c>
      <c r="Z112" s="113">
        <v>0</v>
      </c>
      <c r="AA112" s="113">
        <f t="shared" si="60"/>
        <v>0</v>
      </c>
      <c r="AB112" s="113">
        <f t="shared" si="61"/>
        <v>0</v>
      </c>
      <c r="AC112" s="114">
        <f t="shared" si="62"/>
        <v>0</v>
      </c>
      <c r="AD112" s="114">
        <f t="shared" si="63"/>
        <v>0</v>
      </c>
      <c r="AE112" s="113">
        <v>0</v>
      </c>
      <c r="AF112" s="113">
        <v>0</v>
      </c>
      <c r="AG112" s="113">
        <f t="shared" si="64"/>
        <v>0</v>
      </c>
      <c r="AH112" s="113">
        <f t="shared" si="65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66"/>
        <v>0</v>
      </c>
      <c r="AR112" s="115">
        <f t="shared" si="67"/>
        <v>0</v>
      </c>
      <c r="AS112" s="116">
        <f t="shared" si="68"/>
        <v>0</v>
      </c>
      <c r="AT112" s="881">
        <f t="shared" si="99"/>
        <v>722617</v>
      </c>
      <c r="AU112" s="535">
        <f t="shared" si="100"/>
        <v>532119</v>
      </c>
      <c r="AV112" s="113">
        <f t="shared" si="72"/>
        <v>0</v>
      </c>
      <c r="AW112" s="535">
        <f t="shared" si="101"/>
        <v>179856</v>
      </c>
      <c r="AX112" s="535">
        <f t="shared" si="101"/>
        <v>10642</v>
      </c>
      <c r="AY112" s="535">
        <f t="shared" si="102"/>
        <v>0</v>
      </c>
      <c r="AZ112" s="556">
        <f t="shared" si="103"/>
        <v>1.0536000000000001</v>
      </c>
      <c r="BA112" s="556">
        <f t="shared" si="104"/>
        <v>1.0536000000000001</v>
      </c>
      <c r="BB112" s="557">
        <f t="shared" si="104"/>
        <v>0</v>
      </c>
    </row>
    <row r="113" spans="1:56" ht="12.95" customHeight="1" x14ac:dyDescent="0.25">
      <c r="A113" s="548">
        <v>19</v>
      </c>
      <c r="B113" s="549">
        <v>4441</v>
      </c>
      <c r="C113" s="549">
        <v>600074668</v>
      </c>
      <c r="D113" s="549">
        <v>46750495</v>
      </c>
      <c r="E113" s="572" t="s">
        <v>369</v>
      </c>
      <c r="F113" s="573">
        <v>3143</v>
      </c>
      <c r="G113" s="552" t="s">
        <v>634</v>
      </c>
      <c r="H113" s="552" t="s">
        <v>282</v>
      </c>
      <c r="I113" s="529">
        <v>21066</v>
      </c>
      <c r="J113" s="554">
        <v>14850</v>
      </c>
      <c r="K113" s="554">
        <v>0</v>
      </c>
      <c r="L113" s="344">
        <v>5019</v>
      </c>
      <c r="M113" s="344">
        <v>297</v>
      </c>
      <c r="N113" s="554">
        <v>900</v>
      </c>
      <c r="O113" s="555">
        <v>0.06</v>
      </c>
      <c r="P113" s="744">
        <v>0</v>
      </c>
      <c r="Q113" s="837">
        <v>0.06</v>
      </c>
      <c r="R113" s="112">
        <f t="shared" si="58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59"/>
        <v>0</v>
      </c>
      <c r="X113" s="113">
        <v>0</v>
      </c>
      <c r="Y113" s="113">
        <v>0</v>
      </c>
      <c r="Z113" s="113">
        <v>0</v>
      </c>
      <c r="AA113" s="113">
        <f t="shared" si="60"/>
        <v>0</v>
      </c>
      <c r="AB113" s="113">
        <f t="shared" si="61"/>
        <v>0</v>
      </c>
      <c r="AC113" s="114">
        <f t="shared" si="62"/>
        <v>0</v>
      </c>
      <c r="AD113" s="114">
        <f t="shared" si="63"/>
        <v>0</v>
      </c>
      <c r="AE113" s="113">
        <v>0</v>
      </c>
      <c r="AF113" s="113">
        <v>0</v>
      </c>
      <c r="AG113" s="113">
        <f t="shared" si="64"/>
        <v>0</v>
      </c>
      <c r="AH113" s="113">
        <f t="shared" si="65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66"/>
        <v>0</v>
      </c>
      <c r="AR113" s="115">
        <f t="shared" si="67"/>
        <v>0</v>
      </c>
      <c r="AS113" s="116">
        <f t="shared" si="68"/>
        <v>0</v>
      </c>
      <c r="AT113" s="881">
        <f t="shared" si="99"/>
        <v>21066</v>
      </c>
      <c r="AU113" s="535">
        <f t="shared" si="100"/>
        <v>14850</v>
      </c>
      <c r="AV113" s="113">
        <f t="shared" si="72"/>
        <v>0</v>
      </c>
      <c r="AW113" s="535">
        <f t="shared" si="101"/>
        <v>5019</v>
      </c>
      <c r="AX113" s="535">
        <f t="shared" si="101"/>
        <v>297</v>
      </c>
      <c r="AY113" s="535">
        <f t="shared" si="102"/>
        <v>900</v>
      </c>
      <c r="AZ113" s="556">
        <f t="shared" si="103"/>
        <v>0.06</v>
      </c>
      <c r="BA113" s="556">
        <f t="shared" si="104"/>
        <v>0</v>
      </c>
      <c r="BB113" s="557">
        <f t="shared" si="104"/>
        <v>0.06</v>
      </c>
    </row>
    <row r="114" spans="1:56" ht="12.95" customHeight="1" x14ac:dyDescent="0.25">
      <c r="A114" s="536">
        <v>19</v>
      </c>
      <c r="B114" s="538">
        <v>4441</v>
      </c>
      <c r="C114" s="538">
        <v>600074668</v>
      </c>
      <c r="D114" s="538">
        <v>46750495</v>
      </c>
      <c r="E114" s="569" t="s">
        <v>370</v>
      </c>
      <c r="F114" s="570"/>
      <c r="G114" s="571"/>
      <c r="H114" s="571"/>
      <c r="I114" s="562">
        <v>10243541</v>
      </c>
      <c r="J114" s="563">
        <v>7409936</v>
      </c>
      <c r="K114" s="563">
        <v>50000</v>
      </c>
      <c r="L114" s="563">
        <v>2521458</v>
      </c>
      <c r="M114" s="563">
        <v>148199</v>
      </c>
      <c r="N114" s="563">
        <v>113948</v>
      </c>
      <c r="O114" s="564">
        <v>17.877499999999998</v>
      </c>
      <c r="P114" s="564">
        <v>11.609299999999999</v>
      </c>
      <c r="Q114" s="671">
        <v>6.2681999999999993</v>
      </c>
      <c r="R114" s="562">
        <f t="shared" ref="R114:BB114" si="105">SUM(R108:R113)</f>
        <v>0</v>
      </c>
      <c r="S114" s="563">
        <f t="shared" si="105"/>
        <v>-21653</v>
      </c>
      <c r="T114" s="563">
        <f t="shared" si="105"/>
        <v>26494</v>
      </c>
      <c r="U114" s="563">
        <f t="shared" si="105"/>
        <v>0</v>
      </c>
      <c r="V114" s="563">
        <f t="shared" si="105"/>
        <v>0</v>
      </c>
      <c r="W114" s="563">
        <f t="shared" si="105"/>
        <v>4841</v>
      </c>
      <c r="X114" s="563">
        <f t="shared" si="105"/>
        <v>0</v>
      </c>
      <c r="Y114" s="563">
        <f t="shared" si="105"/>
        <v>0</v>
      </c>
      <c r="Z114" s="563">
        <f t="shared" si="105"/>
        <v>0</v>
      </c>
      <c r="AA114" s="563">
        <f t="shared" si="105"/>
        <v>0</v>
      </c>
      <c r="AB114" s="563">
        <f t="shared" si="105"/>
        <v>4841</v>
      </c>
      <c r="AC114" s="563">
        <f t="shared" si="105"/>
        <v>1636</v>
      </c>
      <c r="AD114" s="563">
        <f t="shared" si="105"/>
        <v>97</v>
      </c>
      <c r="AE114" s="563">
        <f t="shared" si="105"/>
        <v>0</v>
      </c>
      <c r="AF114" s="563">
        <f t="shared" si="105"/>
        <v>0</v>
      </c>
      <c r="AG114" s="563">
        <f t="shared" si="105"/>
        <v>0</v>
      </c>
      <c r="AH114" s="563">
        <f t="shared" si="105"/>
        <v>6574</v>
      </c>
      <c r="AI114" s="564">
        <f t="shared" si="105"/>
        <v>0</v>
      </c>
      <c r="AJ114" s="564">
        <f t="shared" si="105"/>
        <v>0</v>
      </c>
      <c r="AK114" s="564">
        <f t="shared" si="105"/>
        <v>-0.06</v>
      </c>
      <c r="AL114" s="564">
        <f t="shared" si="105"/>
        <v>0</v>
      </c>
      <c r="AM114" s="564">
        <f t="shared" si="105"/>
        <v>0.09</v>
      </c>
      <c r="AN114" s="564">
        <f t="shared" si="105"/>
        <v>0</v>
      </c>
      <c r="AO114" s="564">
        <f t="shared" si="105"/>
        <v>0</v>
      </c>
      <c r="AP114" s="564">
        <f t="shared" si="105"/>
        <v>0</v>
      </c>
      <c r="AQ114" s="564">
        <f t="shared" si="105"/>
        <v>-0.06</v>
      </c>
      <c r="AR114" s="564">
        <f t="shared" si="105"/>
        <v>0.09</v>
      </c>
      <c r="AS114" s="565">
        <f t="shared" si="105"/>
        <v>0.03</v>
      </c>
      <c r="AT114" s="882">
        <f t="shared" si="105"/>
        <v>10250115</v>
      </c>
      <c r="AU114" s="563">
        <f t="shared" si="105"/>
        <v>7414777</v>
      </c>
      <c r="AV114" s="563">
        <f t="shared" si="105"/>
        <v>50000</v>
      </c>
      <c r="AW114" s="563">
        <f t="shared" si="105"/>
        <v>2523094</v>
      </c>
      <c r="AX114" s="563">
        <f t="shared" si="105"/>
        <v>148296</v>
      </c>
      <c r="AY114" s="563">
        <f t="shared" si="105"/>
        <v>113948</v>
      </c>
      <c r="AZ114" s="564">
        <f t="shared" si="105"/>
        <v>17.907499999999999</v>
      </c>
      <c r="BA114" s="564">
        <f t="shared" si="105"/>
        <v>11.549299999999999</v>
      </c>
      <c r="BB114" s="565">
        <f t="shared" si="105"/>
        <v>6.3581999999999992</v>
      </c>
    </row>
    <row r="115" spans="1:56" ht="12.95" customHeight="1" x14ac:dyDescent="0.25">
      <c r="A115" s="548">
        <v>20</v>
      </c>
      <c r="B115" s="549">
        <v>4428</v>
      </c>
      <c r="C115" s="549">
        <v>600074242</v>
      </c>
      <c r="D115" s="549">
        <v>71010513</v>
      </c>
      <c r="E115" s="572" t="s">
        <v>371</v>
      </c>
      <c r="F115" s="573">
        <v>3111</v>
      </c>
      <c r="G115" s="552" t="s">
        <v>329</v>
      </c>
      <c r="H115" s="552" t="s">
        <v>281</v>
      </c>
      <c r="I115" s="529">
        <v>1652981</v>
      </c>
      <c r="J115" s="554">
        <v>1204699</v>
      </c>
      <c r="K115" s="554">
        <v>0</v>
      </c>
      <c r="L115" s="344">
        <v>407188</v>
      </c>
      <c r="M115" s="344">
        <v>24094</v>
      </c>
      <c r="N115" s="554">
        <v>17000</v>
      </c>
      <c r="O115" s="555">
        <v>2.7848999999999999</v>
      </c>
      <c r="P115" s="744">
        <v>2</v>
      </c>
      <c r="Q115" s="837">
        <v>0.78489999999999993</v>
      </c>
      <c r="R115" s="112">
        <f t="shared" si="58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59"/>
        <v>0</v>
      </c>
      <c r="X115" s="113">
        <v>0</v>
      </c>
      <c r="Y115" s="113">
        <v>0</v>
      </c>
      <c r="Z115" s="113">
        <v>0</v>
      </c>
      <c r="AA115" s="113">
        <f t="shared" si="60"/>
        <v>0</v>
      </c>
      <c r="AB115" s="113">
        <f t="shared" si="61"/>
        <v>0</v>
      </c>
      <c r="AC115" s="114">
        <f t="shared" si="62"/>
        <v>0</v>
      </c>
      <c r="AD115" s="114">
        <f t="shared" si="63"/>
        <v>0</v>
      </c>
      <c r="AE115" s="113">
        <v>0</v>
      </c>
      <c r="AF115" s="113">
        <v>0</v>
      </c>
      <c r="AG115" s="113">
        <f t="shared" si="64"/>
        <v>0</v>
      </c>
      <c r="AH115" s="113">
        <f t="shared" si="65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66"/>
        <v>0</v>
      </c>
      <c r="AR115" s="115">
        <f t="shared" si="67"/>
        <v>0</v>
      </c>
      <c r="AS115" s="116">
        <f t="shared" si="68"/>
        <v>0</v>
      </c>
      <c r="AT115" s="881">
        <f>I115+AH115</f>
        <v>1652981</v>
      </c>
      <c r="AU115" s="535">
        <f>J115+W115</f>
        <v>1204699</v>
      </c>
      <c r="AV115" s="113">
        <f t="shared" si="72"/>
        <v>0</v>
      </c>
      <c r="AW115" s="535">
        <f>L115+AC115</f>
        <v>407188</v>
      </c>
      <c r="AX115" s="535">
        <f>M115+AD115</f>
        <v>24094</v>
      </c>
      <c r="AY115" s="535">
        <f>N115+AG115</f>
        <v>17000</v>
      </c>
      <c r="AZ115" s="556">
        <f>O115+AS115</f>
        <v>2.7848999999999999</v>
      </c>
      <c r="BA115" s="556">
        <f>P115+AQ115</f>
        <v>2</v>
      </c>
      <c r="BB115" s="557">
        <f>Q115+AR115</f>
        <v>0.78489999999999993</v>
      </c>
    </row>
    <row r="116" spans="1:56" ht="12.95" customHeight="1" x14ac:dyDescent="0.25">
      <c r="A116" s="548">
        <v>20</v>
      </c>
      <c r="B116" s="549">
        <v>4428</v>
      </c>
      <c r="C116" s="549">
        <v>600074242</v>
      </c>
      <c r="D116" s="549">
        <v>71010513</v>
      </c>
      <c r="E116" s="572" t="s">
        <v>371</v>
      </c>
      <c r="F116" s="573">
        <v>3141</v>
      </c>
      <c r="G116" s="574" t="s">
        <v>319</v>
      </c>
      <c r="H116" s="552" t="s">
        <v>282</v>
      </c>
      <c r="I116" s="529">
        <v>627920</v>
      </c>
      <c r="J116" s="554">
        <v>460378</v>
      </c>
      <c r="K116" s="554">
        <v>0</v>
      </c>
      <c r="L116" s="344">
        <v>155608</v>
      </c>
      <c r="M116" s="344">
        <v>9208</v>
      </c>
      <c r="N116" s="554">
        <v>2726</v>
      </c>
      <c r="O116" s="555">
        <v>1.57</v>
      </c>
      <c r="P116" s="744">
        <v>0</v>
      </c>
      <c r="Q116" s="837">
        <v>1.57</v>
      </c>
      <c r="R116" s="112">
        <f t="shared" si="58"/>
        <v>0</v>
      </c>
      <c r="S116" s="113">
        <v>0</v>
      </c>
      <c r="T116" s="113">
        <v>6189</v>
      </c>
      <c r="U116" s="113">
        <v>0</v>
      </c>
      <c r="V116" s="113">
        <v>0</v>
      </c>
      <c r="W116" s="113">
        <f t="shared" si="59"/>
        <v>6189</v>
      </c>
      <c r="X116" s="113">
        <v>0</v>
      </c>
      <c r="Y116" s="113">
        <v>0</v>
      </c>
      <c r="Z116" s="113">
        <v>0</v>
      </c>
      <c r="AA116" s="113">
        <f t="shared" si="60"/>
        <v>0</v>
      </c>
      <c r="AB116" s="113">
        <f t="shared" si="61"/>
        <v>6189</v>
      </c>
      <c r="AC116" s="114">
        <f t="shared" si="62"/>
        <v>2092</v>
      </c>
      <c r="AD116" s="114">
        <f t="shared" si="63"/>
        <v>124</v>
      </c>
      <c r="AE116" s="113">
        <v>0</v>
      </c>
      <c r="AF116" s="113">
        <v>0</v>
      </c>
      <c r="AG116" s="113">
        <f t="shared" si="64"/>
        <v>0</v>
      </c>
      <c r="AH116" s="113">
        <f t="shared" si="65"/>
        <v>8405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0.02</v>
      </c>
      <c r="AN116" s="115">
        <v>0</v>
      </c>
      <c r="AO116" s="115">
        <v>0</v>
      </c>
      <c r="AP116" s="115">
        <v>0</v>
      </c>
      <c r="AQ116" s="115">
        <f t="shared" si="66"/>
        <v>0</v>
      </c>
      <c r="AR116" s="115">
        <f t="shared" si="67"/>
        <v>0.02</v>
      </c>
      <c r="AS116" s="116">
        <f t="shared" si="68"/>
        <v>0.02</v>
      </c>
      <c r="AT116" s="881">
        <f>I116+AH116</f>
        <v>636325</v>
      </c>
      <c r="AU116" s="535">
        <f>J116+W116</f>
        <v>466567</v>
      </c>
      <c r="AV116" s="113">
        <f t="shared" si="72"/>
        <v>0</v>
      </c>
      <c r="AW116" s="535">
        <f>L116+AC116</f>
        <v>157700</v>
      </c>
      <c r="AX116" s="535">
        <f>M116+AD116</f>
        <v>9332</v>
      </c>
      <c r="AY116" s="535">
        <f>N116+AG116</f>
        <v>2726</v>
      </c>
      <c r="AZ116" s="556">
        <f>O116+AS116</f>
        <v>1.59</v>
      </c>
      <c r="BA116" s="556">
        <f>P116+AQ116</f>
        <v>0</v>
      </c>
      <c r="BB116" s="557">
        <f>Q116+AR116</f>
        <v>1.59</v>
      </c>
    </row>
    <row r="117" spans="1:56" ht="12.95" customHeight="1" x14ac:dyDescent="0.25">
      <c r="A117" s="536">
        <v>20</v>
      </c>
      <c r="B117" s="538">
        <v>4428</v>
      </c>
      <c r="C117" s="538">
        <v>600074242</v>
      </c>
      <c r="D117" s="538">
        <v>71010513</v>
      </c>
      <c r="E117" s="569" t="s">
        <v>372</v>
      </c>
      <c r="F117" s="570"/>
      <c r="G117" s="571"/>
      <c r="H117" s="571"/>
      <c r="I117" s="562">
        <v>2280901</v>
      </c>
      <c r="J117" s="563">
        <v>1665077</v>
      </c>
      <c r="K117" s="563">
        <v>0</v>
      </c>
      <c r="L117" s="563">
        <v>562796</v>
      </c>
      <c r="M117" s="563">
        <v>33302</v>
      </c>
      <c r="N117" s="563">
        <v>19726</v>
      </c>
      <c r="O117" s="564">
        <v>4.3548999999999998</v>
      </c>
      <c r="P117" s="564">
        <v>2</v>
      </c>
      <c r="Q117" s="671">
        <v>2.3548999999999998</v>
      </c>
      <c r="R117" s="562">
        <f t="shared" ref="R117:BB117" si="106">SUM(R115:R116)</f>
        <v>0</v>
      </c>
      <c r="S117" s="563">
        <f t="shared" si="106"/>
        <v>0</v>
      </c>
      <c r="T117" s="563">
        <f t="shared" si="106"/>
        <v>6189</v>
      </c>
      <c r="U117" s="563">
        <f t="shared" si="106"/>
        <v>0</v>
      </c>
      <c r="V117" s="563">
        <f t="shared" si="106"/>
        <v>0</v>
      </c>
      <c r="W117" s="563">
        <f t="shared" si="106"/>
        <v>6189</v>
      </c>
      <c r="X117" s="563">
        <f t="shared" si="106"/>
        <v>0</v>
      </c>
      <c r="Y117" s="563">
        <f t="shared" si="106"/>
        <v>0</v>
      </c>
      <c r="Z117" s="563">
        <f t="shared" si="106"/>
        <v>0</v>
      </c>
      <c r="AA117" s="563">
        <f t="shared" si="106"/>
        <v>0</v>
      </c>
      <c r="AB117" s="563">
        <f t="shared" si="106"/>
        <v>6189</v>
      </c>
      <c r="AC117" s="563">
        <f t="shared" si="106"/>
        <v>2092</v>
      </c>
      <c r="AD117" s="563">
        <f t="shared" si="106"/>
        <v>124</v>
      </c>
      <c r="AE117" s="563">
        <f t="shared" si="106"/>
        <v>0</v>
      </c>
      <c r="AF117" s="563">
        <f t="shared" si="106"/>
        <v>0</v>
      </c>
      <c r="AG117" s="563">
        <f t="shared" si="106"/>
        <v>0</v>
      </c>
      <c r="AH117" s="563">
        <f t="shared" si="106"/>
        <v>8405</v>
      </c>
      <c r="AI117" s="564">
        <f t="shared" si="106"/>
        <v>0</v>
      </c>
      <c r="AJ117" s="564">
        <f t="shared" si="106"/>
        <v>0</v>
      </c>
      <c r="AK117" s="564">
        <f t="shared" si="106"/>
        <v>0</v>
      </c>
      <c r="AL117" s="564">
        <f t="shared" si="106"/>
        <v>0</v>
      </c>
      <c r="AM117" s="564">
        <f t="shared" si="106"/>
        <v>0.02</v>
      </c>
      <c r="AN117" s="564">
        <f t="shared" si="106"/>
        <v>0</v>
      </c>
      <c r="AO117" s="564">
        <f t="shared" si="106"/>
        <v>0</v>
      </c>
      <c r="AP117" s="564">
        <f t="shared" si="106"/>
        <v>0</v>
      </c>
      <c r="AQ117" s="564">
        <f t="shared" si="106"/>
        <v>0</v>
      </c>
      <c r="AR117" s="564">
        <f t="shared" si="106"/>
        <v>0.02</v>
      </c>
      <c r="AS117" s="565">
        <f t="shared" si="106"/>
        <v>0.02</v>
      </c>
      <c r="AT117" s="882">
        <f t="shared" si="106"/>
        <v>2289306</v>
      </c>
      <c r="AU117" s="563">
        <f t="shared" si="106"/>
        <v>1671266</v>
      </c>
      <c r="AV117" s="563">
        <f t="shared" si="106"/>
        <v>0</v>
      </c>
      <c r="AW117" s="563">
        <f t="shared" si="106"/>
        <v>564888</v>
      </c>
      <c r="AX117" s="563">
        <f t="shared" si="106"/>
        <v>33426</v>
      </c>
      <c r="AY117" s="563">
        <f t="shared" si="106"/>
        <v>19726</v>
      </c>
      <c r="AZ117" s="564">
        <f t="shared" si="106"/>
        <v>4.3749000000000002</v>
      </c>
      <c r="BA117" s="564">
        <f t="shared" si="106"/>
        <v>2</v>
      </c>
      <c r="BB117" s="565">
        <f t="shared" si="106"/>
        <v>2.3749000000000002</v>
      </c>
    </row>
    <row r="118" spans="1:56" ht="12.95" customHeight="1" x14ac:dyDescent="0.25">
      <c r="A118" s="548">
        <v>21</v>
      </c>
      <c r="B118" s="549">
        <v>4463</v>
      </c>
      <c r="C118" s="549">
        <v>600074684</v>
      </c>
      <c r="D118" s="549">
        <v>71010467</v>
      </c>
      <c r="E118" s="572" t="s">
        <v>373</v>
      </c>
      <c r="F118" s="573">
        <v>3117</v>
      </c>
      <c r="G118" s="574" t="s">
        <v>333</v>
      </c>
      <c r="H118" s="552" t="s">
        <v>281</v>
      </c>
      <c r="I118" s="529">
        <v>2865678</v>
      </c>
      <c r="J118" s="554">
        <v>2077480</v>
      </c>
      <c r="K118" s="554">
        <v>0</v>
      </c>
      <c r="L118" s="344">
        <v>702188</v>
      </c>
      <c r="M118" s="344">
        <v>41550</v>
      </c>
      <c r="N118" s="554">
        <v>44460</v>
      </c>
      <c r="O118" s="555">
        <v>3.6208</v>
      </c>
      <c r="P118" s="744">
        <v>2.6818</v>
      </c>
      <c r="Q118" s="837">
        <v>0.93900000000000006</v>
      </c>
      <c r="R118" s="112">
        <f t="shared" si="58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59"/>
        <v>0</v>
      </c>
      <c r="X118" s="113">
        <v>0</v>
      </c>
      <c r="Y118" s="113">
        <v>0</v>
      </c>
      <c r="Z118" s="113">
        <v>0</v>
      </c>
      <c r="AA118" s="113">
        <f t="shared" si="60"/>
        <v>0</v>
      </c>
      <c r="AB118" s="113">
        <f t="shared" si="61"/>
        <v>0</v>
      </c>
      <c r="AC118" s="114">
        <f t="shared" si="62"/>
        <v>0</v>
      </c>
      <c r="AD118" s="114">
        <f t="shared" si="63"/>
        <v>0</v>
      </c>
      <c r="AE118" s="113">
        <v>0</v>
      </c>
      <c r="AF118" s="113">
        <v>0</v>
      </c>
      <c r="AG118" s="113">
        <f t="shared" si="64"/>
        <v>0</v>
      </c>
      <c r="AH118" s="113">
        <f t="shared" si="65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66"/>
        <v>0</v>
      </c>
      <c r="AR118" s="115">
        <f t="shared" si="67"/>
        <v>0</v>
      </c>
      <c r="AS118" s="116">
        <f t="shared" si="68"/>
        <v>0</v>
      </c>
      <c r="AT118" s="881">
        <f>I118+AH118</f>
        <v>2865678</v>
      </c>
      <c r="AU118" s="535">
        <f>J118+W118</f>
        <v>2077480</v>
      </c>
      <c r="AV118" s="113">
        <f t="shared" si="72"/>
        <v>0</v>
      </c>
      <c r="AW118" s="535">
        <f t="shared" ref="AW118:AX121" si="107">L118+AC118</f>
        <v>702188</v>
      </c>
      <c r="AX118" s="535">
        <f t="shared" si="107"/>
        <v>41550</v>
      </c>
      <c r="AY118" s="535">
        <f>N118+AG118</f>
        <v>44460</v>
      </c>
      <c r="AZ118" s="556">
        <f>O118+AS118</f>
        <v>3.6208</v>
      </c>
      <c r="BA118" s="556">
        <f t="shared" ref="BA118:BB121" si="108">P118+AQ118</f>
        <v>2.6818</v>
      </c>
      <c r="BB118" s="557">
        <f t="shared" si="108"/>
        <v>0.93900000000000006</v>
      </c>
    </row>
    <row r="119" spans="1:56" ht="12.95" customHeight="1" x14ac:dyDescent="0.25">
      <c r="A119" s="548">
        <v>21</v>
      </c>
      <c r="B119" s="549">
        <v>4463</v>
      </c>
      <c r="C119" s="549">
        <v>600074684</v>
      </c>
      <c r="D119" s="549">
        <v>71010467</v>
      </c>
      <c r="E119" s="572" t="s">
        <v>373</v>
      </c>
      <c r="F119" s="573">
        <v>3117</v>
      </c>
      <c r="G119" s="552" t="s">
        <v>323</v>
      </c>
      <c r="H119" s="552" t="s">
        <v>282</v>
      </c>
      <c r="I119" s="529">
        <v>0</v>
      </c>
      <c r="J119" s="554">
        <v>0</v>
      </c>
      <c r="K119" s="554">
        <v>0</v>
      </c>
      <c r="L119" s="344">
        <v>0</v>
      </c>
      <c r="M119" s="344">
        <v>0</v>
      </c>
      <c r="N119" s="554">
        <v>0</v>
      </c>
      <c r="O119" s="555">
        <v>0</v>
      </c>
      <c r="P119" s="744">
        <v>0</v>
      </c>
      <c r="Q119" s="837">
        <v>0</v>
      </c>
      <c r="R119" s="112">
        <f t="shared" si="58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9"/>
        <v>0</v>
      </c>
      <c r="X119" s="113">
        <v>0</v>
      </c>
      <c r="Y119" s="113">
        <v>0</v>
      </c>
      <c r="Z119" s="113">
        <v>0</v>
      </c>
      <c r="AA119" s="113">
        <f t="shared" si="60"/>
        <v>0</v>
      </c>
      <c r="AB119" s="113">
        <f t="shared" si="61"/>
        <v>0</v>
      </c>
      <c r="AC119" s="114">
        <f t="shared" si="62"/>
        <v>0</v>
      </c>
      <c r="AD119" s="114">
        <f t="shared" si="63"/>
        <v>0</v>
      </c>
      <c r="AE119" s="113">
        <v>0</v>
      </c>
      <c r="AF119" s="113">
        <v>0</v>
      </c>
      <c r="AG119" s="113">
        <f t="shared" si="64"/>
        <v>0</v>
      </c>
      <c r="AH119" s="113">
        <f t="shared" si="65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66"/>
        <v>0</v>
      </c>
      <c r="AR119" s="115">
        <f t="shared" si="67"/>
        <v>0</v>
      </c>
      <c r="AS119" s="116">
        <f t="shared" si="68"/>
        <v>0</v>
      </c>
      <c r="AT119" s="881">
        <f>I119+AH119</f>
        <v>0</v>
      </c>
      <c r="AU119" s="535">
        <f>J119+W119</f>
        <v>0</v>
      </c>
      <c r="AV119" s="113">
        <f t="shared" si="72"/>
        <v>0</v>
      </c>
      <c r="AW119" s="535">
        <f t="shared" si="107"/>
        <v>0</v>
      </c>
      <c r="AX119" s="535">
        <f t="shared" si="107"/>
        <v>0</v>
      </c>
      <c r="AY119" s="535">
        <f>N119+AG119</f>
        <v>0</v>
      </c>
      <c r="AZ119" s="556">
        <f>O119+AS119</f>
        <v>0</v>
      </c>
      <c r="BA119" s="556">
        <f t="shared" si="108"/>
        <v>0</v>
      </c>
      <c r="BB119" s="557">
        <f t="shared" si="108"/>
        <v>0</v>
      </c>
    </row>
    <row r="120" spans="1:56" ht="12.95" customHeight="1" x14ac:dyDescent="0.25">
      <c r="A120" s="548">
        <v>21</v>
      </c>
      <c r="B120" s="549">
        <v>4463</v>
      </c>
      <c r="C120" s="549">
        <v>600074684</v>
      </c>
      <c r="D120" s="549">
        <v>71010467</v>
      </c>
      <c r="E120" s="572" t="s">
        <v>373</v>
      </c>
      <c r="F120" s="573">
        <v>3143</v>
      </c>
      <c r="G120" s="552" t="s">
        <v>633</v>
      </c>
      <c r="H120" s="552" t="s">
        <v>281</v>
      </c>
      <c r="I120" s="529">
        <v>592662</v>
      </c>
      <c r="J120" s="554">
        <v>436423</v>
      </c>
      <c r="K120" s="554">
        <v>0</v>
      </c>
      <c r="L120" s="344">
        <v>147511</v>
      </c>
      <c r="M120" s="344">
        <v>8728</v>
      </c>
      <c r="N120" s="554">
        <v>0</v>
      </c>
      <c r="O120" s="555">
        <v>0.85709999999999997</v>
      </c>
      <c r="P120" s="744">
        <v>0.85709999999999997</v>
      </c>
      <c r="Q120" s="837">
        <v>0</v>
      </c>
      <c r="R120" s="112">
        <f t="shared" si="58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59"/>
        <v>0</v>
      </c>
      <c r="X120" s="113">
        <v>0</v>
      </c>
      <c r="Y120" s="113">
        <v>0</v>
      </c>
      <c r="Z120" s="113">
        <v>0</v>
      </c>
      <c r="AA120" s="113">
        <f t="shared" si="60"/>
        <v>0</v>
      </c>
      <c r="AB120" s="113">
        <f t="shared" si="61"/>
        <v>0</v>
      </c>
      <c r="AC120" s="114">
        <f t="shared" si="62"/>
        <v>0</v>
      </c>
      <c r="AD120" s="114">
        <f t="shared" si="63"/>
        <v>0</v>
      </c>
      <c r="AE120" s="113">
        <v>0</v>
      </c>
      <c r="AF120" s="113">
        <v>0</v>
      </c>
      <c r="AG120" s="113">
        <f t="shared" si="64"/>
        <v>0</v>
      </c>
      <c r="AH120" s="113">
        <f t="shared" si="65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66"/>
        <v>0</v>
      </c>
      <c r="AR120" s="115">
        <f t="shared" si="67"/>
        <v>0</v>
      </c>
      <c r="AS120" s="116">
        <f t="shared" si="68"/>
        <v>0</v>
      </c>
      <c r="AT120" s="881">
        <f>I120+AH120</f>
        <v>592662</v>
      </c>
      <c r="AU120" s="535">
        <f>J120+W120</f>
        <v>436423</v>
      </c>
      <c r="AV120" s="113">
        <f t="shared" si="72"/>
        <v>0</v>
      </c>
      <c r="AW120" s="535">
        <f t="shared" si="107"/>
        <v>147511</v>
      </c>
      <c r="AX120" s="535">
        <f t="shared" si="107"/>
        <v>8728</v>
      </c>
      <c r="AY120" s="535">
        <f>N120+AG120</f>
        <v>0</v>
      </c>
      <c r="AZ120" s="556">
        <f>O120+AS120</f>
        <v>0.85709999999999997</v>
      </c>
      <c r="BA120" s="556">
        <f t="shared" si="108"/>
        <v>0.85709999999999997</v>
      </c>
      <c r="BB120" s="557">
        <f t="shared" si="108"/>
        <v>0</v>
      </c>
    </row>
    <row r="121" spans="1:56" ht="12.95" customHeight="1" x14ac:dyDescent="0.25">
      <c r="A121" s="548">
        <v>21</v>
      </c>
      <c r="B121" s="549">
        <v>4463</v>
      </c>
      <c r="C121" s="549">
        <v>600074684</v>
      </c>
      <c r="D121" s="549">
        <v>71010467</v>
      </c>
      <c r="E121" s="572" t="s">
        <v>373</v>
      </c>
      <c r="F121" s="573">
        <v>3143</v>
      </c>
      <c r="G121" s="552" t="s">
        <v>634</v>
      </c>
      <c r="H121" s="552" t="s">
        <v>282</v>
      </c>
      <c r="I121" s="529">
        <v>17556</v>
      </c>
      <c r="J121" s="554">
        <v>12375</v>
      </c>
      <c r="K121" s="554">
        <v>0</v>
      </c>
      <c r="L121" s="344">
        <v>4183</v>
      </c>
      <c r="M121" s="344">
        <v>248</v>
      </c>
      <c r="N121" s="554">
        <v>750</v>
      </c>
      <c r="O121" s="555">
        <v>0.05</v>
      </c>
      <c r="P121" s="744">
        <v>0</v>
      </c>
      <c r="Q121" s="837">
        <v>0.05</v>
      </c>
      <c r="R121" s="112">
        <f t="shared" si="58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59"/>
        <v>0</v>
      </c>
      <c r="X121" s="113">
        <v>0</v>
      </c>
      <c r="Y121" s="113">
        <v>0</v>
      </c>
      <c r="Z121" s="113">
        <v>0</v>
      </c>
      <c r="AA121" s="113">
        <f t="shared" si="60"/>
        <v>0</v>
      </c>
      <c r="AB121" s="113">
        <f t="shared" si="61"/>
        <v>0</v>
      </c>
      <c r="AC121" s="114">
        <f t="shared" si="62"/>
        <v>0</v>
      </c>
      <c r="AD121" s="114">
        <f t="shared" si="63"/>
        <v>0</v>
      </c>
      <c r="AE121" s="113">
        <v>0</v>
      </c>
      <c r="AF121" s="113">
        <v>0</v>
      </c>
      <c r="AG121" s="113">
        <f t="shared" si="64"/>
        <v>0</v>
      </c>
      <c r="AH121" s="113">
        <f t="shared" si="65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66"/>
        <v>0</v>
      </c>
      <c r="AR121" s="115">
        <f t="shared" si="67"/>
        <v>0</v>
      </c>
      <c r="AS121" s="116">
        <f t="shared" si="68"/>
        <v>0</v>
      </c>
      <c r="AT121" s="881">
        <f>I121+AH121</f>
        <v>17556</v>
      </c>
      <c r="AU121" s="535">
        <f>J121+W121</f>
        <v>12375</v>
      </c>
      <c r="AV121" s="113">
        <f t="shared" si="72"/>
        <v>0</v>
      </c>
      <c r="AW121" s="535">
        <f t="shared" si="107"/>
        <v>4183</v>
      </c>
      <c r="AX121" s="535">
        <f t="shared" si="107"/>
        <v>248</v>
      </c>
      <c r="AY121" s="535">
        <f>N121+AG121</f>
        <v>750</v>
      </c>
      <c r="AZ121" s="556">
        <f>O121+AS121</f>
        <v>0.05</v>
      </c>
      <c r="BA121" s="556">
        <f t="shared" si="108"/>
        <v>0</v>
      </c>
      <c r="BB121" s="557">
        <f t="shared" si="108"/>
        <v>0.05</v>
      </c>
    </row>
    <row r="122" spans="1:56" ht="12.95" customHeight="1" thickBot="1" x14ac:dyDescent="0.3">
      <c r="A122" s="575">
        <v>21</v>
      </c>
      <c r="B122" s="576">
        <v>4463</v>
      </c>
      <c r="C122" s="576">
        <v>600074684</v>
      </c>
      <c r="D122" s="576">
        <v>71010467</v>
      </c>
      <c r="E122" s="569" t="s">
        <v>374</v>
      </c>
      <c r="F122" s="570"/>
      <c r="G122" s="571"/>
      <c r="H122" s="571"/>
      <c r="I122" s="577">
        <v>3475896</v>
      </c>
      <c r="J122" s="578">
        <v>2526278</v>
      </c>
      <c r="K122" s="578">
        <v>0</v>
      </c>
      <c r="L122" s="578">
        <v>853882</v>
      </c>
      <c r="M122" s="578">
        <v>50526</v>
      </c>
      <c r="N122" s="578">
        <v>45210</v>
      </c>
      <c r="O122" s="579">
        <v>4.5278999999999998</v>
      </c>
      <c r="P122" s="579">
        <v>3.5388999999999999</v>
      </c>
      <c r="Q122" s="680">
        <v>0.9890000000000001</v>
      </c>
      <c r="R122" s="677">
        <f t="shared" ref="R122:BB122" si="109">SUM(R118:R121)</f>
        <v>0</v>
      </c>
      <c r="S122" s="678">
        <f t="shared" si="109"/>
        <v>0</v>
      </c>
      <c r="T122" s="678">
        <f t="shared" si="109"/>
        <v>0</v>
      </c>
      <c r="U122" s="678">
        <f t="shared" si="109"/>
        <v>0</v>
      </c>
      <c r="V122" s="678">
        <f t="shared" si="109"/>
        <v>0</v>
      </c>
      <c r="W122" s="678">
        <f t="shared" si="109"/>
        <v>0</v>
      </c>
      <c r="X122" s="678">
        <f t="shared" si="109"/>
        <v>0</v>
      </c>
      <c r="Y122" s="678">
        <f t="shared" si="109"/>
        <v>0</v>
      </c>
      <c r="Z122" s="678">
        <f t="shared" si="109"/>
        <v>0</v>
      </c>
      <c r="AA122" s="678">
        <f t="shared" si="109"/>
        <v>0</v>
      </c>
      <c r="AB122" s="678">
        <f t="shared" si="109"/>
        <v>0</v>
      </c>
      <c r="AC122" s="678">
        <f t="shared" si="109"/>
        <v>0</v>
      </c>
      <c r="AD122" s="678">
        <f t="shared" si="109"/>
        <v>0</v>
      </c>
      <c r="AE122" s="678">
        <f t="shared" si="109"/>
        <v>0</v>
      </c>
      <c r="AF122" s="678">
        <f t="shared" si="109"/>
        <v>0</v>
      </c>
      <c r="AG122" s="678">
        <f t="shared" si="109"/>
        <v>0</v>
      </c>
      <c r="AH122" s="678">
        <f t="shared" si="109"/>
        <v>0</v>
      </c>
      <c r="AI122" s="679">
        <f t="shared" si="109"/>
        <v>0</v>
      </c>
      <c r="AJ122" s="679">
        <f t="shared" si="109"/>
        <v>0</v>
      </c>
      <c r="AK122" s="679">
        <f t="shared" si="109"/>
        <v>0</v>
      </c>
      <c r="AL122" s="679">
        <f t="shared" si="109"/>
        <v>0</v>
      </c>
      <c r="AM122" s="679">
        <f t="shared" si="109"/>
        <v>0</v>
      </c>
      <c r="AN122" s="679">
        <f t="shared" si="109"/>
        <v>0</v>
      </c>
      <c r="AO122" s="679">
        <f t="shared" si="109"/>
        <v>0</v>
      </c>
      <c r="AP122" s="679">
        <f t="shared" si="109"/>
        <v>0</v>
      </c>
      <c r="AQ122" s="679">
        <f t="shared" si="109"/>
        <v>0</v>
      </c>
      <c r="AR122" s="679">
        <f t="shared" si="109"/>
        <v>0</v>
      </c>
      <c r="AS122" s="802">
        <f t="shared" si="109"/>
        <v>0</v>
      </c>
      <c r="AT122" s="883">
        <f t="shared" si="109"/>
        <v>3475896</v>
      </c>
      <c r="AU122" s="678">
        <f t="shared" si="109"/>
        <v>2526278</v>
      </c>
      <c r="AV122" s="678">
        <f t="shared" si="109"/>
        <v>0</v>
      </c>
      <c r="AW122" s="678">
        <f t="shared" si="109"/>
        <v>853882</v>
      </c>
      <c r="AX122" s="678">
        <f t="shared" si="109"/>
        <v>50526</v>
      </c>
      <c r="AY122" s="678">
        <f t="shared" si="109"/>
        <v>45210</v>
      </c>
      <c r="AZ122" s="679">
        <f t="shared" si="109"/>
        <v>4.5278999999999998</v>
      </c>
      <c r="BA122" s="679">
        <f t="shared" si="109"/>
        <v>3.5388999999999999</v>
      </c>
      <c r="BB122" s="802">
        <f t="shared" si="109"/>
        <v>0.9890000000000001</v>
      </c>
    </row>
    <row r="123" spans="1:56" ht="14.25" customHeight="1" thickBot="1" x14ac:dyDescent="0.3">
      <c r="A123" s="580"/>
      <c r="B123" s="581"/>
      <c r="C123" s="582"/>
      <c r="D123" s="581"/>
      <c r="E123" s="583" t="s">
        <v>801</v>
      </c>
      <c r="F123" s="582"/>
      <c r="G123" s="584"/>
      <c r="H123" s="585"/>
      <c r="I123" s="586">
        <f t="shared" ref="I123:BB123" si="110">I122+I117+I114+I107+I100+I93+I86+I79+I72+I65+I58+I56+I50+I46+I44+I42+I36+I30+I24+I18+I13</f>
        <v>314493897</v>
      </c>
      <c r="J123" s="587">
        <f t="shared" si="110"/>
        <v>226853354</v>
      </c>
      <c r="K123" s="587">
        <f t="shared" si="110"/>
        <v>926750</v>
      </c>
      <c r="L123" s="587">
        <f t="shared" si="110"/>
        <v>76989673</v>
      </c>
      <c r="M123" s="587">
        <f t="shared" si="110"/>
        <v>4537076</v>
      </c>
      <c r="N123" s="587">
        <f t="shared" si="110"/>
        <v>5187044</v>
      </c>
      <c r="O123" s="588">
        <f t="shared" si="110"/>
        <v>496.38310000000007</v>
      </c>
      <c r="P123" s="588">
        <f t="shared" si="110"/>
        <v>346.488</v>
      </c>
      <c r="Q123" s="589">
        <f t="shared" si="110"/>
        <v>149.89509999999999</v>
      </c>
      <c r="R123" s="839">
        <f t="shared" si="110"/>
        <v>0</v>
      </c>
      <c r="S123" s="684">
        <f t="shared" si="110"/>
        <v>37536</v>
      </c>
      <c r="T123" s="684">
        <f t="shared" si="110"/>
        <v>-87099</v>
      </c>
      <c r="U123" s="684">
        <f t="shared" si="110"/>
        <v>0</v>
      </c>
      <c r="V123" s="684">
        <f t="shared" si="110"/>
        <v>0</v>
      </c>
      <c r="W123" s="684">
        <f t="shared" si="110"/>
        <v>-49563</v>
      </c>
      <c r="X123" s="684">
        <f t="shared" si="110"/>
        <v>0</v>
      </c>
      <c r="Y123" s="684">
        <f t="shared" si="110"/>
        <v>0</v>
      </c>
      <c r="Z123" s="684">
        <f t="shared" si="110"/>
        <v>0</v>
      </c>
      <c r="AA123" s="684">
        <f t="shared" si="110"/>
        <v>0</v>
      </c>
      <c r="AB123" s="684">
        <f t="shared" si="110"/>
        <v>-49563</v>
      </c>
      <c r="AC123" s="684">
        <f t="shared" si="110"/>
        <v>-16752</v>
      </c>
      <c r="AD123" s="684">
        <f t="shared" si="110"/>
        <v>-993</v>
      </c>
      <c r="AE123" s="684">
        <f t="shared" si="110"/>
        <v>12500</v>
      </c>
      <c r="AF123" s="684">
        <f t="shared" si="110"/>
        <v>0</v>
      </c>
      <c r="AG123" s="684">
        <f t="shared" si="110"/>
        <v>12500</v>
      </c>
      <c r="AH123" s="684">
        <f t="shared" si="110"/>
        <v>-54808</v>
      </c>
      <c r="AI123" s="685">
        <f t="shared" si="110"/>
        <v>0</v>
      </c>
      <c r="AJ123" s="685">
        <f t="shared" si="110"/>
        <v>0</v>
      </c>
      <c r="AK123" s="685">
        <f t="shared" si="110"/>
        <v>0.11</v>
      </c>
      <c r="AL123" s="685">
        <f t="shared" si="110"/>
        <v>0</v>
      </c>
      <c r="AM123" s="685">
        <f t="shared" si="110"/>
        <v>-0.28000000000000003</v>
      </c>
      <c r="AN123" s="685">
        <f t="shared" si="110"/>
        <v>0</v>
      </c>
      <c r="AO123" s="685">
        <f t="shared" si="110"/>
        <v>0</v>
      </c>
      <c r="AP123" s="685">
        <f t="shared" si="110"/>
        <v>0</v>
      </c>
      <c r="AQ123" s="685">
        <f t="shared" si="110"/>
        <v>0.11</v>
      </c>
      <c r="AR123" s="685">
        <f t="shared" si="110"/>
        <v>-0.28000000000000003</v>
      </c>
      <c r="AS123" s="803">
        <f t="shared" si="110"/>
        <v>-0.17</v>
      </c>
      <c r="AT123" s="839">
        <f t="shared" si="110"/>
        <v>314439089</v>
      </c>
      <c r="AU123" s="684">
        <f t="shared" si="110"/>
        <v>226803791</v>
      </c>
      <c r="AV123" s="684">
        <f t="shared" si="110"/>
        <v>926750</v>
      </c>
      <c r="AW123" s="684">
        <f t="shared" si="110"/>
        <v>76972921</v>
      </c>
      <c r="AX123" s="684">
        <f t="shared" si="110"/>
        <v>4536083</v>
      </c>
      <c r="AY123" s="684">
        <f t="shared" si="110"/>
        <v>5199544</v>
      </c>
      <c r="AZ123" s="685">
        <f t="shared" si="110"/>
        <v>496.21310000000005</v>
      </c>
      <c r="BA123" s="685">
        <f t="shared" si="110"/>
        <v>346.59800000000001</v>
      </c>
      <c r="BB123" s="803">
        <f t="shared" si="110"/>
        <v>149.61509999999998</v>
      </c>
    </row>
    <row r="124" spans="1:56" ht="12.75" customHeight="1" x14ac:dyDescent="0.25">
      <c r="B124" s="591"/>
      <c r="D124" s="591"/>
      <c r="E124" s="592"/>
      <c r="I124" s="593">
        <f>SUM(J123:N123)</f>
        <v>314493897</v>
      </c>
      <c r="J124" s="593"/>
      <c r="K124" s="593"/>
      <c r="L124" s="593"/>
      <c r="M124" s="593"/>
      <c r="N124" s="593"/>
      <c r="O124" s="594">
        <f>SUM(P123:Q123)</f>
        <v>496.38310000000001</v>
      </c>
      <c r="P124" s="594"/>
      <c r="Q124" s="594"/>
      <c r="R124" s="594"/>
      <c r="S124" s="594"/>
      <c r="T124" s="594"/>
      <c r="U124" s="594"/>
      <c r="V124" s="594"/>
      <c r="W124" s="595">
        <f>SUM(R123:V123)</f>
        <v>-49563</v>
      </c>
      <c r="X124" s="596"/>
      <c r="Y124" s="596"/>
      <c r="Z124" s="596"/>
      <c r="AA124" s="595">
        <f>SUM(X123:Z123)</f>
        <v>0</v>
      </c>
      <c r="AB124" s="595">
        <f>W123+AA123</f>
        <v>-49563</v>
      </c>
      <c r="AC124" s="597"/>
      <c r="AD124" s="597"/>
      <c r="AE124" s="596"/>
      <c r="AF124" s="596"/>
      <c r="AG124" s="595">
        <f>SUM(AE123:AF123)</f>
        <v>12500</v>
      </c>
      <c r="AH124" s="595">
        <f>AB123+AC123+AD123+AG123</f>
        <v>-54808</v>
      </c>
      <c r="AI124" s="598"/>
      <c r="AJ124" s="598"/>
      <c r="AK124" s="598"/>
      <c r="AL124" s="598"/>
      <c r="AM124" s="598"/>
      <c r="AN124" s="598"/>
      <c r="AO124" s="598"/>
      <c r="AP124" s="598"/>
      <c r="AQ124" s="138">
        <f>AI123+AK123+AL123+AN123+AO123</f>
        <v>0.11</v>
      </c>
      <c r="AR124" s="138">
        <f>AJ123+AM123+AP123</f>
        <v>-0.28000000000000003</v>
      </c>
      <c r="AS124" s="138">
        <f>SUM(AQ123:AR123)</f>
        <v>-0.17000000000000004</v>
      </c>
      <c r="AT124" s="593">
        <f>SUM(AU123:AY123)</f>
        <v>314439089</v>
      </c>
      <c r="AU124" s="599"/>
      <c r="AV124" s="599"/>
      <c r="AW124" s="599"/>
      <c r="AX124" s="599"/>
      <c r="AY124" s="599"/>
      <c r="AZ124" s="594">
        <f>SUM(BA123:BB123)</f>
        <v>496.2131</v>
      </c>
      <c r="BA124" s="806"/>
      <c r="BB124" s="806"/>
    </row>
    <row r="125" spans="1:56" ht="12.75" customHeight="1" thickBot="1" x14ac:dyDescent="0.3">
      <c r="B125" s="591"/>
      <c r="D125" s="591"/>
      <c r="E125" s="487"/>
      <c r="I125" s="600">
        <f ca="1">SUM(J126:N126)</f>
        <v>314493897</v>
      </c>
      <c r="J125" s="495"/>
      <c r="K125" s="495"/>
      <c r="L125" s="495"/>
      <c r="M125" s="495"/>
      <c r="N125" s="495"/>
      <c r="O125" s="601">
        <f ca="1">SUM(P126:Q126)</f>
        <v>496.38310000000001</v>
      </c>
      <c r="P125" s="792"/>
      <c r="Q125" s="792"/>
      <c r="R125" s="602"/>
      <c r="S125" s="602"/>
      <c r="T125" s="602"/>
      <c r="U125" s="602"/>
      <c r="V125" s="602"/>
      <c r="W125" s="603">
        <f ca="1">SUM(R126:V126)</f>
        <v>-49563</v>
      </c>
      <c r="X125" s="604"/>
      <c r="Y125" s="604"/>
      <c r="Z125" s="604"/>
      <c r="AA125" s="603">
        <f ca="1">SUM(X126:Z126)</f>
        <v>0</v>
      </c>
      <c r="AB125" s="603">
        <f ca="1">W126+AA126</f>
        <v>-49563</v>
      </c>
      <c r="AC125" s="605"/>
      <c r="AD125" s="605"/>
      <c r="AE125" s="604"/>
      <c r="AF125" s="604"/>
      <c r="AG125" s="603">
        <f ca="1">SUM(AE126:AF126)</f>
        <v>12500</v>
      </c>
      <c r="AH125" s="603">
        <f ca="1">AB126+AC126+AD126+AG126</f>
        <v>-54808</v>
      </c>
      <c r="AI125" s="606"/>
      <c r="AJ125" s="606"/>
      <c r="AK125" s="606"/>
      <c r="AL125" s="606"/>
      <c r="AM125" s="606"/>
      <c r="AN125" s="606"/>
      <c r="AO125" s="606"/>
      <c r="AP125" s="606"/>
      <c r="AQ125" s="307">
        <f ca="1">AI126+AK126+AL126+AN126+AO126</f>
        <v>0.11000000000000004</v>
      </c>
      <c r="AR125" s="307">
        <f ca="1">AJ126+AM126+AP126</f>
        <v>-0.27999999999999992</v>
      </c>
      <c r="AS125" s="307">
        <f ca="1">SUM(AQ126:AR126)</f>
        <v>-0.16999999999999987</v>
      </c>
      <c r="AT125" s="607">
        <f ca="1">SUM(AU126:AY126)</f>
        <v>314439089</v>
      </c>
      <c r="AU125" s="608"/>
      <c r="AV125" s="608"/>
      <c r="AW125" s="608"/>
      <c r="AX125" s="608"/>
      <c r="AY125" s="608"/>
      <c r="AZ125" s="602">
        <f ca="1">SUM(BA126:BB126)</f>
        <v>496.21310000000005</v>
      </c>
      <c r="BA125" s="807"/>
      <c r="BB125" s="807"/>
    </row>
    <row r="126" spans="1:56" s="143" customFormat="1" ht="12.95" customHeight="1" thickBot="1" x14ac:dyDescent="0.3">
      <c r="D126" s="609"/>
      <c r="E126" s="610"/>
      <c r="F126" s="609"/>
      <c r="G126" s="611"/>
      <c r="H126" s="612" t="s">
        <v>0</v>
      </c>
      <c r="I126" s="613">
        <f t="shared" ref="I126:BB126" ca="1" si="111">SUM(I127:I136)</f>
        <v>314493897</v>
      </c>
      <c r="J126" s="614">
        <f t="shared" ca="1" si="111"/>
        <v>226853354</v>
      </c>
      <c r="K126" s="614">
        <f ca="1">SUM(K127:K136)</f>
        <v>926750</v>
      </c>
      <c r="L126" s="614">
        <f t="shared" ca="1" si="111"/>
        <v>76989673</v>
      </c>
      <c r="M126" s="614">
        <f t="shared" ca="1" si="111"/>
        <v>4537076</v>
      </c>
      <c r="N126" s="614">
        <f t="shared" ca="1" si="111"/>
        <v>5187044</v>
      </c>
      <c r="O126" s="615">
        <f t="shared" ca="1" si="111"/>
        <v>496.38309999999996</v>
      </c>
      <c r="P126" s="615">
        <f t="shared" ca="1" si="111"/>
        <v>346.488</v>
      </c>
      <c r="Q126" s="690">
        <f t="shared" ca="1" si="111"/>
        <v>149.89509999999999</v>
      </c>
      <c r="R126" s="616">
        <f t="shared" ca="1" si="111"/>
        <v>0</v>
      </c>
      <c r="S126" s="616">
        <f t="shared" ca="1" si="111"/>
        <v>37536</v>
      </c>
      <c r="T126" s="616">
        <f t="shared" ca="1" si="111"/>
        <v>-87099</v>
      </c>
      <c r="U126" s="616">
        <f t="shared" ca="1" si="111"/>
        <v>0</v>
      </c>
      <c r="V126" s="616">
        <f t="shared" ca="1" si="111"/>
        <v>0</v>
      </c>
      <c r="W126" s="616">
        <f t="shared" ca="1" si="111"/>
        <v>-49563</v>
      </c>
      <c r="X126" s="616">
        <f t="shared" ca="1" si="111"/>
        <v>0</v>
      </c>
      <c r="Y126" s="616">
        <f t="shared" ca="1" si="111"/>
        <v>0</v>
      </c>
      <c r="Z126" s="616">
        <f t="shared" ca="1" si="111"/>
        <v>0</v>
      </c>
      <c r="AA126" s="616">
        <f t="shared" ca="1" si="111"/>
        <v>0</v>
      </c>
      <c r="AB126" s="616">
        <f t="shared" ca="1" si="111"/>
        <v>-49563</v>
      </c>
      <c r="AC126" s="616">
        <f t="shared" ca="1" si="111"/>
        <v>-16752</v>
      </c>
      <c r="AD126" s="616">
        <f t="shared" ca="1" si="111"/>
        <v>-993</v>
      </c>
      <c r="AE126" s="616">
        <f t="shared" ca="1" si="111"/>
        <v>12500</v>
      </c>
      <c r="AF126" s="616">
        <f t="shared" ca="1" si="111"/>
        <v>0</v>
      </c>
      <c r="AG126" s="616">
        <f t="shared" ca="1" si="111"/>
        <v>12500</v>
      </c>
      <c r="AH126" s="616">
        <f t="shared" ca="1" si="111"/>
        <v>-54808</v>
      </c>
      <c r="AI126" s="617">
        <f t="shared" ca="1" si="111"/>
        <v>0</v>
      </c>
      <c r="AJ126" s="617">
        <f t="shared" ca="1" si="111"/>
        <v>0</v>
      </c>
      <c r="AK126" s="617">
        <f t="shared" ca="1" si="111"/>
        <v>0.11000000000000004</v>
      </c>
      <c r="AL126" s="617">
        <f t="shared" ca="1" si="111"/>
        <v>0</v>
      </c>
      <c r="AM126" s="617">
        <f t="shared" ca="1" si="111"/>
        <v>-0.27999999999999992</v>
      </c>
      <c r="AN126" s="617">
        <f t="shared" ca="1" si="111"/>
        <v>0</v>
      </c>
      <c r="AO126" s="617">
        <f t="shared" ca="1" si="111"/>
        <v>0</v>
      </c>
      <c r="AP126" s="617">
        <f t="shared" ca="1" si="111"/>
        <v>0</v>
      </c>
      <c r="AQ126" s="617">
        <f t="shared" ca="1" si="111"/>
        <v>0.11000000000000004</v>
      </c>
      <c r="AR126" s="617">
        <f t="shared" ca="1" si="111"/>
        <v>-0.27999999999999992</v>
      </c>
      <c r="AS126" s="618">
        <f t="shared" ca="1" si="111"/>
        <v>-0.16999999999999987</v>
      </c>
      <c r="AT126" s="613">
        <f t="shared" ca="1" si="111"/>
        <v>314439089</v>
      </c>
      <c r="AU126" s="616">
        <f t="shared" ca="1" si="111"/>
        <v>226803791</v>
      </c>
      <c r="AV126" s="616">
        <f t="shared" ca="1" si="111"/>
        <v>926750</v>
      </c>
      <c r="AW126" s="616">
        <f t="shared" ca="1" si="111"/>
        <v>76972921</v>
      </c>
      <c r="AX126" s="616">
        <f t="shared" ca="1" si="111"/>
        <v>4536083</v>
      </c>
      <c r="AY126" s="616">
        <f t="shared" ca="1" si="111"/>
        <v>5199544</v>
      </c>
      <c r="AZ126" s="617">
        <f t="shared" ca="1" si="111"/>
        <v>496.2131</v>
      </c>
      <c r="BA126" s="617">
        <f t="shared" ca="1" si="111"/>
        <v>346.59800000000007</v>
      </c>
      <c r="BB126" s="619">
        <f t="shared" ca="1" si="111"/>
        <v>149.61509999999998</v>
      </c>
    </row>
    <row r="127" spans="1:56" s="143" customFormat="1" ht="12.95" customHeight="1" x14ac:dyDescent="0.25">
      <c r="D127" s="609"/>
      <c r="E127" s="610"/>
      <c r="F127" s="609"/>
      <c r="G127" s="611"/>
      <c r="H127" s="620">
        <v>3111</v>
      </c>
      <c r="I127" s="413">
        <f t="shared" ref="I127:BB127" ca="1" si="112">SUMIF($F$12:$F$427,"=3111",I$12:I$383)</f>
        <v>60947417</v>
      </c>
      <c r="J127" s="412">
        <f t="shared" ca="1" si="112"/>
        <v>44426021</v>
      </c>
      <c r="K127" s="412">
        <f t="shared" ca="1" si="112"/>
        <v>61720</v>
      </c>
      <c r="L127" s="412">
        <f t="shared" ca="1" si="112"/>
        <v>15036856</v>
      </c>
      <c r="M127" s="412">
        <f t="shared" ca="1" si="112"/>
        <v>888521</v>
      </c>
      <c r="N127" s="412">
        <f t="shared" ca="1" si="112"/>
        <v>534299</v>
      </c>
      <c r="O127" s="414">
        <f t="shared" ca="1" si="112"/>
        <v>104.9019</v>
      </c>
      <c r="P127" s="414">
        <f t="shared" ca="1" si="112"/>
        <v>79.531200000000013</v>
      </c>
      <c r="Q127" s="415">
        <f t="shared" ca="1" si="112"/>
        <v>25.370699999999999</v>
      </c>
      <c r="R127" s="423">
        <f t="shared" ca="1" si="112"/>
        <v>0</v>
      </c>
      <c r="S127" s="423">
        <f t="shared" ca="1" si="112"/>
        <v>72190</v>
      </c>
      <c r="T127" s="423">
        <f t="shared" ca="1" si="112"/>
        <v>0</v>
      </c>
      <c r="U127" s="423">
        <f t="shared" ca="1" si="112"/>
        <v>0</v>
      </c>
      <c r="V127" s="423">
        <f t="shared" ca="1" si="112"/>
        <v>0</v>
      </c>
      <c r="W127" s="423">
        <f t="shared" ca="1" si="112"/>
        <v>72190</v>
      </c>
      <c r="X127" s="423">
        <f t="shared" ca="1" si="112"/>
        <v>0</v>
      </c>
      <c r="Y127" s="423">
        <f t="shared" ca="1" si="112"/>
        <v>0</v>
      </c>
      <c r="Z127" s="423">
        <f t="shared" ca="1" si="112"/>
        <v>0</v>
      </c>
      <c r="AA127" s="423">
        <f t="shared" ca="1" si="112"/>
        <v>0</v>
      </c>
      <c r="AB127" s="423">
        <f t="shared" ca="1" si="112"/>
        <v>72190</v>
      </c>
      <c r="AC127" s="423">
        <f t="shared" ca="1" si="112"/>
        <v>24400</v>
      </c>
      <c r="AD127" s="423">
        <f t="shared" ca="1" si="112"/>
        <v>1444</v>
      </c>
      <c r="AE127" s="423">
        <f t="shared" ca="1" si="112"/>
        <v>7500</v>
      </c>
      <c r="AF127" s="423">
        <f t="shared" ca="1" si="112"/>
        <v>0</v>
      </c>
      <c r="AG127" s="423">
        <f t="shared" ca="1" si="112"/>
        <v>7500</v>
      </c>
      <c r="AH127" s="423">
        <f t="shared" ca="1" si="112"/>
        <v>105534</v>
      </c>
      <c r="AI127" s="621">
        <f t="shared" ca="1" si="112"/>
        <v>0</v>
      </c>
      <c r="AJ127" s="621">
        <f t="shared" ca="1" si="112"/>
        <v>0</v>
      </c>
      <c r="AK127" s="621">
        <f t="shared" ca="1" si="112"/>
        <v>0.14000000000000001</v>
      </c>
      <c r="AL127" s="621">
        <f t="shared" ca="1" si="112"/>
        <v>0</v>
      </c>
      <c r="AM127" s="621">
        <f t="shared" ca="1" si="112"/>
        <v>0</v>
      </c>
      <c r="AN127" s="621">
        <f t="shared" ca="1" si="112"/>
        <v>0</v>
      </c>
      <c r="AO127" s="621">
        <f t="shared" ca="1" si="112"/>
        <v>0</v>
      </c>
      <c r="AP127" s="621">
        <f t="shared" ca="1" si="112"/>
        <v>0</v>
      </c>
      <c r="AQ127" s="621">
        <f t="shared" ca="1" si="112"/>
        <v>0.14000000000000001</v>
      </c>
      <c r="AR127" s="621">
        <f t="shared" ca="1" si="112"/>
        <v>0</v>
      </c>
      <c r="AS127" s="622">
        <f t="shared" ca="1" si="112"/>
        <v>0.14000000000000001</v>
      </c>
      <c r="AT127" s="413">
        <f t="shared" ca="1" si="112"/>
        <v>61052951</v>
      </c>
      <c r="AU127" s="423">
        <f t="shared" ca="1" si="112"/>
        <v>44498211</v>
      </c>
      <c r="AV127" s="423">
        <f t="shared" ca="1" si="112"/>
        <v>61720</v>
      </c>
      <c r="AW127" s="423">
        <f t="shared" ca="1" si="112"/>
        <v>15061256</v>
      </c>
      <c r="AX127" s="423">
        <f t="shared" ca="1" si="112"/>
        <v>889965</v>
      </c>
      <c r="AY127" s="423">
        <f t="shared" ca="1" si="112"/>
        <v>541799</v>
      </c>
      <c r="AZ127" s="621">
        <f t="shared" ca="1" si="112"/>
        <v>105.0419</v>
      </c>
      <c r="BA127" s="621">
        <f t="shared" ca="1" si="112"/>
        <v>79.671200000000013</v>
      </c>
      <c r="BB127" s="623">
        <f t="shared" ca="1" si="112"/>
        <v>25.370699999999999</v>
      </c>
      <c r="BD127" s="137"/>
    </row>
    <row r="128" spans="1:56" s="143" customFormat="1" ht="12.95" customHeight="1" x14ac:dyDescent="0.25">
      <c r="D128" s="609"/>
      <c r="E128" s="610"/>
      <c r="F128" s="609"/>
      <c r="G128" s="611"/>
      <c r="H128" s="624">
        <v>3113</v>
      </c>
      <c r="I128" s="112">
        <f t="shared" ref="I128:BB128" si="113">SUMIF($F$12:$F$427,"=3113",I$12:I$427)</f>
        <v>150982520</v>
      </c>
      <c r="J128" s="113">
        <f t="shared" si="113"/>
        <v>108245407</v>
      </c>
      <c r="K128" s="113">
        <f t="shared" si="113"/>
        <v>419600</v>
      </c>
      <c r="L128" s="113">
        <f t="shared" si="113"/>
        <v>36728773</v>
      </c>
      <c r="M128" s="113">
        <f t="shared" si="113"/>
        <v>2164910</v>
      </c>
      <c r="N128" s="113">
        <f t="shared" si="113"/>
        <v>3423830</v>
      </c>
      <c r="O128" s="115">
        <f t="shared" si="113"/>
        <v>213.28959999999998</v>
      </c>
      <c r="P128" s="115">
        <f t="shared" si="113"/>
        <v>171.19409999999999</v>
      </c>
      <c r="Q128" s="116">
        <f t="shared" si="113"/>
        <v>42.095499999999994</v>
      </c>
      <c r="R128" s="351">
        <f t="shared" si="113"/>
        <v>0</v>
      </c>
      <c r="S128" s="351">
        <f t="shared" si="113"/>
        <v>151570</v>
      </c>
      <c r="T128" s="351">
        <f t="shared" si="113"/>
        <v>0</v>
      </c>
      <c r="U128" s="351">
        <f t="shared" si="113"/>
        <v>0</v>
      </c>
      <c r="V128" s="351">
        <f t="shared" si="113"/>
        <v>0</v>
      </c>
      <c r="W128" s="351">
        <f t="shared" si="113"/>
        <v>151570</v>
      </c>
      <c r="X128" s="351">
        <f t="shared" si="113"/>
        <v>0</v>
      </c>
      <c r="Y128" s="351">
        <f t="shared" si="113"/>
        <v>0</v>
      </c>
      <c r="Z128" s="351">
        <f t="shared" si="113"/>
        <v>0</v>
      </c>
      <c r="AA128" s="351">
        <f t="shared" si="113"/>
        <v>0</v>
      </c>
      <c r="AB128" s="351">
        <f t="shared" si="113"/>
        <v>151570</v>
      </c>
      <c r="AC128" s="351">
        <f t="shared" si="113"/>
        <v>51231</v>
      </c>
      <c r="AD128" s="351">
        <f t="shared" si="113"/>
        <v>3031</v>
      </c>
      <c r="AE128" s="351">
        <f t="shared" si="113"/>
        <v>5000</v>
      </c>
      <c r="AF128" s="351">
        <f t="shared" si="113"/>
        <v>0</v>
      </c>
      <c r="AG128" s="351">
        <f t="shared" si="113"/>
        <v>5000</v>
      </c>
      <c r="AH128" s="351">
        <f t="shared" si="113"/>
        <v>210832</v>
      </c>
      <c r="AI128" s="625">
        <f t="shared" si="113"/>
        <v>0</v>
      </c>
      <c r="AJ128" s="625">
        <f t="shared" si="113"/>
        <v>0</v>
      </c>
      <c r="AK128" s="625">
        <f t="shared" si="113"/>
        <v>0.45</v>
      </c>
      <c r="AL128" s="625">
        <f t="shared" si="113"/>
        <v>0</v>
      </c>
      <c r="AM128" s="625">
        <f t="shared" si="113"/>
        <v>0</v>
      </c>
      <c r="AN128" s="625">
        <f t="shared" si="113"/>
        <v>0</v>
      </c>
      <c r="AO128" s="625">
        <f t="shared" si="113"/>
        <v>0</v>
      </c>
      <c r="AP128" s="625">
        <f t="shared" si="113"/>
        <v>0</v>
      </c>
      <c r="AQ128" s="625">
        <f t="shared" si="113"/>
        <v>0.45</v>
      </c>
      <c r="AR128" s="625">
        <f t="shared" si="113"/>
        <v>0</v>
      </c>
      <c r="AS128" s="626">
        <f t="shared" si="113"/>
        <v>0.45</v>
      </c>
      <c r="AT128" s="112">
        <f t="shared" si="113"/>
        <v>151193352</v>
      </c>
      <c r="AU128" s="351">
        <f t="shared" si="113"/>
        <v>108396977</v>
      </c>
      <c r="AV128" s="351">
        <f t="shared" si="113"/>
        <v>419600</v>
      </c>
      <c r="AW128" s="351">
        <f t="shared" si="113"/>
        <v>36780004</v>
      </c>
      <c r="AX128" s="351">
        <f t="shared" si="113"/>
        <v>2167941</v>
      </c>
      <c r="AY128" s="351">
        <f t="shared" si="113"/>
        <v>3428830</v>
      </c>
      <c r="AZ128" s="625">
        <f t="shared" si="113"/>
        <v>213.7396</v>
      </c>
      <c r="BA128" s="625">
        <f t="shared" si="113"/>
        <v>171.64410000000001</v>
      </c>
      <c r="BB128" s="627">
        <f t="shared" si="113"/>
        <v>42.095499999999994</v>
      </c>
      <c r="BD128" s="137"/>
    </row>
    <row r="129" spans="4:56" s="143" customFormat="1" ht="12.95" customHeight="1" x14ac:dyDescent="0.25">
      <c r="D129" s="609"/>
      <c r="E129" s="610"/>
      <c r="F129" s="609"/>
      <c r="G129" s="611"/>
      <c r="H129" s="624">
        <v>3114</v>
      </c>
      <c r="I129" s="112">
        <f t="shared" ref="I129:BB129" si="114">SUMIF($F$12:$F$427,"=3114",I$12:I$427)</f>
        <v>9029010</v>
      </c>
      <c r="J129" s="113">
        <f t="shared" si="114"/>
        <v>6534588</v>
      </c>
      <c r="K129" s="113">
        <f t="shared" si="114"/>
        <v>30000</v>
      </c>
      <c r="L129" s="113">
        <f t="shared" si="114"/>
        <v>2218830</v>
      </c>
      <c r="M129" s="113">
        <f t="shared" si="114"/>
        <v>130692</v>
      </c>
      <c r="N129" s="113">
        <f t="shared" si="114"/>
        <v>114900</v>
      </c>
      <c r="O129" s="115">
        <f t="shared" si="114"/>
        <v>12.329400000000001</v>
      </c>
      <c r="P129" s="115">
        <f t="shared" si="114"/>
        <v>8.9670000000000005</v>
      </c>
      <c r="Q129" s="116">
        <f t="shared" si="114"/>
        <v>3.3624000000000001</v>
      </c>
      <c r="R129" s="351">
        <f t="shared" si="114"/>
        <v>0</v>
      </c>
      <c r="S129" s="351">
        <f t="shared" si="114"/>
        <v>0</v>
      </c>
      <c r="T129" s="351">
        <f t="shared" si="114"/>
        <v>0</v>
      </c>
      <c r="U129" s="351">
        <f t="shared" si="114"/>
        <v>0</v>
      </c>
      <c r="V129" s="351">
        <f t="shared" si="114"/>
        <v>0</v>
      </c>
      <c r="W129" s="351">
        <f t="shared" si="114"/>
        <v>0</v>
      </c>
      <c r="X129" s="351">
        <f t="shared" si="114"/>
        <v>0</v>
      </c>
      <c r="Y129" s="351">
        <f t="shared" si="114"/>
        <v>0</v>
      </c>
      <c r="Z129" s="351">
        <f t="shared" si="114"/>
        <v>0</v>
      </c>
      <c r="AA129" s="351">
        <f t="shared" si="114"/>
        <v>0</v>
      </c>
      <c r="AB129" s="351">
        <f t="shared" si="114"/>
        <v>0</v>
      </c>
      <c r="AC129" s="351">
        <f t="shared" si="114"/>
        <v>0</v>
      </c>
      <c r="AD129" s="351">
        <f t="shared" si="114"/>
        <v>0</v>
      </c>
      <c r="AE129" s="351">
        <f t="shared" si="114"/>
        <v>0</v>
      </c>
      <c r="AF129" s="351">
        <f t="shared" si="114"/>
        <v>0</v>
      </c>
      <c r="AG129" s="351">
        <f t="shared" si="114"/>
        <v>0</v>
      </c>
      <c r="AH129" s="351">
        <f t="shared" si="114"/>
        <v>0</v>
      </c>
      <c r="AI129" s="625">
        <f t="shared" si="114"/>
        <v>0</v>
      </c>
      <c r="AJ129" s="625">
        <f t="shared" si="114"/>
        <v>0</v>
      </c>
      <c r="AK129" s="625">
        <f t="shared" si="114"/>
        <v>0</v>
      </c>
      <c r="AL129" s="625">
        <f t="shared" si="114"/>
        <v>0</v>
      </c>
      <c r="AM129" s="625">
        <f t="shared" si="114"/>
        <v>0</v>
      </c>
      <c r="AN129" s="625">
        <f t="shared" si="114"/>
        <v>0</v>
      </c>
      <c r="AO129" s="625">
        <f t="shared" si="114"/>
        <v>0</v>
      </c>
      <c r="AP129" s="625">
        <f t="shared" si="114"/>
        <v>0</v>
      </c>
      <c r="AQ129" s="625">
        <f t="shared" si="114"/>
        <v>0</v>
      </c>
      <c r="AR129" s="625">
        <f t="shared" si="114"/>
        <v>0</v>
      </c>
      <c r="AS129" s="626">
        <f t="shared" si="114"/>
        <v>0</v>
      </c>
      <c r="AT129" s="112">
        <f t="shared" si="114"/>
        <v>9029010</v>
      </c>
      <c r="AU129" s="351">
        <f t="shared" si="114"/>
        <v>6534588</v>
      </c>
      <c r="AV129" s="351">
        <f t="shared" si="114"/>
        <v>30000</v>
      </c>
      <c r="AW129" s="351">
        <f t="shared" si="114"/>
        <v>2218830</v>
      </c>
      <c r="AX129" s="351">
        <f t="shared" si="114"/>
        <v>130692</v>
      </c>
      <c r="AY129" s="351">
        <f t="shared" si="114"/>
        <v>114900</v>
      </c>
      <c r="AZ129" s="625">
        <f t="shared" si="114"/>
        <v>12.329400000000001</v>
      </c>
      <c r="BA129" s="625">
        <f t="shared" si="114"/>
        <v>8.9670000000000005</v>
      </c>
      <c r="BB129" s="627">
        <f t="shared" si="114"/>
        <v>3.3624000000000001</v>
      </c>
      <c r="BD129" s="137"/>
    </row>
    <row r="130" spans="4:56" s="143" customFormat="1" ht="12.95" customHeight="1" x14ac:dyDescent="0.25">
      <c r="D130" s="609"/>
      <c r="E130" s="610"/>
      <c r="F130" s="609"/>
      <c r="G130" s="611"/>
      <c r="H130" s="624">
        <v>3117</v>
      </c>
      <c r="I130" s="112">
        <f t="shared" ref="I130:BB130" si="115">SUMIF($F$12:$F$427,"=3117",I$12:I$427)</f>
        <v>34062093</v>
      </c>
      <c r="J130" s="113">
        <f t="shared" si="115"/>
        <v>24348008</v>
      </c>
      <c r="K130" s="113">
        <f t="shared" si="115"/>
        <v>120000</v>
      </c>
      <c r="L130" s="113">
        <f t="shared" si="115"/>
        <v>8270187</v>
      </c>
      <c r="M130" s="113">
        <f t="shared" si="115"/>
        <v>486961</v>
      </c>
      <c r="N130" s="113">
        <f t="shared" si="115"/>
        <v>836937</v>
      </c>
      <c r="O130" s="115">
        <f t="shared" si="115"/>
        <v>51.306900000000013</v>
      </c>
      <c r="P130" s="115">
        <f t="shared" si="115"/>
        <v>39.331099999999999</v>
      </c>
      <c r="Q130" s="116">
        <f t="shared" si="115"/>
        <v>11.9758</v>
      </c>
      <c r="R130" s="351">
        <f t="shared" si="115"/>
        <v>0</v>
      </c>
      <c r="S130" s="351">
        <f t="shared" si="115"/>
        <v>-186224</v>
      </c>
      <c r="T130" s="351">
        <f t="shared" si="115"/>
        <v>0</v>
      </c>
      <c r="U130" s="351">
        <f t="shared" si="115"/>
        <v>0</v>
      </c>
      <c r="V130" s="351">
        <f t="shared" si="115"/>
        <v>0</v>
      </c>
      <c r="W130" s="351">
        <f t="shared" si="115"/>
        <v>-186224</v>
      </c>
      <c r="X130" s="351">
        <f t="shared" si="115"/>
        <v>0</v>
      </c>
      <c r="Y130" s="351">
        <f t="shared" si="115"/>
        <v>0</v>
      </c>
      <c r="Z130" s="351">
        <f t="shared" si="115"/>
        <v>0</v>
      </c>
      <c r="AA130" s="351">
        <f t="shared" si="115"/>
        <v>0</v>
      </c>
      <c r="AB130" s="351">
        <f t="shared" si="115"/>
        <v>-186224</v>
      </c>
      <c r="AC130" s="351">
        <f t="shared" si="115"/>
        <v>-62944</v>
      </c>
      <c r="AD130" s="351">
        <f t="shared" si="115"/>
        <v>-3725</v>
      </c>
      <c r="AE130" s="351">
        <f t="shared" si="115"/>
        <v>0</v>
      </c>
      <c r="AF130" s="351">
        <f t="shared" si="115"/>
        <v>0</v>
      </c>
      <c r="AG130" s="351">
        <f t="shared" si="115"/>
        <v>0</v>
      </c>
      <c r="AH130" s="351">
        <f t="shared" si="115"/>
        <v>-252893</v>
      </c>
      <c r="AI130" s="625">
        <f t="shared" si="115"/>
        <v>0</v>
      </c>
      <c r="AJ130" s="625">
        <f t="shared" si="115"/>
        <v>0</v>
      </c>
      <c r="AK130" s="625">
        <f t="shared" si="115"/>
        <v>-0.48000000000000004</v>
      </c>
      <c r="AL130" s="625">
        <f t="shared" si="115"/>
        <v>0</v>
      </c>
      <c r="AM130" s="625">
        <f t="shared" si="115"/>
        <v>0</v>
      </c>
      <c r="AN130" s="625">
        <f t="shared" si="115"/>
        <v>0</v>
      </c>
      <c r="AO130" s="625">
        <f t="shared" si="115"/>
        <v>0</v>
      </c>
      <c r="AP130" s="625">
        <f t="shared" si="115"/>
        <v>0</v>
      </c>
      <c r="AQ130" s="625">
        <f t="shared" si="115"/>
        <v>-0.48000000000000004</v>
      </c>
      <c r="AR130" s="625">
        <f t="shared" si="115"/>
        <v>0</v>
      </c>
      <c r="AS130" s="626">
        <f t="shared" si="115"/>
        <v>-0.48000000000000004</v>
      </c>
      <c r="AT130" s="112">
        <f t="shared" si="115"/>
        <v>33809200</v>
      </c>
      <c r="AU130" s="351">
        <f t="shared" si="115"/>
        <v>24161784</v>
      </c>
      <c r="AV130" s="351">
        <f t="shared" si="115"/>
        <v>120000</v>
      </c>
      <c r="AW130" s="351">
        <f t="shared" si="115"/>
        <v>8207243</v>
      </c>
      <c r="AX130" s="351">
        <f t="shared" si="115"/>
        <v>483236</v>
      </c>
      <c r="AY130" s="351">
        <f t="shared" si="115"/>
        <v>836937</v>
      </c>
      <c r="AZ130" s="625">
        <f t="shared" si="115"/>
        <v>50.826900000000002</v>
      </c>
      <c r="BA130" s="625">
        <f t="shared" si="115"/>
        <v>38.85110000000001</v>
      </c>
      <c r="BB130" s="627">
        <f t="shared" si="115"/>
        <v>11.9758</v>
      </c>
      <c r="BD130" s="137"/>
    </row>
    <row r="131" spans="4:56" s="143" customFormat="1" ht="12.95" customHeight="1" x14ac:dyDescent="0.25">
      <c r="D131" s="609"/>
      <c r="E131" s="610"/>
      <c r="F131" s="609"/>
      <c r="G131" s="611"/>
      <c r="H131" s="624">
        <v>3122</v>
      </c>
      <c r="I131" s="112">
        <f t="shared" ref="I131:BB131" si="116">SUMIF($F$12:$F$383,"=3122",I$12:I$383)</f>
        <v>0</v>
      </c>
      <c r="J131" s="113">
        <f t="shared" si="116"/>
        <v>0</v>
      </c>
      <c r="K131" s="113">
        <f t="shared" si="116"/>
        <v>0</v>
      </c>
      <c r="L131" s="113">
        <f t="shared" si="116"/>
        <v>0</v>
      </c>
      <c r="M131" s="113">
        <f t="shared" si="116"/>
        <v>0</v>
      </c>
      <c r="N131" s="113">
        <f t="shared" si="116"/>
        <v>0</v>
      </c>
      <c r="O131" s="115">
        <f t="shared" si="116"/>
        <v>0</v>
      </c>
      <c r="P131" s="115">
        <f t="shared" si="116"/>
        <v>0</v>
      </c>
      <c r="Q131" s="116">
        <f t="shared" si="116"/>
        <v>0</v>
      </c>
      <c r="R131" s="351">
        <f t="shared" si="116"/>
        <v>0</v>
      </c>
      <c r="S131" s="351">
        <f t="shared" si="116"/>
        <v>0</v>
      </c>
      <c r="T131" s="351">
        <f t="shared" si="116"/>
        <v>0</v>
      </c>
      <c r="U131" s="351">
        <f t="shared" si="116"/>
        <v>0</v>
      </c>
      <c r="V131" s="351">
        <f t="shared" si="116"/>
        <v>0</v>
      </c>
      <c r="W131" s="351">
        <f t="shared" si="116"/>
        <v>0</v>
      </c>
      <c r="X131" s="351">
        <f t="shared" si="116"/>
        <v>0</v>
      </c>
      <c r="Y131" s="351">
        <f t="shared" si="116"/>
        <v>0</v>
      </c>
      <c r="Z131" s="351">
        <f t="shared" si="116"/>
        <v>0</v>
      </c>
      <c r="AA131" s="351">
        <f t="shared" si="116"/>
        <v>0</v>
      </c>
      <c r="AB131" s="351">
        <f t="shared" si="116"/>
        <v>0</v>
      </c>
      <c r="AC131" s="351">
        <f t="shared" si="116"/>
        <v>0</v>
      </c>
      <c r="AD131" s="351">
        <f t="shared" si="116"/>
        <v>0</v>
      </c>
      <c r="AE131" s="351">
        <f t="shared" si="116"/>
        <v>0</v>
      </c>
      <c r="AF131" s="351">
        <f t="shared" si="116"/>
        <v>0</v>
      </c>
      <c r="AG131" s="351">
        <f t="shared" si="116"/>
        <v>0</v>
      </c>
      <c r="AH131" s="351">
        <f t="shared" si="116"/>
        <v>0</v>
      </c>
      <c r="AI131" s="625">
        <f t="shared" si="116"/>
        <v>0</v>
      </c>
      <c r="AJ131" s="625">
        <f t="shared" si="116"/>
        <v>0</v>
      </c>
      <c r="AK131" s="625">
        <f t="shared" si="116"/>
        <v>0</v>
      </c>
      <c r="AL131" s="625">
        <f t="shared" si="116"/>
        <v>0</v>
      </c>
      <c r="AM131" s="625">
        <f t="shared" si="116"/>
        <v>0</v>
      </c>
      <c r="AN131" s="625">
        <f t="shared" si="116"/>
        <v>0</v>
      </c>
      <c r="AO131" s="625">
        <f t="shared" si="116"/>
        <v>0</v>
      </c>
      <c r="AP131" s="625">
        <f t="shared" si="116"/>
        <v>0</v>
      </c>
      <c r="AQ131" s="625">
        <f t="shared" si="116"/>
        <v>0</v>
      </c>
      <c r="AR131" s="625">
        <f t="shared" si="116"/>
        <v>0</v>
      </c>
      <c r="AS131" s="626">
        <f t="shared" si="116"/>
        <v>0</v>
      </c>
      <c r="AT131" s="112">
        <f t="shared" si="116"/>
        <v>0</v>
      </c>
      <c r="AU131" s="351">
        <f t="shared" si="116"/>
        <v>0</v>
      </c>
      <c r="AV131" s="351">
        <f t="shared" si="116"/>
        <v>0</v>
      </c>
      <c r="AW131" s="351">
        <f t="shared" si="116"/>
        <v>0</v>
      </c>
      <c r="AX131" s="351">
        <f t="shared" si="116"/>
        <v>0</v>
      </c>
      <c r="AY131" s="351">
        <f t="shared" si="116"/>
        <v>0</v>
      </c>
      <c r="AZ131" s="625">
        <f t="shared" si="116"/>
        <v>0</v>
      </c>
      <c r="BA131" s="625">
        <f t="shared" si="116"/>
        <v>0</v>
      </c>
      <c r="BB131" s="627">
        <f t="shared" si="116"/>
        <v>0</v>
      </c>
      <c r="BD131" s="137"/>
    </row>
    <row r="132" spans="4:56" s="143" customFormat="1" ht="12.95" customHeight="1" x14ac:dyDescent="0.25">
      <c r="D132" s="609"/>
      <c r="E132" s="610"/>
      <c r="F132" s="609"/>
      <c r="G132" s="611"/>
      <c r="H132" s="624">
        <v>3124</v>
      </c>
      <c r="I132" s="112">
        <f t="shared" ref="I132:BB132" si="117">SUMIF($F$12:$F$383,"=3124",I$12:I$383)</f>
        <v>0</v>
      </c>
      <c r="J132" s="113">
        <f t="shared" si="117"/>
        <v>0</v>
      </c>
      <c r="K132" s="113">
        <f t="shared" si="117"/>
        <v>0</v>
      </c>
      <c r="L132" s="113">
        <f t="shared" si="117"/>
        <v>0</v>
      </c>
      <c r="M132" s="113">
        <f t="shared" si="117"/>
        <v>0</v>
      </c>
      <c r="N132" s="113">
        <f t="shared" si="117"/>
        <v>0</v>
      </c>
      <c r="O132" s="115">
        <f t="shared" si="117"/>
        <v>0</v>
      </c>
      <c r="P132" s="115">
        <f t="shared" si="117"/>
        <v>0</v>
      </c>
      <c r="Q132" s="116">
        <f t="shared" si="117"/>
        <v>0</v>
      </c>
      <c r="R132" s="351">
        <f t="shared" si="117"/>
        <v>0</v>
      </c>
      <c r="S132" s="351">
        <f t="shared" si="117"/>
        <v>0</v>
      </c>
      <c r="T132" s="351">
        <f t="shared" si="117"/>
        <v>0</v>
      </c>
      <c r="U132" s="351">
        <f t="shared" si="117"/>
        <v>0</v>
      </c>
      <c r="V132" s="351">
        <f t="shared" si="117"/>
        <v>0</v>
      </c>
      <c r="W132" s="351">
        <f t="shared" si="117"/>
        <v>0</v>
      </c>
      <c r="X132" s="351">
        <f t="shared" si="117"/>
        <v>0</v>
      </c>
      <c r="Y132" s="351">
        <f t="shared" si="117"/>
        <v>0</v>
      </c>
      <c r="Z132" s="351">
        <f t="shared" si="117"/>
        <v>0</v>
      </c>
      <c r="AA132" s="351">
        <f t="shared" si="117"/>
        <v>0</v>
      </c>
      <c r="AB132" s="351">
        <f t="shared" si="117"/>
        <v>0</v>
      </c>
      <c r="AC132" s="351">
        <f t="shared" si="117"/>
        <v>0</v>
      </c>
      <c r="AD132" s="351">
        <f t="shared" si="117"/>
        <v>0</v>
      </c>
      <c r="AE132" s="351">
        <f t="shared" si="117"/>
        <v>0</v>
      </c>
      <c r="AF132" s="351">
        <f t="shared" si="117"/>
        <v>0</v>
      </c>
      <c r="AG132" s="351">
        <f t="shared" si="117"/>
        <v>0</v>
      </c>
      <c r="AH132" s="351">
        <f t="shared" si="117"/>
        <v>0</v>
      </c>
      <c r="AI132" s="625">
        <f t="shared" si="117"/>
        <v>0</v>
      </c>
      <c r="AJ132" s="625">
        <f t="shared" si="117"/>
        <v>0</v>
      </c>
      <c r="AK132" s="625">
        <f t="shared" si="117"/>
        <v>0</v>
      </c>
      <c r="AL132" s="625">
        <f t="shared" si="117"/>
        <v>0</v>
      </c>
      <c r="AM132" s="625">
        <f t="shared" si="117"/>
        <v>0</v>
      </c>
      <c r="AN132" s="625">
        <f t="shared" si="117"/>
        <v>0</v>
      </c>
      <c r="AO132" s="625">
        <f t="shared" si="117"/>
        <v>0</v>
      </c>
      <c r="AP132" s="625">
        <f t="shared" si="117"/>
        <v>0</v>
      </c>
      <c r="AQ132" s="625">
        <f t="shared" si="117"/>
        <v>0</v>
      </c>
      <c r="AR132" s="625">
        <f t="shared" si="117"/>
        <v>0</v>
      </c>
      <c r="AS132" s="626">
        <f t="shared" si="117"/>
        <v>0</v>
      </c>
      <c r="AT132" s="112">
        <f t="shared" si="117"/>
        <v>0</v>
      </c>
      <c r="AU132" s="351">
        <f t="shared" si="117"/>
        <v>0</v>
      </c>
      <c r="AV132" s="351">
        <f t="shared" si="117"/>
        <v>0</v>
      </c>
      <c r="AW132" s="351">
        <f t="shared" si="117"/>
        <v>0</v>
      </c>
      <c r="AX132" s="351">
        <f t="shared" si="117"/>
        <v>0</v>
      </c>
      <c r="AY132" s="351">
        <f t="shared" si="117"/>
        <v>0</v>
      </c>
      <c r="AZ132" s="625">
        <f t="shared" si="117"/>
        <v>0</v>
      </c>
      <c r="BA132" s="625">
        <f t="shared" si="117"/>
        <v>0</v>
      </c>
      <c r="BB132" s="627">
        <f t="shared" si="117"/>
        <v>0</v>
      </c>
      <c r="BD132" s="137"/>
    </row>
    <row r="133" spans="4:56" s="143" customFormat="1" ht="12.95" customHeight="1" x14ac:dyDescent="0.25">
      <c r="D133" s="609"/>
      <c r="E133" s="610"/>
      <c r="F133" s="609"/>
      <c r="G133" s="611"/>
      <c r="H133" s="624">
        <v>3141</v>
      </c>
      <c r="I133" s="112">
        <f t="shared" ref="I133:BB133" si="118">SUMIF($F$12:$F$427,"=3141",I$12:I$427)</f>
        <v>24332796</v>
      </c>
      <c r="J133" s="113">
        <f t="shared" si="118"/>
        <v>17730421</v>
      </c>
      <c r="K133" s="113">
        <f t="shared" si="118"/>
        <v>61150</v>
      </c>
      <c r="L133" s="113">
        <f t="shared" si="118"/>
        <v>6013551</v>
      </c>
      <c r="M133" s="113">
        <f t="shared" si="118"/>
        <v>354610</v>
      </c>
      <c r="N133" s="113">
        <f t="shared" si="118"/>
        <v>173064</v>
      </c>
      <c r="O133" s="115">
        <f t="shared" si="118"/>
        <v>60.400000000000006</v>
      </c>
      <c r="P133" s="115">
        <f t="shared" si="118"/>
        <v>0</v>
      </c>
      <c r="Q133" s="116">
        <f t="shared" si="118"/>
        <v>60.400000000000006</v>
      </c>
      <c r="R133" s="351">
        <f t="shared" si="118"/>
        <v>0</v>
      </c>
      <c r="S133" s="351">
        <f t="shared" si="118"/>
        <v>0</v>
      </c>
      <c r="T133" s="351">
        <f t="shared" si="118"/>
        <v>-87099</v>
      </c>
      <c r="U133" s="351">
        <f t="shared" si="118"/>
        <v>0</v>
      </c>
      <c r="V133" s="351">
        <f t="shared" si="118"/>
        <v>0</v>
      </c>
      <c r="W133" s="351">
        <f t="shared" si="118"/>
        <v>-87099</v>
      </c>
      <c r="X133" s="351">
        <f t="shared" si="118"/>
        <v>0</v>
      </c>
      <c r="Y133" s="351">
        <f t="shared" si="118"/>
        <v>0</v>
      </c>
      <c r="Z133" s="351">
        <f t="shared" si="118"/>
        <v>0</v>
      </c>
      <c r="AA133" s="351">
        <f t="shared" si="118"/>
        <v>0</v>
      </c>
      <c r="AB133" s="351">
        <f t="shared" si="118"/>
        <v>-87099</v>
      </c>
      <c r="AC133" s="351">
        <f t="shared" si="118"/>
        <v>-29439</v>
      </c>
      <c r="AD133" s="351">
        <f t="shared" si="118"/>
        <v>-1743</v>
      </c>
      <c r="AE133" s="351">
        <f t="shared" si="118"/>
        <v>0</v>
      </c>
      <c r="AF133" s="351">
        <f t="shared" si="118"/>
        <v>0</v>
      </c>
      <c r="AG133" s="351">
        <f t="shared" si="118"/>
        <v>0</v>
      </c>
      <c r="AH133" s="351">
        <f t="shared" si="118"/>
        <v>-118281</v>
      </c>
      <c r="AI133" s="625">
        <f t="shared" si="118"/>
        <v>0</v>
      </c>
      <c r="AJ133" s="625">
        <f t="shared" si="118"/>
        <v>0</v>
      </c>
      <c r="AK133" s="625">
        <f t="shared" si="118"/>
        <v>0</v>
      </c>
      <c r="AL133" s="625">
        <f t="shared" si="118"/>
        <v>0</v>
      </c>
      <c r="AM133" s="625">
        <f t="shared" si="118"/>
        <v>-0.27999999999999992</v>
      </c>
      <c r="AN133" s="625">
        <f t="shared" si="118"/>
        <v>0</v>
      </c>
      <c r="AO133" s="625">
        <f t="shared" si="118"/>
        <v>0</v>
      </c>
      <c r="AP133" s="625">
        <f t="shared" si="118"/>
        <v>0</v>
      </c>
      <c r="AQ133" s="625">
        <f t="shared" si="118"/>
        <v>0</v>
      </c>
      <c r="AR133" s="625">
        <f t="shared" si="118"/>
        <v>-0.27999999999999992</v>
      </c>
      <c r="AS133" s="626">
        <f t="shared" si="118"/>
        <v>-0.27999999999999992</v>
      </c>
      <c r="AT133" s="112">
        <f t="shared" si="118"/>
        <v>24214515</v>
      </c>
      <c r="AU133" s="351">
        <f t="shared" si="118"/>
        <v>17643322</v>
      </c>
      <c r="AV133" s="351">
        <f t="shared" si="118"/>
        <v>61150</v>
      </c>
      <c r="AW133" s="351">
        <f t="shared" si="118"/>
        <v>5984112</v>
      </c>
      <c r="AX133" s="351">
        <f t="shared" si="118"/>
        <v>352867</v>
      </c>
      <c r="AY133" s="351">
        <f t="shared" si="118"/>
        <v>173064</v>
      </c>
      <c r="AZ133" s="625">
        <f t="shared" si="118"/>
        <v>60.120000000000005</v>
      </c>
      <c r="BA133" s="625">
        <f t="shared" si="118"/>
        <v>0</v>
      </c>
      <c r="BB133" s="627">
        <f t="shared" si="118"/>
        <v>60.120000000000005</v>
      </c>
      <c r="BD133" s="137"/>
    </row>
    <row r="134" spans="4:56" s="143" customFormat="1" ht="12.95" customHeight="1" x14ac:dyDescent="0.25">
      <c r="D134" s="609"/>
      <c r="E134" s="610"/>
      <c r="F134" s="609"/>
      <c r="G134" s="611"/>
      <c r="H134" s="624">
        <v>3143</v>
      </c>
      <c r="I134" s="112">
        <f t="shared" ref="I134:BB134" si="119">SUMIF($F$12:$F$427,"=3143",I$12:I$427)</f>
        <v>17143694</v>
      </c>
      <c r="J134" s="113">
        <f t="shared" si="119"/>
        <v>12539613</v>
      </c>
      <c r="K134" s="113">
        <f t="shared" si="119"/>
        <v>69280</v>
      </c>
      <c r="L134" s="113">
        <f t="shared" si="119"/>
        <v>4261805</v>
      </c>
      <c r="M134" s="113">
        <f t="shared" si="119"/>
        <v>250796</v>
      </c>
      <c r="N134" s="113">
        <f t="shared" si="119"/>
        <v>22200</v>
      </c>
      <c r="O134" s="115">
        <f t="shared" si="119"/>
        <v>27.396399999999996</v>
      </c>
      <c r="P134" s="115">
        <f t="shared" si="119"/>
        <v>25.866399999999995</v>
      </c>
      <c r="Q134" s="116">
        <f t="shared" si="119"/>
        <v>1.5300000000000005</v>
      </c>
      <c r="R134" s="351">
        <f t="shared" si="119"/>
        <v>0</v>
      </c>
      <c r="S134" s="351">
        <f t="shared" si="119"/>
        <v>0</v>
      </c>
      <c r="T134" s="351">
        <f t="shared" si="119"/>
        <v>0</v>
      </c>
      <c r="U134" s="351">
        <f t="shared" si="119"/>
        <v>0</v>
      </c>
      <c r="V134" s="351">
        <f t="shared" si="119"/>
        <v>0</v>
      </c>
      <c r="W134" s="351">
        <f t="shared" si="119"/>
        <v>0</v>
      </c>
      <c r="X134" s="351">
        <f t="shared" si="119"/>
        <v>0</v>
      </c>
      <c r="Y134" s="351">
        <f t="shared" si="119"/>
        <v>0</v>
      </c>
      <c r="Z134" s="351">
        <f t="shared" si="119"/>
        <v>0</v>
      </c>
      <c r="AA134" s="351">
        <f t="shared" si="119"/>
        <v>0</v>
      </c>
      <c r="AB134" s="351">
        <f t="shared" si="119"/>
        <v>0</v>
      </c>
      <c r="AC134" s="351">
        <f t="shared" si="119"/>
        <v>0</v>
      </c>
      <c r="AD134" s="351">
        <f t="shared" si="119"/>
        <v>0</v>
      </c>
      <c r="AE134" s="351">
        <f t="shared" si="119"/>
        <v>0</v>
      </c>
      <c r="AF134" s="351">
        <f t="shared" si="119"/>
        <v>0</v>
      </c>
      <c r="AG134" s="351">
        <f t="shared" si="119"/>
        <v>0</v>
      </c>
      <c r="AH134" s="351">
        <f t="shared" si="119"/>
        <v>0</v>
      </c>
      <c r="AI134" s="625">
        <f t="shared" si="119"/>
        <v>0</v>
      </c>
      <c r="AJ134" s="625">
        <f t="shared" si="119"/>
        <v>0</v>
      </c>
      <c r="AK134" s="625">
        <f t="shared" si="119"/>
        <v>0</v>
      </c>
      <c r="AL134" s="625">
        <f t="shared" si="119"/>
        <v>0</v>
      </c>
      <c r="AM134" s="625">
        <f t="shared" si="119"/>
        <v>0</v>
      </c>
      <c r="AN134" s="625">
        <f t="shared" si="119"/>
        <v>0</v>
      </c>
      <c r="AO134" s="625">
        <f t="shared" si="119"/>
        <v>0</v>
      </c>
      <c r="AP134" s="625">
        <f t="shared" si="119"/>
        <v>0</v>
      </c>
      <c r="AQ134" s="625">
        <f t="shared" si="119"/>
        <v>0</v>
      </c>
      <c r="AR134" s="625">
        <f t="shared" si="119"/>
        <v>0</v>
      </c>
      <c r="AS134" s="626">
        <f t="shared" si="119"/>
        <v>0</v>
      </c>
      <c r="AT134" s="112">
        <f t="shared" si="119"/>
        <v>17143694</v>
      </c>
      <c r="AU134" s="351">
        <f t="shared" si="119"/>
        <v>12539613</v>
      </c>
      <c r="AV134" s="351">
        <f t="shared" si="119"/>
        <v>69280</v>
      </c>
      <c r="AW134" s="351">
        <f t="shared" si="119"/>
        <v>4261805</v>
      </c>
      <c r="AX134" s="351">
        <f t="shared" si="119"/>
        <v>250796</v>
      </c>
      <c r="AY134" s="351">
        <f t="shared" si="119"/>
        <v>22200</v>
      </c>
      <c r="AZ134" s="625">
        <f t="shared" si="119"/>
        <v>27.396399999999996</v>
      </c>
      <c r="BA134" s="625">
        <f t="shared" si="119"/>
        <v>25.866399999999995</v>
      </c>
      <c r="BB134" s="627">
        <f t="shared" si="119"/>
        <v>1.5300000000000005</v>
      </c>
      <c r="BD134" s="137"/>
    </row>
    <row r="135" spans="4:56" s="143" customFormat="1" ht="12.95" customHeight="1" x14ac:dyDescent="0.25">
      <c r="D135" s="609"/>
      <c r="E135" s="610"/>
      <c r="F135" s="609"/>
      <c r="G135" s="611"/>
      <c r="H135" s="624">
        <v>3231</v>
      </c>
      <c r="I135" s="112">
        <f t="shared" ref="I135:BB135" si="120">SUMIF($F$12:$F$427,"=3231",I$12:I$427)</f>
        <v>12241118</v>
      </c>
      <c r="J135" s="113">
        <f t="shared" si="120"/>
        <v>8968261</v>
      </c>
      <c r="K135" s="113">
        <f t="shared" si="120"/>
        <v>15000</v>
      </c>
      <c r="L135" s="113">
        <f t="shared" si="120"/>
        <v>3036342</v>
      </c>
      <c r="M135" s="113">
        <f t="shared" si="120"/>
        <v>179365</v>
      </c>
      <c r="N135" s="113">
        <f t="shared" si="120"/>
        <v>42150</v>
      </c>
      <c r="O135" s="115">
        <f t="shared" si="120"/>
        <v>17.418900000000001</v>
      </c>
      <c r="P135" s="115">
        <f t="shared" si="120"/>
        <v>15.428199999999999</v>
      </c>
      <c r="Q135" s="116">
        <f t="shared" si="120"/>
        <v>1.9907000000000001</v>
      </c>
      <c r="R135" s="351">
        <f t="shared" si="120"/>
        <v>0</v>
      </c>
      <c r="S135" s="351">
        <f t="shared" si="120"/>
        <v>0</v>
      </c>
      <c r="T135" s="351">
        <f t="shared" si="120"/>
        <v>0</v>
      </c>
      <c r="U135" s="351">
        <f t="shared" si="120"/>
        <v>0</v>
      </c>
      <c r="V135" s="351">
        <f t="shared" si="120"/>
        <v>0</v>
      </c>
      <c r="W135" s="351">
        <f t="shared" si="120"/>
        <v>0</v>
      </c>
      <c r="X135" s="351">
        <f t="shared" si="120"/>
        <v>0</v>
      </c>
      <c r="Y135" s="351">
        <f t="shared" si="120"/>
        <v>0</v>
      </c>
      <c r="Z135" s="351">
        <f t="shared" si="120"/>
        <v>0</v>
      </c>
      <c r="AA135" s="351">
        <f t="shared" si="120"/>
        <v>0</v>
      </c>
      <c r="AB135" s="351">
        <f t="shared" si="120"/>
        <v>0</v>
      </c>
      <c r="AC135" s="351">
        <f t="shared" si="120"/>
        <v>0</v>
      </c>
      <c r="AD135" s="351">
        <f t="shared" si="120"/>
        <v>0</v>
      </c>
      <c r="AE135" s="351">
        <f t="shared" si="120"/>
        <v>0</v>
      </c>
      <c r="AF135" s="351">
        <f t="shared" si="120"/>
        <v>0</v>
      </c>
      <c r="AG135" s="351">
        <f t="shared" si="120"/>
        <v>0</v>
      </c>
      <c r="AH135" s="351">
        <f t="shared" si="120"/>
        <v>0</v>
      </c>
      <c r="AI135" s="625">
        <f t="shared" si="120"/>
        <v>0</v>
      </c>
      <c r="AJ135" s="625">
        <f t="shared" si="120"/>
        <v>0</v>
      </c>
      <c r="AK135" s="625">
        <f t="shared" si="120"/>
        <v>0</v>
      </c>
      <c r="AL135" s="625">
        <f t="shared" si="120"/>
        <v>0</v>
      </c>
      <c r="AM135" s="625">
        <f t="shared" si="120"/>
        <v>0</v>
      </c>
      <c r="AN135" s="625">
        <f t="shared" si="120"/>
        <v>0</v>
      </c>
      <c r="AO135" s="625">
        <f t="shared" si="120"/>
        <v>0</v>
      </c>
      <c r="AP135" s="625">
        <f t="shared" si="120"/>
        <v>0</v>
      </c>
      <c r="AQ135" s="625">
        <f t="shared" si="120"/>
        <v>0</v>
      </c>
      <c r="AR135" s="625">
        <f t="shared" si="120"/>
        <v>0</v>
      </c>
      <c r="AS135" s="626">
        <f t="shared" si="120"/>
        <v>0</v>
      </c>
      <c r="AT135" s="112">
        <f t="shared" si="120"/>
        <v>12241118</v>
      </c>
      <c r="AU135" s="351">
        <f t="shared" si="120"/>
        <v>8968261</v>
      </c>
      <c r="AV135" s="351">
        <f t="shared" si="120"/>
        <v>15000</v>
      </c>
      <c r="AW135" s="351">
        <f t="shared" si="120"/>
        <v>3036342</v>
      </c>
      <c r="AX135" s="351">
        <f t="shared" si="120"/>
        <v>179365</v>
      </c>
      <c r="AY135" s="351">
        <f t="shared" si="120"/>
        <v>42150</v>
      </c>
      <c r="AZ135" s="625">
        <f t="shared" si="120"/>
        <v>17.418900000000001</v>
      </c>
      <c r="BA135" s="625">
        <f t="shared" si="120"/>
        <v>15.428199999999999</v>
      </c>
      <c r="BB135" s="627">
        <f t="shared" si="120"/>
        <v>1.9907000000000001</v>
      </c>
      <c r="BD135" s="137"/>
    </row>
    <row r="136" spans="4:56" s="143" customFormat="1" ht="12.95" customHeight="1" thickBot="1" x14ac:dyDescent="0.3">
      <c r="D136" s="609"/>
      <c r="E136" s="610"/>
      <c r="F136" s="609"/>
      <c r="G136" s="611"/>
      <c r="H136" s="628">
        <v>3233</v>
      </c>
      <c r="I136" s="629">
        <f t="shared" ref="I136:BB136" si="121">SUMIF($F$12:$F$427,"=3233",I$12:I$427)</f>
        <v>5755249</v>
      </c>
      <c r="J136" s="630">
        <f t="shared" si="121"/>
        <v>4061035</v>
      </c>
      <c r="K136" s="630">
        <f t="shared" si="121"/>
        <v>150000</v>
      </c>
      <c r="L136" s="630">
        <f t="shared" si="121"/>
        <v>1423329</v>
      </c>
      <c r="M136" s="630">
        <f t="shared" si="121"/>
        <v>81221</v>
      </c>
      <c r="N136" s="630">
        <f t="shared" si="121"/>
        <v>39664</v>
      </c>
      <c r="O136" s="631">
        <f t="shared" si="121"/>
        <v>9.34</v>
      </c>
      <c r="P136" s="631">
        <f t="shared" si="121"/>
        <v>6.17</v>
      </c>
      <c r="Q136" s="693">
        <f t="shared" si="121"/>
        <v>3.17</v>
      </c>
      <c r="R136" s="632">
        <f t="shared" si="121"/>
        <v>0</v>
      </c>
      <c r="S136" s="632">
        <f t="shared" si="121"/>
        <v>0</v>
      </c>
      <c r="T136" s="632">
        <f t="shared" si="121"/>
        <v>0</v>
      </c>
      <c r="U136" s="632">
        <f t="shared" si="121"/>
        <v>0</v>
      </c>
      <c r="V136" s="632">
        <f t="shared" si="121"/>
        <v>0</v>
      </c>
      <c r="W136" s="632">
        <f t="shared" si="121"/>
        <v>0</v>
      </c>
      <c r="X136" s="632">
        <f t="shared" si="121"/>
        <v>0</v>
      </c>
      <c r="Y136" s="632">
        <f t="shared" si="121"/>
        <v>0</v>
      </c>
      <c r="Z136" s="632">
        <f t="shared" si="121"/>
        <v>0</v>
      </c>
      <c r="AA136" s="632">
        <f t="shared" si="121"/>
        <v>0</v>
      </c>
      <c r="AB136" s="632">
        <f t="shared" si="121"/>
        <v>0</v>
      </c>
      <c r="AC136" s="632">
        <f t="shared" si="121"/>
        <v>0</v>
      </c>
      <c r="AD136" s="632">
        <f t="shared" si="121"/>
        <v>0</v>
      </c>
      <c r="AE136" s="632">
        <f t="shared" si="121"/>
        <v>0</v>
      </c>
      <c r="AF136" s="632">
        <f t="shared" si="121"/>
        <v>0</v>
      </c>
      <c r="AG136" s="632">
        <f t="shared" si="121"/>
        <v>0</v>
      </c>
      <c r="AH136" s="632">
        <f t="shared" si="121"/>
        <v>0</v>
      </c>
      <c r="AI136" s="633">
        <f t="shared" si="121"/>
        <v>0</v>
      </c>
      <c r="AJ136" s="633">
        <f t="shared" si="121"/>
        <v>0</v>
      </c>
      <c r="AK136" s="633">
        <f t="shared" si="121"/>
        <v>0</v>
      </c>
      <c r="AL136" s="633">
        <f t="shared" si="121"/>
        <v>0</v>
      </c>
      <c r="AM136" s="633">
        <f t="shared" si="121"/>
        <v>0</v>
      </c>
      <c r="AN136" s="633">
        <f t="shared" si="121"/>
        <v>0</v>
      </c>
      <c r="AO136" s="633">
        <f t="shared" si="121"/>
        <v>0</v>
      </c>
      <c r="AP136" s="633">
        <f t="shared" si="121"/>
        <v>0</v>
      </c>
      <c r="AQ136" s="633">
        <f t="shared" si="121"/>
        <v>0</v>
      </c>
      <c r="AR136" s="633">
        <f t="shared" si="121"/>
        <v>0</v>
      </c>
      <c r="AS136" s="634">
        <f t="shared" si="121"/>
        <v>0</v>
      </c>
      <c r="AT136" s="629">
        <f t="shared" si="121"/>
        <v>5755249</v>
      </c>
      <c r="AU136" s="632">
        <f t="shared" si="121"/>
        <v>4061035</v>
      </c>
      <c r="AV136" s="632">
        <f t="shared" si="121"/>
        <v>150000</v>
      </c>
      <c r="AW136" s="632">
        <f t="shared" si="121"/>
        <v>1423329</v>
      </c>
      <c r="AX136" s="632">
        <f t="shared" si="121"/>
        <v>81221</v>
      </c>
      <c r="AY136" s="632">
        <f t="shared" si="121"/>
        <v>39664</v>
      </c>
      <c r="AZ136" s="633">
        <f t="shared" si="121"/>
        <v>9.34</v>
      </c>
      <c r="BA136" s="633">
        <f t="shared" si="121"/>
        <v>6.17</v>
      </c>
      <c r="BB136" s="635">
        <f t="shared" si="121"/>
        <v>3.17</v>
      </c>
      <c r="BD136" s="137"/>
    </row>
    <row r="137" spans="4:56" ht="12.95" customHeight="1" x14ac:dyDescent="0.25">
      <c r="E137" s="487"/>
    </row>
    <row r="138" spans="4:56" ht="12.95" customHeight="1" x14ac:dyDescent="0.25">
      <c r="E138" s="487"/>
    </row>
    <row r="139" spans="4:56" ht="12.95" customHeight="1" x14ac:dyDescent="0.25">
      <c r="E139" s="487"/>
    </row>
    <row r="141" spans="4:56" x14ac:dyDescent="0.25">
      <c r="O141" s="636"/>
      <c r="P141" s="636"/>
      <c r="Q141" s="636"/>
    </row>
    <row r="142" spans="4:56" x14ac:dyDescent="0.25">
      <c r="O142" s="636"/>
      <c r="P142" s="636"/>
      <c r="Q142" s="636"/>
    </row>
    <row r="143" spans="4:56" x14ac:dyDescent="0.25">
      <c r="O143" s="636"/>
      <c r="P143" s="636"/>
      <c r="Q143" s="636"/>
    </row>
  </sheetData>
  <mergeCells count="51">
    <mergeCell ref="Y9:Y10"/>
    <mergeCell ref="Z9:Z10"/>
    <mergeCell ref="T9:T10"/>
    <mergeCell ref="U9:U10"/>
    <mergeCell ref="V9:V10"/>
    <mergeCell ref="W9:W10"/>
    <mergeCell ref="X9:X10"/>
    <mergeCell ref="A3:E3"/>
    <mergeCell ref="AC7:AC10"/>
    <mergeCell ref="I8:I10"/>
    <mergeCell ref="AB7:AB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E9:AE10"/>
    <mergeCell ref="AZ8:AZ10"/>
    <mergeCell ref="BA8:BB8"/>
    <mergeCell ref="AA9:AA10"/>
    <mergeCell ref="AG9:AG10"/>
    <mergeCell ref="AU9:AV9"/>
    <mergeCell ref="AX9:AX10"/>
    <mergeCell ref="BA9:BA10"/>
    <mergeCell ref="BB9:BB10"/>
    <mergeCell ref="AF9:AF10"/>
    <mergeCell ref="AW9:AW10"/>
    <mergeCell ref="AU8:AY8"/>
    <mergeCell ref="AY9:AY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D184"/>
  <sheetViews>
    <sheetView zoomScaleNormal="100" workbookViewId="0">
      <pane xSplit="8" ySplit="11" topLeftCell="R160" activePane="bottomRight" state="frozen"/>
      <selection activeCell="I6" sqref="I6:Q7"/>
      <selection pane="topRight" activeCell="I6" sqref="I6:Q7"/>
      <selection pane="bottomLeft" activeCell="I6" sqref="I6:Q7"/>
      <selection pane="bottomRight" activeCell="I6" sqref="I6:Q7"/>
    </sheetView>
  </sheetViews>
  <sheetFormatPr defaultColWidth="9.140625" defaultRowHeight="15" x14ac:dyDescent="0.25"/>
  <cols>
    <col min="1" max="1" width="5" style="590" customWidth="1"/>
    <col min="2" max="2" width="7.140625" style="487" bestFit="1" customWidth="1"/>
    <col min="3" max="3" width="9.28515625" style="686" customWidth="1"/>
    <col min="4" max="4" width="7.85546875" style="487" bestFit="1" customWidth="1"/>
    <col min="5" max="5" width="46.7109375" style="487" customWidth="1"/>
    <col min="6" max="6" width="4.42578125" style="487" bestFit="1" customWidth="1"/>
    <col min="7" max="7" width="10.28515625" style="487" bestFit="1" customWidth="1"/>
    <col min="8" max="8" width="8" style="487" customWidth="1"/>
    <col min="9" max="14" width="10.7109375" style="487" customWidth="1"/>
    <col min="15" max="15" width="11.7109375" style="637" customWidth="1"/>
    <col min="16" max="17" width="10.7109375" style="637" customWidth="1"/>
    <col min="18" max="34" width="10.7109375" style="636" customWidth="1"/>
    <col min="35" max="45" width="10.7109375" style="637" customWidth="1"/>
    <col min="46" max="51" width="10.7109375" style="636" customWidth="1"/>
    <col min="52" max="52" width="11.7109375" style="637" customWidth="1"/>
    <col min="53" max="54" width="10.7109375" style="637" customWidth="1"/>
    <col min="55" max="56" width="9.140625" style="638"/>
    <col min="57" max="16384" width="9.140625" style="487"/>
  </cols>
  <sheetData>
    <row r="1" spans="1:56" ht="12" customHeight="1" x14ac:dyDescent="0.25">
      <c r="A1" s="872" t="s">
        <v>2</v>
      </c>
      <c r="B1" s="872"/>
      <c r="C1" s="479"/>
      <c r="D1" s="872"/>
      <c r="E1" s="872"/>
      <c r="F1" s="480"/>
      <c r="G1" s="480"/>
      <c r="H1" s="480"/>
      <c r="I1" s="481"/>
      <c r="J1" s="482"/>
      <c r="K1" s="482"/>
      <c r="L1" s="482"/>
      <c r="M1" s="482"/>
      <c r="N1" s="482"/>
      <c r="O1" s="483"/>
      <c r="P1" s="484"/>
      <c r="Q1" s="484"/>
      <c r="R1" s="482"/>
      <c r="S1" s="481"/>
      <c r="T1" s="481"/>
      <c r="U1" s="481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6"/>
      <c r="AJ1" s="486"/>
      <c r="AK1" s="486"/>
      <c r="AL1" s="486"/>
      <c r="AM1" s="486"/>
      <c r="AN1" s="486"/>
      <c r="AO1" s="483"/>
      <c r="AP1" s="483"/>
      <c r="AQ1" s="483"/>
      <c r="AR1" s="483"/>
      <c r="AS1" s="483"/>
      <c r="AT1" s="481"/>
      <c r="AU1" s="481"/>
      <c r="AV1" s="481"/>
      <c r="AW1" s="481"/>
      <c r="AX1" s="481"/>
      <c r="AY1" s="481"/>
      <c r="AZ1" s="483"/>
      <c r="BA1" s="483"/>
      <c r="BB1" s="483"/>
    </row>
    <row r="2" spans="1:56" ht="12" customHeight="1" x14ac:dyDescent="0.25">
      <c r="A2" s="872" t="s">
        <v>3</v>
      </c>
      <c r="B2" s="872"/>
      <c r="C2" s="479"/>
      <c r="D2" s="872"/>
      <c r="E2" s="872"/>
      <c r="F2" s="480"/>
      <c r="G2" s="480"/>
      <c r="H2" s="480"/>
      <c r="I2" s="488"/>
      <c r="J2" s="488"/>
      <c r="K2" s="488"/>
      <c r="L2" s="488"/>
      <c r="M2" s="488"/>
      <c r="N2" s="488"/>
      <c r="O2" s="489"/>
      <c r="P2" s="489"/>
      <c r="Q2" s="489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8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8"/>
      <c r="AU2" s="488"/>
      <c r="AV2" s="488"/>
      <c r="AW2" s="488"/>
      <c r="AX2" s="488"/>
      <c r="AY2" s="488"/>
      <c r="AZ2" s="489"/>
      <c r="BA2" s="489"/>
      <c r="BB2" s="483"/>
    </row>
    <row r="3" spans="1:56" ht="12" customHeight="1" x14ac:dyDescent="0.25">
      <c r="A3" s="1062" t="s">
        <v>4</v>
      </c>
      <c r="B3" s="1062"/>
      <c r="C3" s="1062"/>
      <c r="D3" s="1062"/>
      <c r="E3" s="1062"/>
      <c r="F3" s="480"/>
      <c r="G3" s="480"/>
      <c r="H3" s="480"/>
      <c r="I3" s="488"/>
      <c r="J3" s="488"/>
      <c r="K3" s="488"/>
      <c r="L3" s="488"/>
      <c r="M3" s="488"/>
      <c r="N3" s="488"/>
      <c r="O3" s="489"/>
      <c r="P3" s="489"/>
      <c r="Q3" s="489"/>
      <c r="R3" s="490"/>
      <c r="S3" s="490"/>
      <c r="T3" s="490"/>
      <c r="U3" s="490"/>
      <c r="V3" s="490"/>
      <c r="W3" s="490"/>
      <c r="X3" s="490"/>
      <c r="Y3" s="490"/>
      <c r="Z3" s="490"/>
      <c r="AA3" s="491"/>
      <c r="AB3" s="491"/>
      <c r="AC3" s="491"/>
      <c r="AD3" s="492"/>
      <c r="AE3" s="492"/>
      <c r="AF3" s="492"/>
      <c r="AG3" s="491"/>
      <c r="AH3" s="492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89"/>
      <c r="AT3" s="488"/>
      <c r="AU3" s="488"/>
      <c r="AV3" s="488"/>
      <c r="AW3" s="488"/>
      <c r="AX3" s="488"/>
      <c r="AY3" s="488"/>
      <c r="AZ3" s="489"/>
      <c r="BA3" s="489"/>
      <c r="BB3" s="483"/>
    </row>
    <row r="4" spans="1:56" ht="12" customHeight="1" x14ac:dyDescent="0.25">
      <c r="A4" s="494"/>
      <c r="B4" s="872"/>
      <c r="C4" s="872"/>
      <c r="D4" s="872"/>
      <c r="E4" s="872"/>
      <c r="F4" s="480"/>
      <c r="G4" s="480"/>
      <c r="H4" s="480"/>
      <c r="I4" s="488"/>
      <c r="J4" s="488"/>
      <c r="K4" s="488"/>
      <c r="L4" s="488"/>
      <c r="M4" s="488"/>
      <c r="N4" s="488"/>
      <c r="O4" s="489"/>
      <c r="P4" s="489"/>
      <c r="Q4" s="489"/>
      <c r="R4" s="490"/>
      <c r="S4" s="490"/>
      <c r="T4" s="490"/>
      <c r="U4" s="490"/>
      <c r="V4" s="490"/>
      <c r="W4" s="490"/>
      <c r="X4" s="490"/>
      <c r="Y4" s="490"/>
      <c r="Z4" s="490"/>
      <c r="AA4" s="491"/>
      <c r="AB4" s="491"/>
      <c r="AC4" s="491"/>
      <c r="AD4" s="492"/>
      <c r="AE4" s="492"/>
      <c r="AF4" s="492"/>
      <c r="AG4" s="491"/>
      <c r="AH4" s="492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89"/>
      <c r="AT4" s="488"/>
      <c r="AU4" s="488"/>
      <c r="AV4" s="488"/>
      <c r="AW4" s="488"/>
      <c r="AX4" s="488"/>
      <c r="AY4" s="488"/>
      <c r="AZ4" s="489"/>
      <c r="BA4" s="489"/>
      <c r="BB4" s="483"/>
    </row>
    <row r="5" spans="1:56" ht="16.5" thickBot="1" x14ac:dyDescent="0.3">
      <c r="A5" s="291" t="s">
        <v>853</v>
      </c>
      <c r="B5" s="91"/>
      <c r="C5" s="91"/>
      <c r="D5" s="91"/>
      <c r="E5" s="92"/>
      <c r="F5" s="496"/>
      <c r="G5" s="496"/>
      <c r="H5" s="496"/>
      <c r="I5" s="497"/>
      <c r="J5" s="497"/>
      <c r="K5" s="497"/>
      <c r="L5" s="497"/>
      <c r="M5" s="497"/>
      <c r="N5" s="497"/>
      <c r="O5" s="498"/>
      <c r="P5" s="498"/>
      <c r="Q5" s="498"/>
      <c r="R5" s="490"/>
      <c r="S5" s="490"/>
      <c r="T5" s="490"/>
      <c r="U5" s="490"/>
      <c r="V5" s="490"/>
      <c r="W5" s="481"/>
      <c r="X5" s="490"/>
      <c r="Y5" s="490"/>
      <c r="Z5" s="490"/>
      <c r="AA5" s="491"/>
      <c r="AB5" s="491"/>
      <c r="AC5" s="491"/>
      <c r="AD5" s="492"/>
      <c r="AE5" s="492"/>
      <c r="AF5" s="492"/>
      <c r="AG5" s="491"/>
      <c r="AH5" s="481"/>
      <c r="AI5" s="483"/>
      <c r="AJ5" s="499"/>
      <c r="AK5" s="499"/>
      <c r="AL5" s="499"/>
      <c r="AM5" s="499"/>
      <c r="AN5" s="499"/>
      <c r="AO5" s="499"/>
      <c r="AP5" s="499"/>
      <c r="AQ5" s="499"/>
      <c r="AR5" s="499"/>
      <c r="AS5" s="498"/>
      <c r="AT5" s="497"/>
      <c r="AU5" s="497"/>
      <c r="AV5" s="497"/>
      <c r="AW5" s="497"/>
      <c r="AX5" s="497"/>
      <c r="AY5" s="497"/>
      <c r="AZ5" s="498"/>
      <c r="BA5" s="498"/>
      <c r="BB5" s="483"/>
    </row>
    <row r="6" spans="1:56" x14ac:dyDescent="0.25">
      <c r="A6" s="480"/>
      <c r="B6" s="494"/>
      <c r="C6" s="494"/>
      <c r="D6" s="494"/>
      <c r="E6" s="480"/>
      <c r="F6" s="480"/>
      <c r="G6" s="480"/>
      <c r="H6" s="480"/>
      <c r="I6" s="972" t="s">
        <v>851</v>
      </c>
      <c r="J6" s="973"/>
      <c r="K6" s="973"/>
      <c r="L6" s="973"/>
      <c r="M6" s="973"/>
      <c r="N6" s="973"/>
      <c r="O6" s="973"/>
      <c r="P6" s="973"/>
      <c r="Q6" s="974"/>
      <c r="R6" s="988" t="s">
        <v>830</v>
      </c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90"/>
      <c r="AT6" s="1036" t="s">
        <v>854</v>
      </c>
      <c r="AU6" s="1037"/>
      <c r="AV6" s="1037"/>
      <c r="AW6" s="1037"/>
      <c r="AX6" s="1037"/>
      <c r="AY6" s="1037"/>
      <c r="AZ6" s="1037"/>
      <c r="BA6" s="1037"/>
      <c r="BB6" s="1038"/>
    </row>
    <row r="7" spans="1:56" ht="16.5" thickBot="1" x14ac:dyDescent="0.3">
      <c r="A7" s="494"/>
      <c r="B7" s="500"/>
      <c r="C7" s="143"/>
      <c r="D7" s="501"/>
      <c r="E7" s="500"/>
      <c r="F7" s="480"/>
      <c r="G7" s="480"/>
      <c r="H7" s="480"/>
      <c r="I7" s="975"/>
      <c r="J7" s="976"/>
      <c r="K7" s="976"/>
      <c r="L7" s="976"/>
      <c r="M7" s="976"/>
      <c r="N7" s="976"/>
      <c r="O7" s="976"/>
      <c r="P7" s="976"/>
      <c r="Q7" s="977"/>
      <c r="R7" s="1016" t="s">
        <v>287</v>
      </c>
      <c r="S7" s="1017"/>
      <c r="T7" s="1017"/>
      <c r="U7" s="1017"/>
      <c r="V7" s="1017"/>
      <c r="W7" s="1018"/>
      <c r="X7" s="1028" t="s">
        <v>288</v>
      </c>
      <c r="Y7" s="1017"/>
      <c r="Z7" s="1017"/>
      <c r="AA7" s="1018"/>
      <c r="AB7" s="979" t="s">
        <v>289</v>
      </c>
      <c r="AC7" s="979" t="s">
        <v>5</v>
      </c>
      <c r="AD7" s="979" t="s">
        <v>290</v>
      </c>
      <c r="AE7" s="1030" t="s">
        <v>291</v>
      </c>
      <c r="AF7" s="1031"/>
      <c r="AG7" s="1032"/>
      <c r="AH7" s="979" t="s">
        <v>313</v>
      </c>
      <c r="AI7" s="1042" t="s">
        <v>292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044"/>
      <c r="AT7" s="1039"/>
      <c r="AU7" s="1040"/>
      <c r="AV7" s="1040"/>
      <c r="AW7" s="1040"/>
      <c r="AX7" s="1040"/>
      <c r="AY7" s="1040"/>
      <c r="AZ7" s="1040"/>
      <c r="BA7" s="1040"/>
      <c r="BB7" s="1041"/>
    </row>
    <row r="8" spans="1:56" ht="15" customHeight="1" x14ac:dyDescent="0.25">
      <c r="A8" s="502"/>
      <c r="B8" s="503"/>
      <c r="C8" s="503"/>
      <c r="D8" s="503"/>
      <c r="E8" s="503"/>
      <c r="F8" s="503"/>
      <c r="G8" s="503"/>
      <c r="H8" s="503"/>
      <c r="I8" s="982" t="s">
        <v>6</v>
      </c>
      <c r="J8" s="997" t="s">
        <v>824</v>
      </c>
      <c r="K8" s="998"/>
      <c r="L8" s="998"/>
      <c r="M8" s="998"/>
      <c r="N8" s="999"/>
      <c r="O8" s="985" t="s">
        <v>284</v>
      </c>
      <c r="P8" s="997" t="s">
        <v>825</v>
      </c>
      <c r="Q8" s="1004"/>
      <c r="R8" s="1019"/>
      <c r="S8" s="1020"/>
      <c r="T8" s="1020"/>
      <c r="U8" s="1020"/>
      <c r="V8" s="1020"/>
      <c r="W8" s="1021"/>
      <c r="X8" s="1029"/>
      <c r="Y8" s="1020"/>
      <c r="Z8" s="1020"/>
      <c r="AA8" s="1021"/>
      <c r="AB8" s="980"/>
      <c r="AC8" s="980"/>
      <c r="AD8" s="980"/>
      <c r="AE8" s="1033"/>
      <c r="AF8" s="1034"/>
      <c r="AG8" s="1035"/>
      <c r="AH8" s="980"/>
      <c r="AI8" s="1045" t="s">
        <v>293</v>
      </c>
      <c r="AJ8" s="1046"/>
      <c r="AK8" s="1014" t="s">
        <v>294</v>
      </c>
      <c r="AL8" s="1009" t="s">
        <v>835</v>
      </c>
      <c r="AM8" s="1010"/>
      <c r="AN8" s="1014" t="s">
        <v>836</v>
      </c>
      <c r="AO8" s="1045" t="s">
        <v>295</v>
      </c>
      <c r="AP8" s="1046"/>
      <c r="AQ8" s="1049" t="s">
        <v>296</v>
      </c>
      <c r="AR8" s="1050"/>
      <c r="AS8" s="1051"/>
      <c r="AT8" s="982" t="s">
        <v>6</v>
      </c>
      <c r="AU8" s="1011" t="s">
        <v>824</v>
      </c>
      <c r="AV8" s="1012"/>
      <c r="AW8" s="1012"/>
      <c r="AX8" s="1012"/>
      <c r="AY8" s="1013"/>
      <c r="AZ8" s="985" t="s">
        <v>284</v>
      </c>
      <c r="BA8" s="997" t="s">
        <v>826</v>
      </c>
      <c r="BB8" s="1004"/>
    </row>
    <row r="9" spans="1:56" ht="15.75" customHeight="1" thickBot="1" x14ac:dyDescent="0.3">
      <c r="A9" s="504" t="s">
        <v>820</v>
      </c>
      <c r="B9" s="143"/>
      <c r="C9" s="143"/>
      <c r="D9" s="505"/>
      <c r="E9" s="143"/>
      <c r="F9" s="506"/>
      <c r="G9" s="507"/>
      <c r="H9" s="507"/>
      <c r="I9" s="983"/>
      <c r="J9" s="991" t="s">
        <v>831</v>
      </c>
      <c r="K9" s="992"/>
      <c r="L9" s="993" t="s">
        <v>5</v>
      </c>
      <c r="M9" s="993" t="s">
        <v>1</v>
      </c>
      <c r="N9" s="995" t="s">
        <v>7</v>
      </c>
      <c r="O9" s="986"/>
      <c r="P9" s="1000" t="s">
        <v>285</v>
      </c>
      <c r="Q9" s="1002" t="s">
        <v>286</v>
      </c>
      <c r="R9" s="1026" t="s">
        <v>297</v>
      </c>
      <c r="S9" s="1024" t="s">
        <v>294</v>
      </c>
      <c r="T9" s="1024" t="s">
        <v>832</v>
      </c>
      <c r="U9" s="1024" t="s">
        <v>836</v>
      </c>
      <c r="V9" s="1024" t="s">
        <v>295</v>
      </c>
      <c r="W9" s="1024" t="s">
        <v>789</v>
      </c>
      <c r="X9" s="1022" t="s">
        <v>298</v>
      </c>
      <c r="Y9" s="1024" t="s">
        <v>823</v>
      </c>
      <c r="Z9" s="1022" t="s">
        <v>299</v>
      </c>
      <c r="AA9" s="1024" t="s">
        <v>790</v>
      </c>
      <c r="AB9" s="980"/>
      <c r="AC9" s="980"/>
      <c r="AD9" s="980"/>
      <c r="AE9" s="1024" t="s">
        <v>294</v>
      </c>
      <c r="AF9" s="1024" t="s">
        <v>300</v>
      </c>
      <c r="AG9" s="1024" t="s">
        <v>791</v>
      </c>
      <c r="AH9" s="980"/>
      <c r="AI9" s="1047"/>
      <c r="AJ9" s="1048"/>
      <c r="AK9" s="1015"/>
      <c r="AL9" s="873" t="s">
        <v>833</v>
      </c>
      <c r="AM9" s="873" t="s">
        <v>834</v>
      </c>
      <c r="AN9" s="1015"/>
      <c r="AO9" s="1047"/>
      <c r="AP9" s="1048"/>
      <c r="AQ9" s="1052"/>
      <c r="AR9" s="1053"/>
      <c r="AS9" s="1054"/>
      <c r="AT9" s="983"/>
      <c r="AU9" s="1005" t="s">
        <v>831</v>
      </c>
      <c r="AV9" s="1006"/>
      <c r="AW9" s="1007" t="s">
        <v>5</v>
      </c>
      <c r="AX9" s="1007" t="s">
        <v>1</v>
      </c>
      <c r="AY9" s="1007" t="s">
        <v>7</v>
      </c>
      <c r="AZ9" s="986"/>
      <c r="BA9" s="1000" t="s">
        <v>285</v>
      </c>
      <c r="BB9" s="1002" t="s">
        <v>286</v>
      </c>
    </row>
    <row r="10" spans="1:56" ht="23.25" thickBot="1" x14ac:dyDescent="0.3">
      <c r="A10" s="508" t="s">
        <v>798</v>
      </c>
      <c r="B10" s="509" t="s">
        <v>564</v>
      </c>
      <c r="C10" s="509" t="s">
        <v>565</v>
      </c>
      <c r="D10" s="509" t="s">
        <v>268</v>
      </c>
      <c r="E10" s="245" t="s">
        <v>800</v>
      </c>
      <c r="F10" s="509" t="s">
        <v>0</v>
      </c>
      <c r="G10" s="510" t="s">
        <v>269</v>
      </c>
      <c r="H10" s="71" t="s">
        <v>280</v>
      </c>
      <c r="I10" s="984"/>
      <c r="J10" s="72" t="s">
        <v>278</v>
      </c>
      <c r="K10" s="72" t="s">
        <v>288</v>
      </c>
      <c r="L10" s="994"/>
      <c r="M10" s="994"/>
      <c r="N10" s="996"/>
      <c r="O10" s="987"/>
      <c r="P10" s="1001"/>
      <c r="Q10" s="1003"/>
      <c r="R10" s="1027"/>
      <c r="S10" s="1025"/>
      <c r="T10" s="1025"/>
      <c r="U10" s="1025"/>
      <c r="V10" s="1025"/>
      <c r="W10" s="1025"/>
      <c r="X10" s="1023"/>
      <c r="Y10" s="1025"/>
      <c r="Z10" s="1023"/>
      <c r="AA10" s="1025"/>
      <c r="AB10" s="981"/>
      <c r="AC10" s="981"/>
      <c r="AD10" s="981"/>
      <c r="AE10" s="1025"/>
      <c r="AF10" s="1025"/>
      <c r="AG10" s="1025"/>
      <c r="AH10" s="981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984"/>
      <c r="AU10" s="73" t="s">
        <v>278</v>
      </c>
      <c r="AV10" s="814" t="s">
        <v>288</v>
      </c>
      <c r="AW10" s="1008"/>
      <c r="AX10" s="1008"/>
      <c r="AY10" s="1008"/>
      <c r="AZ10" s="987"/>
      <c r="BA10" s="1001"/>
      <c r="BB10" s="1003"/>
    </row>
    <row r="11" spans="1:56" s="523" customFormat="1" ht="11.25" customHeight="1" thickBot="1" x14ac:dyDescent="0.25">
      <c r="A11" s="511" t="s">
        <v>566</v>
      </c>
      <c r="B11" s="512" t="s">
        <v>567</v>
      </c>
      <c r="C11" s="512" t="s">
        <v>270</v>
      </c>
      <c r="D11" s="512" t="s">
        <v>271</v>
      </c>
      <c r="E11" s="512" t="s">
        <v>568</v>
      </c>
      <c r="F11" s="512" t="s">
        <v>0</v>
      </c>
      <c r="G11" s="512" t="s">
        <v>569</v>
      </c>
      <c r="H11" s="513" t="s">
        <v>794</v>
      </c>
      <c r="I11" s="514" t="s">
        <v>272</v>
      </c>
      <c r="J11" s="515" t="s">
        <v>273</v>
      </c>
      <c r="K11" s="207" t="s">
        <v>279</v>
      </c>
      <c r="L11" s="515" t="s">
        <v>274</v>
      </c>
      <c r="M11" s="515" t="s">
        <v>275</v>
      </c>
      <c r="N11" s="515" t="s">
        <v>276</v>
      </c>
      <c r="O11" s="640" t="s">
        <v>277</v>
      </c>
      <c r="P11" s="521" t="s">
        <v>570</v>
      </c>
      <c r="Q11" s="522" t="s">
        <v>571</v>
      </c>
      <c r="R11" s="514" t="s">
        <v>301</v>
      </c>
      <c r="S11" s="922" t="s">
        <v>301</v>
      </c>
      <c r="T11" s="515" t="s">
        <v>301</v>
      </c>
      <c r="U11" s="515" t="s">
        <v>301</v>
      </c>
      <c r="V11" s="515" t="s">
        <v>301</v>
      </c>
      <c r="W11" s="515" t="s">
        <v>301</v>
      </c>
      <c r="X11" s="515" t="s">
        <v>302</v>
      </c>
      <c r="Y11" s="515" t="s">
        <v>302</v>
      </c>
      <c r="Z11" s="515" t="s">
        <v>303</v>
      </c>
      <c r="AA11" s="515" t="s">
        <v>302</v>
      </c>
      <c r="AB11" s="515" t="s">
        <v>304</v>
      </c>
      <c r="AC11" s="515" t="s">
        <v>305</v>
      </c>
      <c r="AD11" s="515" t="s">
        <v>306</v>
      </c>
      <c r="AE11" s="515" t="s">
        <v>308</v>
      </c>
      <c r="AF11" s="515" t="s">
        <v>307</v>
      </c>
      <c r="AG11" s="515" t="s">
        <v>307</v>
      </c>
      <c r="AH11" s="515" t="s">
        <v>314</v>
      </c>
      <c r="AI11" s="521" t="s">
        <v>310</v>
      </c>
      <c r="AJ11" s="521" t="s">
        <v>311</v>
      </c>
      <c r="AK11" s="521" t="s">
        <v>310</v>
      </c>
      <c r="AL11" s="521" t="s">
        <v>310</v>
      </c>
      <c r="AM11" s="521" t="s">
        <v>311</v>
      </c>
      <c r="AN11" s="345" t="s">
        <v>310</v>
      </c>
      <c r="AO11" s="521" t="s">
        <v>310</v>
      </c>
      <c r="AP11" s="521" t="s">
        <v>311</v>
      </c>
      <c r="AQ11" s="521" t="s">
        <v>310</v>
      </c>
      <c r="AR11" s="521" t="s">
        <v>311</v>
      </c>
      <c r="AS11" s="522" t="s">
        <v>312</v>
      </c>
      <c r="AT11" s="641" t="s">
        <v>272</v>
      </c>
      <c r="AU11" s="518" t="s">
        <v>273</v>
      </c>
      <c r="AV11" s="518" t="s">
        <v>279</v>
      </c>
      <c r="AW11" s="518" t="s">
        <v>274</v>
      </c>
      <c r="AX11" s="518" t="s">
        <v>275</v>
      </c>
      <c r="AY11" s="518" t="s">
        <v>276</v>
      </c>
      <c r="AZ11" s="519" t="s">
        <v>277</v>
      </c>
      <c r="BA11" s="519" t="s">
        <v>570</v>
      </c>
      <c r="BB11" s="737" t="s">
        <v>571</v>
      </c>
      <c r="BC11" s="642"/>
      <c r="BD11" s="642"/>
    </row>
    <row r="12" spans="1:56" ht="13.5" customHeight="1" x14ac:dyDescent="0.25">
      <c r="A12" s="524">
        <v>1</v>
      </c>
      <c r="B12" s="643">
        <v>5489</v>
      </c>
      <c r="C12" s="644">
        <v>600099482</v>
      </c>
      <c r="D12" s="526">
        <v>71166289</v>
      </c>
      <c r="E12" s="645" t="s">
        <v>375</v>
      </c>
      <c r="F12" s="526">
        <v>3111</v>
      </c>
      <c r="G12" s="645" t="s">
        <v>329</v>
      </c>
      <c r="H12" s="646" t="s">
        <v>281</v>
      </c>
      <c r="I12" s="647">
        <v>3276083</v>
      </c>
      <c r="J12" s="530">
        <v>2386691</v>
      </c>
      <c r="K12" s="530">
        <v>12000</v>
      </c>
      <c r="L12" s="648">
        <v>810758</v>
      </c>
      <c r="M12" s="648">
        <v>47734</v>
      </c>
      <c r="N12" s="530">
        <v>18900</v>
      </c>
      <c r="O12" s="531">
        <v>5.4398</v>
      </c>
      <c r="P12" s="741">
        <v>4</v>
      </c>
      <c r="Q12" s="840">
        <v>1.4398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222">
        <f>SUM(AQ12:AR12)</f>
        <v>0</v>
      </c>
      <c r="AT12" s="880">
        <f>I12+AH12</f>
        <v>3276083</v>
      </c>
      <c r="AU12" s="532">
        <f>J12+W12</f>
        <v>2386691</v>
      </c>
      <c r="AV12" s="219">
        <f>K12+AA12</f>
        <v>12000</v>
      </c>
      <c r="AW12" s="532">
        <f t="shared" ref="AW12:AX14" si="0">L12+AC12</f>
        <v>810758</v>
      </c>
      <c r="AX12" s="532">
        <f t="shared" si="0"/>
        <v>47734</v>
      </c>
      <c r="AY12" s="532">
        <f>N12+AG12</f>
        <v>18900</v>
      </c>
      <c r="AZ12" s="533">
        <f>O12+AS12</f>
        <v>5.4398</v>
      </c>
      <c r="BA12" s="533">
        <f t="shared" ref="BA12:BB14" si="1">P12+AQ12</f>
        <v>4</v>
      </c>
      <c r="BB12" s="534">
        <f t="shared" si="1"/>
        <v>1.4398</v>
      </c>
    </row>
    <row r="13" spans="1:56" ht="12.95" customHeight="1" x14ac:dyDescent="0.25">
      <c r="A13" s="548">
        <v>1</v>
      </c>
      <c r="B13" s="649">
        <v>5489</v>
      </c>
      <c r="C13" s="650">
        <v>600099482</v>
      </c>
      <c r="D13" s="549">
        <v>71166289</v>
      </c>
      <c r="E13" s="651" t="s">
        <v>375</v>
      </c>
      <c r="F13" s="549">
        <v>3111</v>
      </c>
      <c r="G13" s="651" t="s">
        <v>323</v>
      </c>
      <c r="H13" s="552" t="s">
        <v>282</v>
      </c>
      <c r="I13" s="529">
        <v>0</v>
      </c>
      <c r="J13" s="554">
        <v>0</v>
      </c>
      <c r="K13" s="554">
        <v>0</v>
      </c>
      <c r="L13" s="344">
        <v>0</v>
      </c>
      <c r="M13" s="344">
        <v>0</v>
      </c>
      <c r="N13" s="554">
        <v>0</v>
      </c>
      <c r="O13" s="555">
        <v>0</v>
      </c>
      <c r="P13" s="744">
        <v>0</v>
      </c>
      <c r="Q13" s="837">
        <v>0</v>
      </c>
      <c r="R13" s="112">
        <f t="shared" ref="R13:R76" si="2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6" si="3">SUM(R13:V13)</f>
        <v>0</v>
      </c>
      <c r="X13" s="113">
        <v>0</v>
      </c>
      <c r="Y13" s="113">
        <v>0</v>
      </c>
      <c r="Z13" s="113">
        <v>0</v>
      </c>
      <c r="AA13" s="113">
        <f t="shared" ref="AA13:AA76" si="4">SUM(X13:Z13)</f>
        <v>0</v>
      </c>
      <c r="AB13" s="113">
        <f t="shared" ref="AB13:AB76" si="5">W13+AA13</f>
        <v>0</v>
      </c>
      <c r="AC13" s="114">
        <f t="shared" ref="AC13:AC76" si="6">ROUND((W13+X13+Y13)*33.8%,0)</f>
        <v>0</v>
      </c>
      <c r="AD13" s="114">
        <f t="shared" ref="AD13:AD76" si="7">ROUND(W13*2%,0)</f>
        <v>0</v>
      </c>
      <c r="AE13" s="113">
        <v>0</v>
      </c>
      <c r="AF13" s="113">
        <v>0</v>
      </c>
      <c r="AG13" s="113">
        <f t="shared" ref="AG13:AG76" si="8">SUM(AE13:AF13)</f>
        <v>0</v>
      </c>
      <c r="AH13" s="113">
        <f t="shared" ref="AH13:AH76" si="9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ref="AQ13:AQ76" si="10">AI13+AK13+AL13+AN13+AO13</f>
        <v>0</v>
      </c>
      <c r="AR13" s="115">
        <f t="shared" ref="AR13:AR76" si="11">AJ13+AM13+AP13</f>
        <v>0</v>
      </c>
      <c r="AS13" s="116">
        <f t="shared" ref="AS13:AS76" si="12">SUM(AQ13:AR13)</f>
        <v>0</v>
      </c>
      <c r="AT13" s="881">
        <f>I13+AH13</f>
        <v>0</v>
      </c>
      <c r="AU13" s="535">
        <f>J13+W13</f>
        <v>0</v>
      </c>
      <c r="AV13" s="113">
        <f>K13+AA13</f>
        <v>0</v>
      </c>
      <c r="AW13" s="535">
        <f t="shared" si="0"/>
        <v>0</v>
      </c>
      <c r="AX13" s="535">
        <f t="shared" si="0"/>
        <v>0</v>
      </c>
      <c r="AY13" s="535">
        <f>N13+AG13</f>
        <v>0</v>
      </c>
      <c r="AZ13" s="556">
        <f>O13+AS13</f>
        <v>0</v>
      </c>
      <c r="BA13" s="556">
        <f t="shared" si="1"/>
        <v>0</v>
      </c>
      <c r="BB13" s="557">
        <f t="shared" si="1"/>
        <v>0</v>
      </c>
    </row>
    <row r="14" spans="1:56" ht="12.95" customHeight="1" x14ac:dyDescent="0.25">
      <c r="A14" s="548">
        <v>1</v>
      </c>
      <c r="B14" s="649">
        <v>5489</v>
      </c>
      <c r="C14" s="650">
        <v>600099482</v>
      </c>
      <c r="D14" s="549">
        <v>71166289</v>
      </c>
      <c r="E14" s="651" t="s">
        <v>375</v>
      </c>
      <c r="F14" s="549">
        <v>3141</v>
      </c>
      <c r="G14" s="651" t="s">
        <v>319</v>
      </c>
      <c r="H14" s="552" t="s">
        <v>282</v>
      </c>
      <c r="I14" s="529">
        <v>564729</v>
      </c>
      <c r="J14" s="554">
        <v>414060</v>
      </c>
      <c r="K14" s="554">
        <v>0</v>
      </c>
      <c r="L14" s="344">
        <v>139952</v>
      </c>
      <c r="M14" s="344">
        <v>8281</v>
      </c>
      <c r="N14" s="554">
        <v>2436</v>
      </c>
      <c r="O14" s="555">
        <v>1.41</v>
      </c>
      <c r="P14" s="744">
        <v>0</v>
      </c>
      <c r="Q14" s="837">
        <v>1.41</v>
      </c>
      <c r="R14" s="112">
        <f t="shared" si="2"/>
        <v>0</v>
      </c>
      <c r="S14" s="113">
        <v>0</v>
      </c>
      <c r="T14" s="113">
        <v>4535</v>
      </c>
      <c r="U14" s="113">
        <v>0</v>
      </c>
      <c r="V14" s="113">
        <v>0</v>
      </c>
      <c r="W14" s="113">
        <f t="shared" si="3"/>
        <v>4535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4535</v>
      </c>
      <c r="AC14" s="114">
        <f t="shared" si="6"/>
        <v>1533</v>
      </c>
      <c r="AD14" s="114">
        <f t="shared" si="7"/>
        <v>91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6159</v>
      </c>
      <c r="AI14" s="115">
        <v>0</v>
      </c>
      <c r="AJ14" s="115">
        <v>0</v>
      </c>
      <c r="AK14" s="115">
        <v>0</v>
      </c>
      <c r="AL14" s="115">
        <v>0</v>
      </c>
      <c r="AM14" s="115">
        <v>0.01</v>
      </c>
      <c r="AN14" s="115">
        <v>0</v>
      </c>
      <c r="AO14" s="115">
        <v>0</v>
      </c>
      <c r="AP14" s="115">
        <v>0</v>
      </c>
      <c r="AQ14" s="115">
        <f t="shared" si="10"/>
        <v>0</v>
      </c>
      <c r="AR14" s="115">
        <f t="shared" si="11"/>
        <v>0.01</v>
      </c>
      <c r="AS14" s="116">
        <f t="shared" si="12"/>
        <v>0.01</v>
      </c>
      <c r="AT14" s="881">
        <f>I14+AH14</f>
        <v>570888</v>
      </c>
      <c r="AU14" s="535">
        <f>J14+W14</f>
        <v>418595</v>
      </c>
      <c r="AV14" s="113">
        <f>K14+AA14</f>
        <v>0</v>
      </c>
      <c r="AW14" s="535">
        <f t="shared" si="0"/>
        <v>141485</v>
      </c>
      <c r="AX14" s="535">
        <f t="shared" si="0"/>
        <v>8372</v>
      </c>
      <c r="AY14" s="535">
        <f>N14+AG14</f>
        <v>2436</v>
      </c>
      <c r="AZ14" s="556">
        <f>O14+AS14</f>
        <v>1.42</v>
      </c>
      <c r="BA14" s="556">
        <f t="shared" si="1"/>
        <v>0</v>
      </c>
      <c r="BB14" s="557">
        <f t="shared" si="1"/>
        <v>1.42</v>
      </c>
    </row>
    <row r="15" spans="1:56" ht="12.95" customHeight="1" x14ac:dyDescent="0.25">
      <c r="A15" s="652">
        <v>1</v>
      </c>
      <c r="B15" s="653">
        <v>5489</v>
      </c>
      <c r="C15" s="654">
        <v>600099482</v>
      </c>
      <c r="D15" s="653">
        <v>71166289</v>
      </c>
      <c r="E15" s="655" t="s">
        <v>376</v>
      </c>
      <c r="F15" s="538"/>
      <c r="G15" s="655"/>
      <c r="H15" s="561"/>
      <c r="I15" s="656">
        <v>3840812</v>
      </c>
      <c r="J15" s="657">
        <v>2800751</v>
      </c>
      <c r="K15" s="657">
        <v>12000</v>
      </c>
      <c r="L15" s="657">
        <v>950710</v>
      </c>
      <c r="M15" s="657">
        <v>56015</v>
      </c>
      <c r="N15" s="657">
        <v>21336</v>
      </c>
      <c r="O15" s="658">
        <v>6.8498000000000001</v>
      </c>
      <c r="P15" s="658">
        <v>4</v>
      </c>
      <c r="Q15" s="659">
        <v>2.8498000000000001</v>
      </c>
      <c r="R15" s="656">
        <f t="shared" ref="R15:BB15" si="13">SUM(R12:R14)</f>
        <v>0</v>
      </c>
      <c r="S15" s="657">
        <f t="shared" si="13"/>
        <v>0</v>
      </c>
      <c r="T15" s="657">
        <f t="shared" si="13"/>
        <v>4535</v>
      </c>
      <c r="U15" s="657">
        <f t="shared" si="13"/>
        <v>0</v>
      </c>
      <c r="V15" s="657">
        <f t="shared" si="13"/>
        <v>0</v>
      </c>
      <c r="W15" s="657">
        <f t="shared" si="13"/>
        <v>4535</v>
      </c>
      <c r="X15" s="657">
        <f t="shared" si="13"/>
        <v>0</v>
      </c>
      <c r="Y15" s="657">
        <f t="shared" si="13"/>
        <v>0</v>
      </c>
      <c r="Z15" s="657">
        <f t="shared" si="13"/>
        <v>0</v>
      </c>
      <c r="AA15" s="657">
        <f t="shared" si="13"/>
        <v>0</v>
      </c>
      <c r="AB15" s="657">
        <f t="shared" si="13"/>
        <v>4535</v>
      </c>
      <c r="AC15" s="657">
        <f t="shared" si="13"/>
        <v>1533</v>
      </c>
      <c r="AD15" s="657">
        <f t="shared" si="13"/>
        <v>91</v>
      </c>
      <c r="AE15" s="657">
        <f t="shared" si="13"/>
        <v>0</v>
      </c>
      <c r="AF15" s="657">
        <f t="shared" si="13"/>
        <v>0</v>
      </c>
      <c r="AG15" s="657">
        <f t="shared" si="13"/>
        <v>0</v>
      </c>
      <c r="AH15" s="657">
        <f t="shared" si="13"/>
        <v>6159</v>
      </c>
      <c r="AI15" s="658">
        <f t="shared" si="13"/>
        <v>0</v>
      </c>
      <c r="AJ15" s="658">
        <f t="shared" si="13"/>
        <v>0</v>
      </c>
      <c r="AK15" s="658">
        <f t="shared" si="13"/>
        <v>0</v>
      </c>
      <c r="AL15" s="658">
        <f t="shared" si="13"/>
        <v>0</v>
      </c>
      <c r="AM15" s="658">
        <f t="shared" si="13"/>
        <v>0.01</v>
      </c>
      <c r="AN15" s="658">
        <f t="shared" si="13"/>
        <v>0</v>
      </c>
      <c r="AO15" s="658">
        <f t="shared" si="13"/>
        <v>0</v>
      </c>
      <c r="AP15" s="658">
        <f t="shared" si="13"/>
        <v>0</v>
      </c>
      <c r="AQ15" s="658">
        <f t="shared" si="13"/>
        <v>0</v>
      </c>
      <c r="AR15" s="658">
        <f t="shared" si="13"/>
        <v>0.01</v>
      </c>
      <c r="AS15" s="660">
        <f t="shared" si="13"/>
        <v>0.01</v>
      </c>
      <c r="AT15" s="884">
        <f t="shared" si="13"/>
        <v>3846971</v>
      </c>
      <c r="AU15" s="657">
        <f t="shared" si="13"/>
        <v>2805286</v>
      </c>
      <c r="AV15" s="657">
        <f t="shared" si="13"/>
        <v>12000</v>
      </c>
      <c r="AW15" s="657">
        <f t="shared" si="13"/>
        <v>952243</v>
      </c>
      <c r="AX15" s="657">
        <f t="shared" si="13"/>
        <v>56106</v>
      </c>
      <c r="AY15" s="657">
        <f t="shared" si="13"/>
        <v>21336</v>
      </c>
      <c r="AZ15" s="658">
        <f t="shared" si="13"/>
        <v>6.8597999999999999</v>
      </c>
      <c r="BA15" s="658">
        <f t="shared" si="13"/>
        <v>4</v>
      </c>
      <c r="BB15" s="660">
        <f t="shared" si="13"/>
        <v>2.8597999999999999</v>
      </c>
    </row>
    <row r="16" spans="1:56" ht="12.95" customHeight="1" x14ac:dyDescent="0.25">
      <c r="A16" s="548">
        <v>2</v>
      </c>
      <c r="B16" s="649">
        <v>5451</v>
      </c>
      <c r="C16" s="650">
        <v>600098893</v>
      </c>
      <c r="D16" s="549">
        <v>70939331</v>
      </c>
      <c r="E16" s="651" t="s">
        <v>377</v>
      </c>
      <c r="F16" s="549">
        <v>3111</v>
      </c>
      <c r="G16" s="651" t="s">
        <v>329</v>
      </c>
      <c r="H16" s="552" t="s">
        <v>281</v>
      </c>
      <c r="I16" s="529">
        <v>9931087</v>
      </c>
      <c r="J16" s="554">
        <v>7162658</v>
      </c>
      <c r="K16" s="554">
        <v>17000</v>
      </c>
      <c r="L16" s="344">
        <v>2426725</v>
      </c>
      <c r="M16" s="344">
        <v>143254</v>
      </c>
      <c r="N16" s="554">
        <v>181450</v>
      </c>
      <c r="O16" s="555">
        <v>16.621500000000001</v>
      </c>
      <c r="P16" s="744">
        <v>12</v>
      </c>
      <c r="Q16" s="837">
        <v>4.6215000000000011</v>
      </c>
      <c r="R16" s="112">
        <f t="shared" si="2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3"/>
        <v>0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0</v>
      </c>
      <c r="AC16" s="114">
        <f t="shared" si="6"/>
        <v>0</v>
      </c>
      <c r="AD16" s="114">
        <f t="shared" si="7"/>
        <v>0</v>
      </c>
      <c r="AE16" s="113">
        <v>0</v>
      </c>
      <c r="AF16" s="113">
        <v>0</v>
      </c>
      <c r="AG16" s="113">
        <f t="shared" si="8"/>
        <v>0</v>
      </c>
      <c r="AH16" s="113">
        <f t="shared" si="9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0"/>
        <v>0</v>
      </c>
      <c r="AR16" s="115">
        <f t="shared" si="11"/>
        <v>0</v>
      </c>
      <c r="AS16" s="116">
        <f t="shared" si="12"/>
        <v>0</v>
      </c>
      <c r="AT16" s="881">
        <f>I16+AH16</f>
        <v>9931087</v>
      </c>
      <c r="AU16" s="535">
        <f>J16+W16</f>
        <v>7162658</v>
      </c>
      <c r="AV16" s="113">
        <f>K16+AA16</f>
        <v>17000</v>
      </c>
      <c r="AW16" s="535">
        <f t="shared" ref="AW16:AX18" si="14">L16+AC16</f>
        <v>2426725</v>
      </c>
      <c r="AX16" s="535">
        <f t="shared" si="14"/>
        <v>143254</v>
      </c>
      <c r="AY16" s="535">
        <f>N16+AG16</f>
        <v>181450</v>
      </c>
      <c r="AZ16" s="556">
        <f>O16+AS16</f>
        <v>16.621500000000001</v>
      </c>
      <c r="BA16" s="556">
        <f t="shared" ref="BA16:BB18" si="15">P16+AQ16</f>
        <v>12</v>
      </c>
      <c r="BB16" s="557">
        <f t="shared" si="15"/>
        <v>4.6215000000000011</v>
      </c>
    </row>
    <row r="17" spans="1:54" ht="12.95" customHeight="1" x14ac:dyDescent="0.25">
      <c r="A17" s="548">
        <v>2</v>
      </c>
      <c r="B17" s="649">
        <v>5451</v>
      </c>
      <c r="C17" s="650">
        <v>600098893</v>
      </c>
      <c r="D17" s="549">
        <v>70939331</v>
      </c>
      <c r="E17" s="651" t="s">
        <v>377</v>
      </c>
      <c r="F17" s="549">
        <v>3111</v>
      </c>
      <c r="G17" s="651" t="s">
        <v>317</v>
      </c>
      <c r="H17" s="552" t="s">
        <v>281</v>
      </c>
      <c r="I17" s="529">
        <v>496164</v>
      </c>
      <c r="J17" s="554">
        <v>365364</v>
      </c>
      <c r="K17" s="554">
        <v>0</v>
      </c>
      <c r="L17" s="344">
        <v>123493</v>
      </c>
      <c r="M17" s="344">
        <v>7307</v>
      </c>
      <c r="N17" s="554">
        <v>0</v>
      </c>
      <c r="O17" s="555">
        <v>1</v>
      </c>
      <c r="P17" s="744">
        <v>1</v>
      </c>
      <c r="Q17" s="837">
        <v>0</v>
      </c>
      <c r="R17" s="112">
        <f t="shared" si="2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3"/>
        <v>0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0</v>
      </c>
      <c r="AC17" s="114">
        <f t="shared" si="6"/>
        <v>0</v>
      </c>
      <c r="AD17" s="114">
        <f t="shared" si="7"/>
        <v>0</v>
      </c>
      <c r="AE17" s="113">
        <v>0</v>
      </c>
      <c r="AF17" s="113">
        <v>0</v>
      </c>
      <c r="AG17" s="113">
        <f t="shared" si="8"/>
        <v>0</v>
      </c>
      <c r="AH17" s="113">
        <f t="shared" si="9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0"/>
        <v>0</v>
      </c>
      <c r="AR17" s="115">
        <f t="shared" si="11"/>
        <v>0</v>
      </c>
      <c r="AS17" s="116">
        <f t="shared" si="12"/>
        <v>0</v>
      </c>
      <c r="AT17" s="881">
        <f>I17+AH17</f>
        <v>496164</v>
      </c>
      <c r="AU17" s="535">
        <f>J17+W17</f>
        <v>365364</v>
      </c>
      <c r="AV17" s="113">
        <f>K17+AA17</f>
        <v>0</v>
      </c>
      <c r="AW17" s="535">
        <f t="shared" si="14"/>
        <v>123493</v>
      </c>
      <c r="AX17" s="535">
        <f t="shared" si="14"/>
        <v>7307</v>
      </c>
      <c r="AY17" s="535">
        <f>N17+AG17</f>
        <v>0</v>
      </c>
      <c r="AZ17" s="556">
        <f>O17+AS17</f>
        <v>1</v>
      </c>
      <c r="BA17" s="556">
        <f t="shared" si="15"/>
        <v>1</v>
      </c>
      <c r="BB17" s="557">
        <f t="shared" si="15"/>
        <v>0</v>
      </c>
    </row>
    <row r="18" spans="1:54" ht="12.95" customHeight="1" x14ac:dyDescent="0.25">
      <c r="A18" s="548">
        <v>2</v>
      </c>
      <c r="B18" s="649">
        <v>5451</v>
      </c>
      <c r="C18" s="650">
        <v>600098893</v>
      </c>
      <c r="D18" s="549">
        <v>70939331</v>
      </c>
      <c r="E18" s="651" t="s">
        <v>377</v>
      </c>
      <c r="F18" s="549">
        <v>3141</v>
      </c>
      <c r="G18" s="651" t="s">
        <v>319</v>
      </c>
      <c r="H18" s="552" t="s">
        <v>282</v>
      </c>
      <c r="I18" s="529">
        <v>1444361</v>
      </c>
      <c r="J18" s="554">
        <v>1057724</v>
      </c>
      <c r="K18" s="554">
        <v>0</v>
      </c>
      <c r="L18" s="344">
        <v>357511</v>
      </c>
      <c r="M18" s="344">
        <v>21154</v>
      </c>
      <c r="N18" s="554">
        <v>7972</v>
      </c>
      <c r="O18" s="555">
        <v>3.59</v>
      </c>
      <c r="P18" s="744">
        <v>0</v>
      </c>
      <c r="Q18" s="837">
        <v>3.59</v>
      </c>
      <c r="R18" s="112">
        <f t="shared" si="2"/>
        <v>0</v>
      </c>
      <c r="S18" s="113">
        <v>0</v>
      </c>
      <c r="T18" s="113">
        <v>5484</v>
      </c>
      <c r="U18" s="113">
        <v>0</v>
      </c>
      <c r="V18" s="113">
        <v>0</v>
      </c>
      <c r="W18" s="113">
        <f t="shared" si="3"/>
        <v>5484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5484</v>
      </c>
      <c r="AC18" s="114">
        <f t="shared" si="6"/>
        <v>1854</v>
      </c>
      <c r="AD18" s="114">
        <f t="shared" si="7"/>
        <v>110</v>
      </c>
      <c r="AE18" s="113">
        <v>0</v>
      </c>
      <c r="AF18" s="113">
        <v>0</v>
      </c>
      <c r="AG18" s="113">
        <f t="shared" si="8"/>
        <v>0</v>
      </c>
      <c r="AH18" s="113">
        <f t="shared" si="9"/>
        <v>7448</v>
      </c>
      <c r="AI18" s="115">
        <v>0</v>
      </c>
      <c r="AJ18" s="115">
        <v>0</v>
      </c>
      <c r="AK18" s="115">
        <v>0</v>
      </c>
      <c r="AL18" s="115">
        <v>0</v>
      </c>
      <c r="AM18" s="115">
        <v>0.02</v>
      </c>
      <c r="AN18" s="115">
        <v>0</v>
      </c>
      <c r="AO18" s="115">
        <v>0</v>
      </c>
      <c r="AP18" s="115">
        <v>0</v>
      </c>
      <c r="AQ18" s="115">
        <f t="shared" si="10"/>
        <v>0</v>
      </c>
      <c r="AR18" s="115">
        <f t="shared" si="11"/>
        <v>0.02</v>
      </c>
      <c r="AS18" s="116">
        <f t="shared" si="12"/>
        <v>0.02</v>
      </c>
      <c r="AT18" s="881">
        <f>I18+AH18</f>
        <v>1451809</v>
      </c>
      <c r="AU18" s="535">
        <f>J18+W18</f>
        <v>1063208</v>
      </c>
      <c r="AV18" s="113">
        <f>K18+AA18</f>
        <v>0</v>
      </c>
      <c r="AW18" s="535">
        <f t="shared" si="14"/>
        <v>359365</v>
      </c>
      <c r="AX18" s="535">
        <f t="shared" si="14"/>
        <v>21264</v>
      </c>
      <c r="AY18" s="535">
        <f>N18+AG18</f>
        <v>7972</v>
      </c>
      <c r="AZ18" s="556">
        <f>O18+AS18</f>
        <v>3.61</v>
      </c>
      <c r="BA18" s="556">
        <f t="shared" si="15"/>
        <v>0</v>
      </c>
      <c r="BB18" s="557">
        <f t="shared" si="15"/>
        <v>3.61</v>
      </c>
    </row>
    <row r="19" spans="1:54" ht="12.95" customHeight="1" x14ac:dyDescent="0.25">
      <c r="A19" s="652">
        <v>2</v>
      </c>
      <c r="B19" s="653">
        <v>5451</v>
      </c>
      <c r="C19" s="654">
        <v>600098893</v>
      </c>
      <c r="D19" s="653">
        <v>70939331</v>
      </c>
      <c r="E19" s="655" t="s">
        <v>378</v>
      </c>
      <c r="F19" s="538"/>
      <c r="G19" s="655"/>
      <c r="H19" s="561"/>
      <c r="I19" s="656">
        <v>11871612</v>
      </c>
      <c r="J19" s="657">
        <v>8585746</v>
      </c>
      <c r="K19" s="657">
        <v>17000</v>
      </c>
      <c r="L19" s="657">
        <v>2907729</v>
      </c>
      <c r="M19" s="657">
        <v>171715</v>
      </c>
      <c r="N19" s="657">
        <v>189422</v>
      </c>
      <c r="O19" s="658">
        <v>21.211500000000001</v>
      </c>
      <c r="P19" s="658">
        <v>13</v>
      </c>
      <c r="Q19" s="659">
        <v>8.2115000000000009</v>
      </c>
      <c r="R19" s="656">
        <f t="shared" ref="R19:BB19" si="16">SUM(R16:R18)</f>
        <v>0</v>
      </c>
      <c r="S19" s="657">
        <f t="shared" si="16"/>
        <v>0</v>
      </c>
      <c r="T19" s="657">
        <f t="shared" si="16"/>
        <v>5484</v>
      </c>
      <c r="U19" s="657">
        <f t="shared" si="16"/>
        <v>0</v>
      </c>
      <c r="V19" s="657">
        <f t="shared" si="16"/>
        <v>0</v>
      </c>
      <c r="W19" s="657">
        <f t="shared" si="16"/>
        <v>5484</v>
      </c>
      <c r="X19" s="657">
        <f t="shared" si="16"/>
        <v>0</v>
      </c>
      <c r="Y19" s="657">
        <f t="shared" si="16"/>
        <v>0</v>
      </c>
      <c r="Z19" s="657">
        <f t="shared" si="16"/>
        <v>0</v>
      </c>
      <c r="AA19" s="657">
        <f t="shared" si="16"/>
        <v>0</v>
      </c>
      <c r="AB19" s="657">
        <f t="shared" si="16"/>
        <v>5484</v>
      </c>
      <c r="AC19" s="657">
        <f t="shared" si="16"/>
        <v>1854</v>
      </c>
      <c r="AD19" s="657">
        <f t="shared" si="16"/>
        <v>110</v>
      </c>
      <c r="AE19" s="657">
        <f t="shared" si="16"/>
        <v>0</v>
      </c>
      <c r="AF19" s="657">
        <f t="shared" si="16"/>
        <v>0</v>
      </c>
      <c r="AG19" s="657">
        <f t="shared" si="16"/>
        <v>0</v>
      </c>
      <c r="AH19" s="657">
        <f t="shared" si="16"/>
        <v>7448</v>
      </c>
      <c r="AI19" s="658">
        <f t="shared" si="16"/>
        <v>0</v>
      </c>
      <c r="AJ19" s="658">
        <f t="shared" si="16"/>
        <v>0</v>
      </c>
      <c r="AK19" s="658">
        <f t="shared" si="16"/>
        <v>0</v>
      </c>
      <c r="AL19" s="658">
        <f t="shared" si="16"/>
        <v>0</v>
      </c>
      <c r="AM19" s="658">
        <f t="shared" si="16"/>
        <v>0.02</v>
      </c>
      <c r="AN19" s="658">
        <f t="shared" si="16"/>
        <v>0</v>
      </c>
      <c r="AO19" s="658">
        <f t="shared" si="16"/>
        <v>0</v>
      </c>
      <c r="AP19" s="658">
        <f t="shared" si="16"/>
        <v>0</v>
      </c>
      <c r="AQ19" s="658">
        <f t="shared" si="16"/>
        <v>0</v>
      </c>
      <c r="AR19" s="658">
        <f t="shared" si="16"/>
        <v>0.02</v>
      </c>
      <c r="AS19" s="660">
        <f t="shared" si="16"/>
        <v>0.02</v>
      </c>
      <c r="AT19" s="884">
        <f t="shared" si="16"/>
        <v>11879060</v>
      </c>
      <c r="AU19" s="657">
        <f t="shared" si="16"/>
        <v>8591230</v>
      </c>
      <c r="AV19" s="657">
        <f t="shared" si="16"/>
        <v>17000</v>
      </c>
      <c r="AW19" s="657">
        <f t="shared" si="16"/>
        <v>2909583</v>
      </c>
      <c r="AX19" s="657">
        <f t="shared" si="16"/>
        <v>171825</v>
      </c>
      <c r="AY19" s="657">
        <f t="shared" si="16"/>
        <v>189422</v>
      </c>
      <c r="AZ19" s="658">
        <f t="shared" si="16"/>
        <v>21.2315</v>
      </c>
      <c r="BA19" s="658">
        <f t="shared" si="16"/>
        <v>13</v>
      </c>
      <c r="BB19" s="660">
        <f t="shared" si="16"/>
        <v>8.2315000000000005</v>
      </c>
    </row>
    <row r="20" spans="1:54" ht="12.95" customHeight="1" x14ac:dyDescent="0.25">
      <c r="A20" s="548">
        <v>3</v>
      </c>
      <c r="B20" s="649">
        <v>5450</v>
      </c>
      <c r="C20" s="650">
        <v>600098834</v>
      </c>
      <c r="D20" s="549">
        <v>70939322</v>
      </c>
      <c r="E20" s="651" t="s">
        <v>852</v>
      </c>
      <c r="F20" s="549">
        <v>3111</v>
      </c>
      <c r="G20" s="651" t="s">
        <v>329</v>
      </c>
      <c r="H20" s="552" t="s">
        <v>281</v>
      </c>
      <c r="I20" s="529">
        <v>5902863</v>
      </c>
      <c r="J20" s="554">
        <v>4274826</v>
      </c>
      <c r="K20" s="554">
        <v>25000</v>
      </c>
      <c r="L20" s="344">
        <v>1453341</v>
      </c>
      <c r="M20" s="344">
        <v>85496</v>
      </c>
      <c r="N20" s="554">
        <v>64200</v>
      </c>
      <c r="O20" s="555">
        <v>10.4282</v>
      </c>
      <c r="P20" s="744">
        <v>7.36</v>
      </c>
      <c r="Q20" s="837">
        <v>3.0682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0"/>
        <v>0</v>
      </c>
      <c r="AR20" s="115">
        <f t="shared" si="11"/>
        <v>0</v>
      </c>
      <c r="AS20" s="116">
        <f t="shared" si="12"/>
        <v>0</v>
      </c>
      <c r="AT20" s="881">
        <f>I20+AH20</f>
        <v>5902863</v>
      </c>
      <c r="AU20" s="535">
        <f>J20+W20</f>
        <v>4274826</v>
      </c>
      <c r="AV20" s="113">
        <f>K20+AA20</f>
        <v>25000</v>
      </c>
      <c r="AW20" s="535">
        <f t="shared" ref="AW20:AX22" si="17">L20+AC20</f>
        <v>1453341</v>
      </c>
      <c r="AX20" s="535">
        <f t="shared" si="17"/>
        <v>85496</v>
      </c>
      <c r="AY20" s="535">
        <f>N20+AG20</f>
        <v>64200</v>
      </c>
      <c r="AZ20" s="556">
        <f>O20+AS20</f>
        <v>10.4282</v>
      </c>
      <c r="BA20" s="556">
        <f t="shared" ref="BA20:BB22" si="18">P20+AQ20</f>
        <v>7.36</v>
      </c>
      <c r="BB20" s="557">
        <f t="shared" si="18"/>
        <v>3.0682</v>
      </c>
    </row>
    <row r="21" spans="1:54" ht="12.95" customHeight="1" x14ac:dyDescent="0.25">
      <c r="A21" s="548">
        <v>3</v>
      </c>
      <c r="B21" s="649">
        <v>5450</v>
      </c>
      <c r="C21" s="650">
        <v>600098834</v>
      </c>
      <c r="D21" s="549">
        <v>70939322</v>
      </c>
      <c r="E21" s="651" t="s">
        <v>852</v>
      </c>
      <c r="F21" s="549">
        <v>3111</v>
      </c>
      <c r="G21" s="651" t="s">
        <v>323</v>
      </c>
      <c r="H21" s="552" t="s">
        <v>282</v>
      </c>
      <c r="I21" s="529">
        <v>667412</v>
      </c>
      <c r="J21" s="554">
        <v>471585</v>
      </c>
      <c r="K21" s="554">
        <v>0</v>
      </c>
      <c r="L21" s="344">
        <v>159395</v>
      </c>
      <c r="M21" s="344">
        <v>9432</v>
      </c>
      <c r="N21" s="554">
        <v>27000</v>
      </c>
      <c r="O21" s="555">
        <v>1.3399999999999999</v>
      </c>
      <c r="P21" s="744">
        <v>1.3399999999999999</v>
      </c>
      <c r="Q21" s="837">
        <v>0</v>
      </c>
      <c r="R21" s="112">
        <f t="shared" si="2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3"/>
        <v>0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0</v>
      </c>
      <c r="AC21" s="114">
        <f t="shared" si="6"/>
        <v>0</v>
      </c>
      <c r="AD21" s="114">
        <f t="shared" si="7"/>
        <v>0</v>
      </c>
      <c r="AE21" s="113">
        <v>0</v>
      </c>
      <c r="AF21" s="113">
        <v>0</v>
      </c>
      <c r="AG21" s="113">
        <f t="shared" si="8"/>
        <v>0</v>
      </c>
      <c r="AH21" s="113">
        <f t="shared" si="9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0"/>
        <v>0</v>
      </c>
      <c r="AR21" s="115">
        <f t="shared" si="11"/>
        <v>0</v>
      </c>
      <c r="AS21" s="116">
        <f t="shared" si="12"/>
        <v>0</v>
      </c>
      <c r="AT21" s="881">
        <f>I21+AH21</f>
        <v>667412</v>
      </c>
      <c r="AU21" s="535">
        <f>J21+W21</f>
        <v>471585</v>
      </c>
      <c r="AV21" s="113">
        <f>K21+AA21</f>
        <v>0</v>
      </c>
      <c r="AW21" s="535">
        <f t="shared" si="17"/>
        <v>159395</v>
      </c>
      <c r="AX21" s="535">
        <f t="shared" si="17"/>
        <v>9432</v>
      </c>
      <c r="AY21" s="535">
        <f>N21+AG21</f>
        <v>27000</v>
      </c>
      <c r="AZ21" s="556">
        <f>O21+AS21</f>
        <v>1.3399999999999999</v>
      </c>
      <c r="BA21" s="556">
        <f t="shared" si="18"/>
        <v>1.3399999999999999</v>
      </c>
      <c r="BB21" s="557">
        <f t="shared" si="18"/>
        <v>0</v>
      </c>
    </row>
    <row r="22" spans="1:54" ht="12.95" customHeight="1" x14ac:dyDescent="0.25">
      <c r="A22" s="548">
        <v>3</v>
      </c>
      <c r="B22" s="649">
        <v>5450</v>
      </c>
      <c r="C22" s="650">
        <v>600098834</v>
      </c>
      <c r="D22" s="549">
        <v>70939322</v>
      </c>
      <c r="E22" s="651" t="s">
        <v>852</v>
      </c>
      <c r="F22" s="549">
        <v>3141</v>
      </c>
      <c r="G22" s="651" t="s">
        <v>319</v>
      </c>
      <c r="H22" s="552" t="s">
        <v>282</v>
      </c>
      <c r="I22" s="529">
        <v>792871</v>
      </c>
      <c r="J22" s="554">
        <v>580990</v>
      </c>
      <c r="K22" s="554">
        <v>0</v>
      </c>
      <c r="L22" s="344">
        <v>196375</v>
      </c>
      <c r="M22" s="344">
        <v>11620</v>
      </c>
      <c r="N22" s="554">
        <v>3886</v>
      </c>
      <c r="O22" s="555">
        <v>1.97</v>
      </c>
      <c r="P22" s="744">
        <v>0</v>
      </c>
      <c r="Q22" s="837">
        <v>1.97</v>
      </c>
      <c r="R22" s="112">
        <f t="shared" si="2"/>
        <v>0</v>
      </c>
      <c r="S22" s="113">
        <v>0</v>
      </c>
      <c r="T22" s="113">
        <v>84214</v>
      </c>
      <c r="U22" s="113">
        <v>0</v>
      </c>
      <c r="V22" s="113">
        <v>0</v>
      </c>
      <c r="W22" s="113">
        <f t="shared" si="3"/>
        <v>84214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84214</v>
      </c>
      <c r="AC22" s="114">
        <f t="shared" si="6"/>
        <v>28464</v>
      </c>
      <c r="AD22" s="114">
        <f t="shared" si="7"/>
        <v>1684</v>
      </c>
      <c r="AE22" s="113">
        <v>0</v>
      </c>
      <c r="AF22" s="113">
        <v>0</v>
      </c>
      <c r="AG22" s="113">
        <f t="shared" si="8"/>
        <v>0</v>
      </c>
      <c r="AH22" s="113">
        <f t="shared" si="9"/>
        <v>114362</v>
      </c>
      <c r="AI22" s="115">
        <v>0</v>
      </c>
      <c r="AJ22" s="115">
        <v>0</v>
      </c>
      <c r="AK22" s="115">
        <v>0</v>
      </c>
      <c r="AL22" s="115">
        <v>0</v>
      </c>
      <c r="AM22" s="115">
        <v>0.28999999999999998</v>
      </c>
      <c r="AN22" s="115">
        <v>0</v>
      </c>
      <c r="AO22" s="115">
        <v>0</v>
      </c>
      <c r="AP22" s="115">
        <v>0</v>
      </c>
      <c r="AQ22" s="115">
        <f t="shared" si="10"/>
        <v>0</v>
      </c>
      <c r="AR22" s="115">
        <f t="shared" si="11"/>
        <v>0.28999999999999998</v>
      </c>
      <c r="AS22" s="116">
        <f t="shared" si="12"/>
        <v>0.28999999999999998</v>
      </c>
      <c r="AT22" s="881">
        <f>I22+AH22</f>
        <v>907233</v>
      </c>
      <c r="AU22" s="535">
        <f>J22+W22</f>
        <v>665204</v>
      </c>
      <c r="AV22" s="113">
        <f>K22+AA22</f>
        <v>0</v>
      </c>
      <c r="AW22" s="535">
        <f t="shared" si="17"/>
        <v>224839</v>
      </c>
      <c r="AX22" s="535">
        <f t="shared" si="17"/>
        <v>13304</v>
      </c>
      <c r="AY22" s="535">
        <f>N22+AG22</f>
        <v>3886</v>
      </c>
      <c r="AZ22" s="556">
        <f>O22+AS22</f>
        <v>2.2599999999999998</v>
      </c>
      <c r="BA22" s="556">
        <f t="shared" si="18"/>
        <v>0</v>
      </c>
      <c r="BB22" s="557">
        <f t="shared" si="18"/>
        <v>2.2599999999999998</v>
      </c>
    </row>
    <row r="23" spans="1:54" ht="12.95" customHeight="1" x14ac:dyDescent="0.25">
      <c r="A23" s="652">
        <v>3</v>
      </c>
      <c r="B23" s="653">
        <v>5450</v>
      </c>
      <c r="C23" s="654">
        <v>600098834</v>
      </c>
      <c r="D23" s="653">
        <v>70939322</v>
      </c>
      <c r="E23" s="655" t="s">
        <v>379</v>
      </c>
      <c r="F23" s="566"/>
      <c r="G23" s="661"/>
      <c r="H23" s="567"/>
      <c r="I23" s="656">
        <v>7363146</v>
      </c>
      <c r="J23" s="657">
        <v>5327401</v>
      </c>
      <c r="K23" s="657">
        <v>25000</v>
      </c>
      <c r="L23" s="657">
        <v>1809111</v>
      </c>
      <c r="M23" s="657">
        <v>106548</v>
      </c>
      <c r="N23" s="657">
        <v>95086</v>
      </c>
      <c r="O23" s="658">
        <v>13.738200000000001</v>
      </c>
      <c r="P23" s="658">
        <v>8.6999999999999993</v>
      </c>
      <c r="Q23" s="659">
        <v>5.0381999999999998</v>
      </c>
      <c r="R23" s="656">
        <f t="shared" ref="R23:BB23" si="19">SUM(R20:R22)</f>
        <v>0</v>
      </c>
      <c r="S23" s="657">
        <f t="shared" si="19"/>
        <v>0</v>
      </c>
      <c r="T23" s="657">
        <f t="shared" si="19"/>
        <v>84214</v>
      </c>
      <c r="U23" s="657">
        <f t="shared" si="19"/>
        <v>0</v>
      </c>
      <c r="V23" s="657">
        <f t="shared" si="19"/>
        <v>0</v>
      </c>
      <c r="W23" s="657">
        <f t="shared" si="19"/>
        <v>84214</v>
      </c>
      <c r="X23" s="657">
        <f t="shared" si="19"/>
        <v>0</v>
      </c>
      <c r="Y23" s="657">
        <f t="shared" si="19"/>
        <v>0</v>
      </c>
      <c r="Z23" s="657">
        <f t="shared" si="19"/>
        <v>0</v>
      </c>
      <c r="AA23" s="657">
        <f t="shared" si="19"/>
        <v>0</v>
      </c>
      <c r="AB23" s="657">
        <f t="shared" si="19"/>
        <v>84214</v>
      </c>
      <c r="AC23" s="657">
        <f t="shared" si="19"/>
        <v>28464</v>
      </c>
      <c r="AD23" s="657">
        <f t="shared" si="19"/>
        <v>1684</v>
      </c>
      <c r="AE23" s="657">
        <f t="shared" si="19"/>
        <v>0</v>
      </c>
      <c r="AF23" s="657">
        <f t="shared" si="19"/>
        <v>0</v>
      </c>
      <c r="AG23" s="657">
        <f t="shared" si="19"/>
        <v>0</v>
      </c>
      <c r="AH23" s="657">
        <f t="shared" si="19"/>
        <v>114362</v>
      </c>
      <c r="AI23" s="658">
        <f t="shared" si="19"/>
        <v>0</v>
      </c>
      <c r="AJ23" s="658">
        <f t="shared" si="19"/>
        <v>0</v>
      </c>
      <c r="AK23" s="658">
        <f t="shared" si="19"/>
        <v>0</v>
      </c>
      <c r="AL23" s="658">
        <f t="shared" si="19"/>
        <v>0</v>
      </c>
      <c r="AM23" s="658">
        <f t="shared" si="19"/>
        <v>0.28999999999999998</v>
      </c>
      <c r="AN23" s="658">
        <f t="shared" si="19"/>
        <v>0</v>
      </c>
      <c r="AO23" s="658">
        <f t="shared" si="19"/>
        <v>0</v>
      </c>
      <c r="AP23" s="658">
        <f t="shared" si="19"/>
        <v>0</v>
      </c>
      <c r="AQ23" s="658">
        <f t="shared" si="19"/>
        <v>0</v>
      </c>
      <c r="AR23" s="658">
        <f t="shared" si="19"/>
        <v>0.28999999999999998</v>
      </c>
      <c r="AS23" s="660">
        <f t="shared" si="19"/>
        <v>0.28999999999999998</v>
      </c>
      <c r="AT23" s="884">
        <f t="shared" si="19"/>
        <v>7477508</v>
      </c>
      <c r="AU23" s="657">
        <f t="shared" si="19"/>
        <v>5411615</v>
      </c>
      <c r="AV23" s="657">
        <f t="shared" si="19"/>
        <v>25000</v>
      </c>
      <c r="AW23" s="657">
        <f t="shared" si="19"/>
        <v>1837575</v>
      </c>
      <c r="AX23" s="657">
        <f t="shared" si="19"/>
        <v>108232</v>
      </c>
      <c r="AY23" s="657">
        <f t="shared" si="19"/>
        <v>95086</v>
      </c>
      <c r="AZ23" s="658">
        <f t="shared" si="19"/>
        <v>14.0282</v>
      </c>
      <c r="BA23" s="658">
        <f t="shared" si="19"/>
        <v>8.6999999999999993</v>
      </c>
      <c r="BB23" s="660">
        <f t="shared" si="19"/>
        <v>5.3281999999999998</v>
      </c>
    </row>
    <row r="24" spans="1:54" ht="12.95" customHeight="1" x14ac:dyDescent="0.25">
      <c r="A24" s="548">
        <v>5</v>
      </c>
      <c r="B24" s="649">
        <v>5447</v>
      </c>
      <c r="C24" s="662">
        <v>600099512</v>
      </c>
      <c r="D24" s="549">
        <v>854816</v>
      </c>
      <c r="E24" s="651" t="s">
        <v>380</v>
      </c>
      <c r="F24" s="549">
        <v>3233</v>
      </c>
      <c r="G24" s="651" t="s">
        <v>322</v>
      </c>
      <c r="H24" s="552" t="s">
        <v>282</v>
      </c>
      <c r="I24" s="529">
        <v>3292836</v>
      </c>
      <c r="J24" s="554">
        <v>2382666</v>
      </c>
      <c r="K24" s="554">
        <v>20000</v>
      </c>
      <c r="L24" s="344">
        <v>812101</v>
      </c>
      <c r="M24" s="344">
        <v>47653</v>
      </c>
      <c r="N24" s="554">
        <v>30416</v>
      </c>
      <c r="O24" s="555">
        <v>5.4899999999999993</v>
      </c>
      <c r="P24" s="744">
        <v>3.61</v>
      </c>
      <c r="Q24" s="837">
        <v>1.88</v>
      </c>
      <c r="R24" s="112">
        <f t="shared" si="2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0"/>
        <v>0</v>
      </c>
      <c r="AR24" s="115">
        <f t="shared" si="11"/>
        <v>0</v>
      </c>
      <c r="AS24" s="116">
        <f t="shared" si="12"/>
        <v>0</v>
      </c>
      <c r="AT24" s="881">
        <f>I24+AH24</f>
        <v>3292836</v>
      </c>
      <c r="AU24" s="535">
        <f>J24+W24</f>
        <v>2382666</v>
      </c>
      <c r="AV24" s="113">
        <f>K24+AA24</f>
        <v>20000</v>
      </c>
      <c r="AW24" s="535">
        <f>L24+AC24</f>
        <v>812101</v>
      </c>
      <c r="AX24" s="535">
        <f>M24+AD24</f>
        <v>47653</v>
      </c>
      <c r="AY24" s="535">
        <f>N24+AG24</f>
        <v>30416</v>
      </c>
      <c r="AZ24" s="556">
        <f>O24+AS24</f>
        <v>5.4899999999999993</v>
      </c>
      <c r="BA24" s="556">
        <f>P24+AQ24</f>
        <v>3.61</v>
      </c>
      <c r="BB24" s="557">
        <f>Q24+AR24</f>
        <v>1.88</v>
      </c>
    </row>
    <row r="25" spans="1:54" ht="12.95" customHeight="1" x14ac:dyDescent="0.25">
      <c r="A25" s="652">
        <v>5</v>
      </c>
      <c r="B25" s="653">
        <v>5447</v>
      </c>
      <c r="C25" s="654">
        <v>600099512</v>
      </c>
      <c r="D25" s="653">
        <v>854816</v>
      </c>
      <c r="E25" s="655" t="s">
        <v>381</v>
      </c>
      <c r="F25" s="566"/>
      <c r="G25" s="661"/>
      <c r="H25" s="567"/>
      <c r="I25" s="656">
        <v>3292836</v>
      </c>
      <c r="J25" s="657">
        <v>2382666</v>
      </c>
      <c r="K25" s="657">
        <v>20000</v>
      </c>
      <c r="L25" s="657">
        <v>812101</v>
      </c>
      <c r="M25" s="657">
        <v>47653</v>
      </c>
      <c r="N25" s="657">
        <v>30416</v>
      </c>
      <c r="O25" s="658">
        <v>5.4899999999999993</v>
      </c>
      <c r="P25" s="658">
        <v>3.61</v>
      </c>
      <c r="Q25" s="659">
        <v>1.88</v>
      </c>
      <c r="R25" s="656">
        <f t="shared" ref="R25:BB25" si="20">SUM(R24)</f>
        <v>0</v>
      </c>
      <c r="S25" s="657">
        <f t="shared" si="20"/>
        <v>0</v>
      </c>
      <c r="T25" s="657">
        <f t="shared" si="20"/>
        <v>0</v>
      </c>
      <c r="U25" s="657">
        <f t="shared" si="20"/>
        <v>0</v>
      </c>
      <c r="V25" s="657">
        <f t="shared" si="20"/>
        <v>0</v>
      </c>
      <c r="W25" s="657">
        <f t="shared" si="20"/>
        <v>0</v>
      </c>
      <c r="X25" s="657">
        <f t="shared" si="20"/>
        <v>0</v>
      </c>
      <c r="Y25" s="657">
        <f t="shared" si="20"/>
        <v>0</v>
      </c>
      <c r="Z25" s="657">
        <f t="shared" si="20"/>
        <v>0</v>
      </c>
      <c r="AA25" s="657">
        <f t="shared" si="20"/>
        <v>0</v>
      </c>
      <c r="AB25" s="657">
        <f t="shared" si="20"/>
        <v>0</v>
      </c>
      <c r="AC25" s="657">
        <f t="shared" si="20"/>
        <v>0</v>
      </c>
      <c r="AD25" s="657">
        <f t="shared" si="20"/>
        <v>0</v>
      </c>
      <c r="AE25" s="657">
        <f t="shared" si="20"/>
        <v>0</v>
      </c>
      <c r="AF25" s="657">
        <f t="shared" si="20"/>
        <v>0</v>
      </c>
      <c r="AG25" s="657">
        <f t="shared" si="20"/>
        <v>0</v>
      </c>
      <c r="AH25" s="657">
        <f t="shared" si="20"/>
        <v>0</v>
      </c>
      <c r="AI25" s="658">
        <f t="shared" si="20"/>
        <v>0</v>
      </c>
      <c r="AJ25" s="658">
        <f t="shared" si="20"/>
        <v>0</v>
      </c>
      <c r="AK25" s="658">
        <f t="shared" si="20"/>
        <v>0</v>
      </c>
      <c r="AL25" s="658">
        <f t="shared" si="20"/>
        <v>0</v>
      </c>
      <c r="AM25" s="658">
        <f t="shared" si="20"/>
        <v>0</v>
      </c>
      <c r="AN25" s="658">
        <f t="shared" si="20"/>
        <v>0</v>
      </c>
      <c r="AO25" s="658">
        <f t="shared" si="20"/>
        <v>0</v>
      </c>
      <c r="AP25" s="658">
        <f t="shared" si="20"/>
        <v>0</v>
      </c>
      <c r="AQ25" s="658">
        <f t="shared" si="20"/>
        <v>0</v>
      </c>
      <c r="AR25" s="658">
        <f t="shared" si="20"/>
        <v>0</v>
      </c>
      <c r="AS25" s="660">
        <f t="shared" si="20"/>
        <v>0</v>
      </c>
      <c r="AT25" s="884">
        <f t="shared" si="20"/>
        <v>3292836</v>
      </c>
      <c r="AU25" s="657">
        <f t="shared" si="20"/>
        <v>2382666</v>
      </c>
      <c r="AV25" s="657">
        <f t="shared" si="20"/>
        <v>20000</v>
      </c>
      <c r="AW25" s="657">
        <f t="shared" si="20"/>
        <v>812101</v>
      </c>
      <c r="AX25" s="657">
        <f t="shared" si="20"/>
        <v>47653</v>
      </c>
      <c r="AY25" s="657">
        <f t="shared" si="20"/>
        <v>30416</v>
      </c>
      <c r="AZ25" s="658">
        <f t="shared" si="20"/>
        <v>5.4899999999999993</v>
      </c>
      <c r="BA25" s="658">
        <f t="shared" si="20"/>
        <v>3.61</v>
      </c>
      <c r="BB25" s="660">
        <f t="shared" si="20"/>
        <v>1.88</v>
      </c>
    </row>
    <row r="26" spans="1:54" ht="12.95" customHeight="1" x14ac:dyDescent="0.25">
      <c r="A26" s="548">
        <v>6</v>
      </c>
      <c r="B26" s="649">
        <v>5444</v>
      </c>
      <c r="C26" s="650">
        <v>600099296</v>
      </c>
      <c r="D26" s="549">
        <v>854824</v>
      </c>
      <c r="E26" s="651" t="s">
        <v>382</v>
      </c>
      <c r="F26" s="549">
        <v>3113</v>
      </c>
      <c r="G26" s="651" t="s">
        <v>333</v>
      </c>
      <c r="H26" s="552" t="s">
        <v>281</v>
      </c>
      <c r="I26" s="529">
        <v>14982896</v>
      </c>
      <c r="J26" s="554">
        <v>10567663</v>
      </c>
      <c r="K26" s="554">
        <v>230000</v>
      </c>
      <c r="L26" s="344">
        <v>3649610</v>
      </c>
      <c r="M26" s="344">
        <v>211353</v>
      </c>
      <c r="N26" s="554">
        <v>324270</v>
      </c>
      <c r="O26" s="555">
        <v>20.625299999999999</v>
      </c>
      <c r="P26" s="744">
        <v>15.077299999999999</v>
      </c>
      <c r="Q26" s="837">
        <v>5.548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0"/>
        <v>0</v>
      </c>
      <c r="AR26" s="115">
        <f t="shared" si="11"/>
        <v>0</v>
      </c>
      <c r="AS26" s="116">
        <f t="shared" si="12"/>
        <v>0</v>
      </c>
      <c r="AT26" s="881">
        <f t="shared" ref="AT26:AT31" si="21">I26+AH26</f>
        <v>14982896</v>
      </c>
      <c r="AU26" s="535">
        <f t="shared" ref="AU26:AU31" si="22">J26+W26</f>
        <v>10567663</v>
      </c>
      <c r="AV26" s="113">
        <f t="shared" ref="AV26:AV31" si="23">K26+AA26</f>
        <v>230000</v>
      </c>
      <c r="AW26" s="535">
        <f t="shared" ref="AW26:AX31" si="24">L26+AC26</f>
        <v>3649610</v>
      </c>
      <c r="AX26" s="535">
        <f t="shared" si="24"/>
        <v>211353</v>
      </c>
      <c r="AY26" s="535">
        <f t="shared" ref="AY26:AY31" si="25">N26+AG26</f>
        <v>324270</v>
      </c>
      <c r="AZ26" s="556">
        <f t="shared" ref="AZ26:AZ31" si="26">O26+AS26</f>
        <v>20.625299999999999</v>
      </c>
      <c r="BA26" s="556">
        <f t="shared" ref="BA26:BB31" si="27">P26+AQ26</f>
        <v>15.077299999999999</v>
      </c>
      <c r="BB26" s="557">
        <f t="shared" si="27"/>
        <v>5.548</v>
      </c>
    </row>
    <row r="27" spans="1:54" ht="12.95" customHeight="1" x14ac:dyDescent="0.25">
      <c r="A27" s="548">
        <v>6</v>
      </c>
      <c r="B27" s="649">
        <v>5444</v>
      </c>
      <c r="C27" s="650">
        <v>600099296</v>
      </c>
      <c r="D27" s="549">
        <v>854824</v>
      </c>
      <c r="E27" s="651" t="s">
        <v>382</v>
      </c>
      <c r="F27" s="549">
        <v>3113</v>
      </c>
      <c r="G27" s="651" t="s">
        <v>323</v>
      </c>
      <c r="H27" s="552" t="s">
        <v>282</v>
      </c>
      <c r="I27" s="529">
        <v>721634</v>
      </c>
      <c r="J27" s="554">
        <v>531396</v>
      </c>
      <c r="K27" s="554">
        <v>0</v>
      </c>
      <c r="L27" s="344">
        <v>179611</v>
      </c>
      <c r="M27" s="344">
        <v>10627</v>
      </c>
      <c r="N27" s="554">
        <v>0</v>
      </c>
      <c r="O27" s="555">
        <v>1.3199999999999998</v>
      </c>
      <c r="P27" s="744">
        <v>1.3199999999999998</v>
      </c>
      <c r="Q27" s="837">
        <v>0</v>
      </c>
      <c r="R27" s="112">
        <f t="shared" si="2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3"/>
        <v>0</v>
      </c>
      <c r="X27" s="113">
        <v>0</v>
      </c>
      <c r="Y27" s="113">
        <v>0</v>
      </c>
      <c r="Z27" s="113">
        <v>0</v>
      </c>
      <c r="AA27" s="113">
        <f t="shared" si="4"/>
        <v>0</v>
      </c>
      <c r="AB27" s="113">
        <f t="shared" si="5"/>
        <v>0</v>
      </c>
      <c r="AC27" s="114">
        <f t="shared" si="6"/>
        <v>0</v>
      </c>
      <c r="AD27" s="114">
        <f t="shared" si="7"/>
        <v>0</v>
      </c>
      <c r="AE27" s="113">
        <v>0</v>
      </c>
      <c r="AF27" s="113">
        <v>0</v>
      </c>
      <c r="AG27" s="113">
        <f t="shared" si="8"/>
        <v>0</v>
      </c>
      <c r="AH27" s="113">
        <f t="shared" si="9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10"/>
        <v>0</v>
      </c>
      <c r="AR27" s="115">
        <f t="shared" si="11"/>
        <v>0</v>
      </c>
      <c r="AS27" s="116">
        <f t="shared" si="12"/>
        <v>0</v>
      </c>
      <c r="AT27" s="881">
        <f t="shared" si="21"/>
        <v>721634</v>
      </c>
      <c r="AU27" s="535">
        <f t="shared" si="22"/>
        <v>531396</v>
      </c>
      <c r="AV27" s="113">
        <f t="shared" si="23"/>
        <v>0</v>
      </c>
      <c r="AW27" s="535">
        <f t="shared" si="24"/>
        <v>179611</v>
      </c>
      <c r="AX27" s="535">
        <f t="shared" si="24"/>
        <v>10627</v>
      </c>
      <c r="AY27" s="535">
        <f t="shared" si="25"/>
        <v>0</v>
      </c>
      <c r="AZ27" s="556">
        <f t="shared" si="26"/>
        <v>1.3199999999999998</v>
      </c>
      <c r="BA27" s="556">
        <f t="shared" si="27"/>
        <v>1.3199999999999998</v>
      </c>
      <c r="BB27" s="557">
        <f t="shared" si="27"/>
        <v>0</v>
      </c>
    </row>
    <row r="28" spans="1:54" ht="12.95" customHeight="1" x14ac:dyDescent="0.25">
      <c r="A28" s="548">
        <v>6</v>
      </c>
      <c r="B28" s="649">
        <v>5444</v>
      </c>
      <c r="C28" s="650">
        <v>600099296</v>
      </c>
      <c r="D28" s="549">
        <v>854824</v>
      </c>
      <c r="E28" s="651" t="s">
        <v>382</v>
      </c>
      <c r="F28" s="549">
        <v>3122</v>
      </c>
      <c r="G28" s="651" t="s">
        <v>324</v>
      </c>
      <c r="H28" s="552" t="s">
        <v>281</v>
      </c>
      <c r="I28" s="529">
        <v>8226421</v>
      </c>
      <c r="J28" s="554">
        <v>5760826</v>
      </c>
      <c r="K28" s="554">
        <v>232600</v>
      </c>
      <c r="L28" s="344">
        <v>2025778</v>
      </c>
      <c r="M28" s="344">
        <v>115217</v>
      </c>
      <c r="N28" s="554">
        <v>92000</v>
      </c>
      <c r="O28" s="555">
        <v>10.0229</v>
      </c>
      <c r="P28" s="744">
        <v>8.7001000000000008</v>
      </c>
      <c r="Q28" s="837">
        <v>1.3228</v>
      </c>
      <c r="R28" s="112">
        <f t="shared" si="2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3"/>
        <v>0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0</v>
      </c>
      <c r="AC28" s="114">
        <f t="shared" si="6"/>
        <v>0</v>
      </c>
      <c r="AD28" s="114">
        <f t="shared" si="7"/>
        <v>0</v>
      </c>
      <c r="AE28" s="113">
        <v>0</v>
      </c>
      <c r="AF28" s="113">
        <v>0</v>
      </c>
      <c r="AG28" s="113">
        <f t="shared" si="8"/>
        <v>0</v>
      </c>
      <c r="AH28" s="113">
        <f t="shared" si="9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10"/>
        <v>0</v>
      </c>
      <c r="AR28" s="115">
        <f t="shared" si="11"/>
        <v>0</v>
      </c>
      <c r="AS28" s="116">
        <f t="shared" si="12"/>
        <v>0</v>
      </c>
      <c r="AT28" s="881">
        <f t="shared" si="21"/>
        <v>8226421</v>
      </c>
      <c r="AU28" s="535">
        <f t="shared" si="22"/>
        <v>5760826</v>
      </c>
      <c r="AV28" s="113">
        <f t="shared" si="23"/>
        <v>232600</v>
      </c>
      <c r="AW28" s="535">
        <f t="shared" si="24"/>
        <v>2025778</v>
      </c>
      <c r="AX28" s="535">
        <f t="shared" si="24"/>
        <v>115217</v>
      </c>
      <c r="AY28" s="535">
        <f t="shared" si="25"/>
        <v>92000</v>
      </c>
      <c r="AZ28" s="556">
        <f t="shared" si="26"/>
        <v>10.0229</v>
      </c>
      <c r="BA28" s="556">
        <f t="shared" si="27"/>
        <v>8.7001000000000008</v>
      </c>
      <c r="BB28" s="557">
        <f t="shared" si="27"/>
        <v>1.3228</v>
      </c>
    </row>
    <row r="29" spans="1:54" ht="12.95" customHeight="1" x14ac:dyDescent="0.25">
      <c r="A29" s="548">
        <v>6</v>
      </c>
      <c r="B29" s="649">
        <v>5444</v>
      </c>
      <c r="C29" s="650">
        <v>600099296</v>
      </c>
      <c r="D29" s="549">
        <v>854824</v>
      </c>
      <c r="E29" s="651" t="s">
        <v>382</v>
      </c>
      <c r="F29" s="549">
        <v>3141</v>
      </c>
      <c r="G29" s="651" t="s">
        <v>319</v>
      </c>
      <c r="H29" s="552" t="s">
        <v>282</v>
      </c>
      <c r="I29" s="529">
        <v>473327</v>
      </c>
      <c r="J29" s="554">
        <v>344070</v>
      </c>
      <c r="K29" s="554">
        <v>0</v>
      </c>
      <c r="L29" s="344">
        <v>116296</v>
      </c>
      <c r="M29" s="344">
        <v>6881</v>
      </c>
      <c r="N29" s="554">
        <v>6080</v>
      </c>
      <c r="O29" s="555">
        <v>1.17</v>
      </c>
      <c r="P29" s="744">
        <v>0</v>
      </c>
      <c r="Q29" s="837">
        <v>1.17</v>
      </c>
      <c r="R29" s="112">
        <f t="shared" si="2"/>
        <v>0</v>
      </c>
      <c r="S29" s="113">
        <v>0</v>
      </c>
      <c r="T29" s="113">
        <v>7787</v>
      </c>
      <c r="U29" s="113">
        <v>0</v>
      </c>
      <c r="V29" s="113">
        <v>0</v>
      </c>
      <c r="W29" s="113">
        <f t="shared" si="3"/>
        <v>7787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7787</v>
      </c>
      <c r="AC29" s="114">
        <f t="shared" si="6"/>
        <v>2632</v>
      </c>
      <c r="AD29" s="114">
        <f t="shared" si="7"/>
        <v>156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10575</v>
      </c>
      <c r="AI29" s="115">
        <v>0</v>
      </c>
      <c r="AJ29" s="115">
        <v>0</v>
      </c>
      <c r="AK29" s="115">
        <v>0</v>
      </c>
      <c r="AL29" s="115">
        <v>0</v>
      </c>
      <c r="AM29" s="115">
        <v>0.03</v>
      </c>
      <c r="AN29" s="115">
        <v>0</v>
      </c>
      <c r="AO29" s="115">
        <v>0</v>
      </c>
      <c r="AP29" s="115">
        <v>0</v>
      </c>
      <c r="AQ29" s="115">
        <f t="shared" si="10"/>
        <v>0</v>
      </c>
      <c r="AR29" s="115">
        <f t="shared" si="11"/>
        <v>0.03</v>
      </c>
      <c r="AS29" s="116">
        <f t="shared" si="12"/>
        <v>0.03</v>
      </c>
      <c r="AT29" s="881">
        <f t="shared" si="21"/>
        <v>483902</v>
      </c>
      <c r="AU29" s="535">
        <f t="shared" si="22"/>
        <v>351857</v>
      </c>
      <c r="AV29" s="113">
        <f t="shared" si="23"/>
        <v>0</v>
      </c>
      <c r="AW29" s="535">
        <f t="shared" si="24"/>
        <v>118928</v>
      </c>
      <c r="AX29" s="535">
        <f t="shared" si="24"/>
        <v>7037</v>
      </c>
      <c r="AY29" s="535">
        <f t="shared" si="25"/>
        <v>6080</v>
      </c>
      <c r="AZ29" s="556">
        <f t="shared" si="26"/>
        <v>1.2</v>
      </c>
      <c r="BA29" s="556">
        <f t="shared" si="27"/>
        <v>0</v>
      </c>
      <c r="BB29" s="557">
        <f t="shared" si="27"/>
        <v>1.2</v>
      </c>
    </row>
    <row r="30" spans="1:54" ht="12.95" customHeight="1" x14ac:dyDescent="0.25">
      <c r="A30" s="548">
        <v>6</v>
      </c>
      <c r="B30" s="649">
        <v>5444</v>
      </c>
      <c r="C30" s="650">
        <v>600099296</v>
      </c>
      <c r="D30" s="549">
        <v>854824</v>
      </c>
      <c r="E30" s="651" t="s">
        <v>382</v>
      </c>
      <c r="F30" s="549">
        <v>3143</v>
      </c>
      <c r="G30" s="651" t="s">
        <v>633</v>
      </c>
      <c r="H30" s="552" t="s">
        <v>281</v>
      </c>
      <c r="I30" s="529">
        <v>1483305</v>
      </c>
      <c r="J30" s="554">
        <v>1043008</v>
      </c>
      <c r="K30" s="554">
        <v>50000</v>
      </c>
      <c r="L30" s="344">
        <v>369437</v>
      </c>
      <c r="M30" s="344">
        <v>20860</v>
      </c>
      <c r="N30" s="554">
        <v>0</v>
      </c>
      <c r="O30" s="555">
        <v>2.4857999999999998</v>
      </c>
      <c r="P30" s="744">
        <v>2.4857999999999998</v>
      </c>
      <c r="Q30" s="837">
        <v>0</v>
      </c>
      <c r="R30" s="112">
        <f t="shared" si="2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3"/>
        <v>0</v>
      </c>
      <c r="X30" s="113">
        <v>0</v>
      </c>
      <c r="Y30" s="113">
        <v>0</v>
      </c>
      <c r="Z30" s="113">
        <v>0</v>
      </c>
      <c r="AA30" s="113">
        <f t="shared" si="4"/>
        <v>0</v>
      </c>
      <c r="AB30" s="113">
        <f t="shared" si="5"/>
        <v>0</v>
      </c>
      <c r="AC30" s="114">
        <f t="shared" si="6"/>
        <v>0</v>
      </c>
      <c r="AD30" s="114">
        <f t="shared" si="7"/>
        <v>0</v>
      </c>
      <c r="AE30" s="113">
        <v>0</v>
      </c>
      <c r="AF30" s="113">
        <v>0</v>
      </c>
      <c r="AG30" s="113">
        <f t="shared" si="8"/>
        <v>0</v>
      </c>
      <c r="AH30" s="113">
        <f t="shared" si="9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10"/>
        <v>0</v>
      </c>
      <c r="AR30" s="115">
        <f t="shared" si="11"/>
        <v>0</v>
      </c>
      <c r="AS30" s="116">
        <f t="shared" si="12"/>
        <v>0</v>
      </c>
      <c r="AT30" s="881">
        <f t="shared" si="21"/>
        <v>1483305</v>
      </c>
      <c r="AU30" s="535">
        <f t="shared" si="22"/>
        <v>1043008</v>
      </c>
      <c r="AV30" s="113">
        <f t="shared" si="23"/>
        <v>50000</v>
      </c>
      <c r="AW30" s="535">
        <f t="shared" si="24"/>
        <v>369437</v>
      </c>
      <c r="AX30" s="535">
        <f t="shared" si="24"/>
        <v>20860</v>
      </c>
      <c r="AY30" s="535">
        <f t="shared" si="25"/>
        <v>0</v>
      </c>
      <c r="AZ30" s="556">
        <f t="shared" si="26"/>
        <v>2.4857999999999998</v>
      </c>
      <c r="BA30" s="556">
        <f t="shared" si="27"/>
        <v>2.4857999999999998</v>
      </c>
      <c r="BB30" s="557">
        <f t="shared" si="27"/>
        <v>0</v>
      </c>
    </row>
    <row r="31" spans="1:54" ht="12.95" customHeight="1" x14ac:dyDescent="0.25">
      <c r="A31" s="548">
        <v>6</v>
      </c>
      <c r="B31" s="649">
        <v>5444</v>
      </c>
      <c r="C31" s="650">
        <v>600099296</v>
      </c>
      <c r="D31" s="549">
        <v>854824</v>
      </c>
      <c r="E31" s="651" t="s">
        <v>382</v>
      </c>
      <c r="F31" s="549">
        <v>3143</v>
      </c>
      <c r="G31" s="651" t="s">
        <v>634</v>
      </c>
      <c r="H31" s="552" t="s">
        <v>282</v>
      </c>
      <c r="I31" s="529">
        <v>50559</v>
      </c>
      <c r="J31" s="554">
        <v>35640</v>
      </c>
      <c r="K31" s="554">
        <v>0</v>
      </c>
      <c r="L31" s="344">
        <v>12046</v>
      </c>
      <c r="M31" s="344">
        <v>713</v>
      </c>
      <c r="N31" s="554">
        <v>2160</v>
      </c>
      <c r="O31" s="555">
        <v>0.15</v>
      </c>
      <c r="P31" s="744">
        <v>0</v>
      </c>
      <c r="Q31" s="837">
        <v>0.15</v>
      </c>
      <c r="R31" s="112">
        <f t="shared" si="2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0"/>
        <v>0</v>
      </c>
      <c r="AR31" s="115">
        <f t="shared" si="11"/>
        <v>0</v>
      </c>
      <c r="AS31" s="116">
        <f t="shared" si="12"/>
        <v>0</v>
      </c>
      <c r="AT31" s="881">
        <f t="shared" si="21"/>
        <v>50559</v>
      </c>
      <c r="AU31" s="535">
        <f t="shared" si="22"/>
        <v>35640</v>
      </c>
      <c r="AV31" s="113">
        <f t="shared" si="23"/>
        <v>0</v>
      </c>
      <c r="AW31" s="535">
        <f t="shared" si="24"/>
        <v>12046</v>
      </c>
      <c r="AX31" s="535">
        <f t="shared" si="24"/>
        <v>713</v>
      </c>
      <c r="AY31" s="535">
        <f t="shared" si="25"/>
        <v>2160</v>
      </c>
      <c r="AZ31" s="556">
        <f t="shared" si="26"/>
        <v>0.15</v>
      </c>
      <c r="BA31" s="556">
        <f t="shared" si="27"/>
        <v>0</v>
      </c>
      <c r="BB31" s="557">
        <f t="shared" si="27"/>
        <v>0.15</v>
      </c>
    </row>
    <row r="32" spans="1:54" ht="12.95" customHeight="1" x14ac:dyDescent="0.25">
      <c r="A32" s="652">
        <v>6</v>
      </c>
      <c r="B32" s="653">
        <v>5444</v>
      </c>
      <c r="C32" s="654">
        <v>600099296</v>
      </c>
      <c r="D32" s="653">
        <v>854824</v>
      </c>
      <c r="E32" s="655" t="s">
        <v>383</v>
      </c>
      <c r="F32" s="566"/>
      <c r="G32" s="661"/>
      <c r="H32" s="567"/>
      <c r="I32" s="656">
        <v>25938142</v>
      </c>
      <c r="J32" s="657">
        <v>18282603</v>
      </c>
      <c r="K32" s="657">
        <v>512600</v>
      </c>
      <c r="L32" s="657">
        <v>6352778</v>
      </c>
      <c r="M32" s="657">
        <v>365651</v>
      </c>
      <c r="N32" s="657">
        <v>424510</v>
      </c>
      <c r="O32" s="658">
        <v>35.773999999999994</v>
      </c>
      <c r="P32" s="658">
        <v>27.583200000000001</v>
      </c>
      <c r="Q32" s="659">
        <v>8.1908000000000012</v>
      </c>
      <c r="R32" s="656">
        <f t="shared" ref="R32:BB32" si="28">SUM(R26:R31)</f>
        <v>0</v>
      </c>
      <c r="S32" s="657">
        <f t="shared" si="28"/>
        <v>0</v>
      </c>
      <c r="T32" s="657">
        <f t="shared" si="28"/>
        <v>7787</v>
      </c>
      <c r="U32" s="657">
        <f t="shared" si="28"/>
        <v>0</v>
      </c>
      <c r="V32" s="657">
        <f t="shared" si="28"/>
        <v>0</v>
      </c>
      <c r="W32" s="657">
        <f t="shared" si="28"/>
        <v>7787</v>
      </c>
      <c r="X32" s="657">
        <f t="shared" si="28"/>
        <v>0</v>
      </c>
      <c r="Y32" s="657">
        <f t="shared" si="28"/>
        <v>0</v>
      </c>
      <c r="Z32" s="657">
        <f t="shared" si="28"/>
        <v>0</v>
      </c>
      <c r="AA32" s="657">
        <f t="shared" si="28"/>
        <v>0</v>
      </c>
      <c r="AB32" s="657">
        <f t="shared" si="28"/>
        <v>7787</v>
      </c>
      <c r="AC32" s="657">
        <f t="shared" si="28"/>
        <v>2632</v>
      </c>
      <c r="AD32" s="657">
        <f t="shared" si="28"/>
        <v>156</v>
      </c>
      <c r="AE32" s="657">
        <f t="shared" si="28"/>
        <v>0</v>
      </c>
      <c r="AF32" s="657">
        <f t="shared" si="28"/>
        <v>0</v>
      </c>
      <c r="AG32" s="657">
        <f t="shared" si="28"/>
        <v>0</v>
      </c>
      <c r="AH32" s="657">
        <f t="shared" si="28"/>
        <v>10575</v>
      </c>
      <c r="AI32" s="658">
        <f t="shared" si="28"/>
        <v>0</v>
      </c>
      <c r="AJ32" s="658">
        <f t="shared" si="28"/>
        <v>0</v>
      </c>
      <c r="AK32" s="658">
        <f t="shared" si="28"/>
        <v>0</v>
      </c>
      <c r="AL32" s="658">
        <f t="shared" si="28"/>
        <v>0</v>
      </c>
      <c r="AM32" s="658">
        <f t="shared" si="28"/>
        <v>0.03</v>
      </c>
      <c r="AN32" s="658">
        <f t="shared" si="28"/>
        <v>0</v>
      </c>
      <c r="AO32" s="658">
        <f t="shared" si="28"/>
        <v>0</v>
      </c>
      <c r="AP32" s="658">
        <f t="shared" si="28"/>
        <v>0</v>
      </c>
      <c r="AQ32" s="658">
        <f t="shared" si="28"/>
        <v>0</v>
      </c>
      <c r="AR32" s="658">
        <f t="shared" si="28"/>
        <v>0.03</v>
      </c>
      <c r="AS32" s="660">
        <f t="shared" si="28"/>
        <v>0.03</v>
      </c>
      <c r="AT32" s="884">
        <f t="shared" si="28"/>
        <v>25948717</v>
      </c>
      <c r="AU32" s="657">
        <f t="shared" si="28"/>
        <v>18290390</v>
      </c>
      <c r="AV32" s="657">
        <f t="shared" si="28"/>
        <v>512600</v>
      </c>
      <c r="AW32" s="657">
        <f t="shared" si="28"/>
        <v>6355410</v>
      </c>
      <c r="AX32" s="657">
        <f t="shared" si="28"/>
        <v>365807</v>
      </c>
      <c r="AY32" s="657">
        <f t="shared" si="28"/>
        <v>424510</v>
      </c>
      <c r="AZ32" s="658">
        <f t="shared" si="28"/>
        <v>35.803999999999995</v>
      </c>
      <c r="BA32" s="658">
        <f t="shared" si="28"/>
        <v>27.583200000000001</v>
      </c>
      <c r="BB32" s="660">
        <f t="shared" si="28"/>
        <v>8.2208000000000006</v>
      </c>
    </row>
    <row r="33" spans="1:54" ht="12.95" customHeight="1" x14ac:dyDescent="0.25">
      <c r="A33" s="548">
        <v>7</v>
      </c>
      <c r="B33" s="649">
        <v>5449</v>
      </c>
      <c r="C33" s="650">
        <v>600099458</v>
      </c>
      <c r="D33" s="549">
        <v>70188408</v>
      </c>
      <c r="E33" s="651" t="s">
        <v>384</v>
      </c>
      <c r="F33" s="549">
        <v>3114</v>
      </c>
      <c r="G33" s="663" t="s">
        <v>563</v>
      </c>
      <c r="H33" s="552" t="s">
        <v>281</v>
      </c>
      <c r="I33" s="529">
        <v>10337962</v>
      </c>
      <c r="J33" s="554">
        <v>7467387</v>
      </c>
      <c r="K33" s="554">
        <v>75000</v>
      </c>
      <c r="L33" s="344">
        <v>2549327</v>
      </c>
      <c r="M33" s="344">
        <v>149348</v>
      </c>
      <c r="N33" s="554">
        <v>96900</v>
      </c>
      <c r="O33" s="555">
        <v>12.502699999999999</v>
      </c>
      <c r="P33" s="744">
        <v>9</v>
      </c>
      <c r="Q33" s="837">
        <v>3.5026999999999995</v>
      </c>
      <c r="R33" s="112">
        <f t="shared" si="2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3"/>
        <v>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0</v>
      </c>
      <c r="AC33" s="114">
        <f t="shared" si="6"/>
        <v>0</v>
      </c>
      <c r="AD33" s="114">
        <f t="shared" si="7"/>
        <v>0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0"/>
        <v>0</v>
      </c>
      <c r="AR33" s="115">
        <f t="shared" si="11"/>
        <v>0</v>
      </c>
      <c r="AS33" s="116">
        <f t="shared" si="12"/>
        <v>0</v>
      </c>
      <c r="AT33" s="881">
        <f>I33+AH33</f>
        <v>10337962</v>
      </c>
      <c r="AU33" s="535">
        <f>J33+W33</f>
        <v>7467387</v>
      </c>
      <c r="AV33" s="113">
        <f>K33+AA33</f>
        <v>75000</v>
      </c>
      <c r="AW33" s="535">
        <f t="shared" ref="AW33:AX37" si="29">L33+AC33</f>
        <v>2549327</v>
      </c>
      <c r="AX33" s="535">
        <f t="shared" si="29"/>
        <v>149348</v>
      </c>
      <c r="AY33" s="535">
        <f>N33+AG33</f>
        <v>96900</v>
      </c>
      <c r="AZ33" s="556">
        <f>O33+AS33</f>
        <v>12.502699999999999</v>
      </c>
      <c r="BA33" s="556">
        <f t="shared" ref="BA33:BB37" si="30">P33+AQ33</f>
        <v>9</v>
      </c>
      <c r="BB33" s="557">
        <f t="shared" si="30"/>
        <v>3.5026999999999995</v>
      </c>
    </row>
    <row r="34" spans="1:54" ht="12.95" customHeight="1" x14ac:dyDescent="0.25">
      <c r="A34" s="548">
        <v>7</v>
      </c>
      <c r="B34" s="649">
        <v>5449</v>
      </c>
      <c r="C34" s="650">
        <v>600099458</v>
      </c>
      <c r="D34" s="549">
        <v>70188408</v>
      </c>
      <c r="E34" s="651" t="s">
        <v>384</v>
      </c>
      <c r="F34" s="549">
        <v>3114</v>
      </c>
      <c r="G34" s="663" t="s">
        <v>317</v>
      </c>
      <c r="H34" s="552" t="s">
        <v>281</v>
      </c>
      <c r="I34" s="529">
        <v>1736089</v>
      </c>
      <c r="J34" s="554">
        <v>1278416</v>
      </c>
      <c r="K34" s="554">
        <v>0</v>
      </c>
      <c r="L34" s="344">
        <v>432105</v>
      </c>
      <c r="M34" s="344">
        <v>25568</v>
      </c>
      <c r="N34" s="554">
        <v>0</v>
      </c>
      <c r="O34" s="555">
        <v>3.3193999999999999</v>
      </c>
      <c r="P34" s="744">
        <v>3.3193999999999999</v>
      </c>
      <c r="Q34" s="837">
        <v>0</v>
      </c>
      <c r="R34" s="112">
        <f t="shared" si="2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3"/>
        <v>0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0</v>
      </c>
      <c r="AC34" s="114">
        <f t="shared" si="6"/>
        <v>0</v>
      </c>
      <c r="AD34" s="114">
        <f t="shared" si="7"/>
        <v>0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10"/>
        <v>0</v>
      </c>
      <c r="AR34" s="115">
        <f t="shared" si="11"/>
        <v>0</v>
      </c>
      <c r="AS34" s="116">
        <f t="shared" si="12"/>
        <v>0</v>
      </c>
      <c r="AT34" s="881">
        <f>I34+AH34</f>
        <v>1736089</v>
      </c>
      <c r="AU34" s="535">
        <f>J34+W34</f>
        <v>1278416</v>
      </c>
      <c r="AV34" s="113">
        <f>K34+AA34</f>
        <v>0</v>
      </c>
      <c r="AW34" s="535">
        <f t="shared" si="29"/>
        <v>432105</v>
      </c>
      <c r="AX34" s="535">
        <f t="shared" si="29"/>
        <v>25568</v>
      </c>
      <c r="AY34" s="535">
        <f>N34+AG34</f>
        <v>0</v>
      </c>
      <c r="AZ34" s="556">
        <f>O34+AS34</f>
        <v>3.3193999999999999</v>
      </c>
      <c r="BA34" s="556">
        <f t="shared" si="30"/>
        <v>3.3193999999999999</v>
      </c>
      <c r="BB34" s="557">
        <f t="shared" si="30"/>
        <v>0</v>
      </c>
    </row>
    <row r="35" spans="1:54" ht="12.95" customHeight="1" x14ac:dyDescent="0.25">
      <c r="A35" s="548">
        <v>7</v>
      </c>
      <c r="B35" s="649">
        <v>5449</v>
      </c>
      <c r="C35" s="650">
        <v>600099458</v>
      </c>
      <c r="D35" s="549">
        <v>70188408</v>
      </c>
      <c r="E35" s="651" t="s">
        <v>384</v>
      </c>
      <c r="F35" s="549">
        <v>3143</v>
      </c>
      <c r="G35" s="651" t="s">
        <v>633</v>
      </c>
      <c r="H35" s="552" t="s">
        <v>281</v>
      </c>
      <c r="I35" s="529">
        <v>421543</v>
      </c>
      <c r="J35" s="554">
        <v>310415</v>
      </c>
      <c r="K35" s="554">
        <v>0</v>
      </c>
      <c r="L35" s="344">
        <v>104920</v>
      </c>
      <c r="M35" s="344">
        <v>6208</v>
      </c>
      <c r="N35" s="554">
        <v>0</v>
      </c>
      <c r="O35" s="555">
        <v>0.66669999999999996</v>
      </c>
      <c r="P35" s="744">
        <v>0.66669999999999996</v>
      </c>
      <c r="Q35" s="837">
        <v>0</v>
      </c>
      <c r="R35" s="112">
        <f t="shared" si="2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10"/>
        <v>0</v>
      </c>
      <c r="AR35" s="115">
        <f t="shared" si="11"/>
        <v>0</v>
      </c>
      <c r="AS35" s="116">
        <f t="shared" si="12"/>
        <v>0</v>
      </c>
      <c r="AT35" s="881">
        <f>I35+AH35</f>
        <v>421543</v>
      </c>
      <c r="AU35" s="535">
        <f>J35+W35</f>
        <v>310415</v>
      </c>
      <c r="AV35" s="113">
        <f>K35+AA35</f>
        <v>0</v>
      </c>
      <c r="AW35" s="535">
        <f t="shared" si="29"/>
        <v>104920</v>
      </c>
      <c r="AX35" s="535">
        <f t="shared" si="29"/>
        <v>6208</v>
      </c>
      <c r="AY35" s="535">
        <f>N35+AG35</f>
        <v>0</v>
      </c>
      <c r="AZ35" s="556">
        <f>O35+AS35</f>
        <v>0.66669999999999996</v>
      </c>
      <c r="BA35" s="556">
        <f t="shared" si="30"/>
        <v>0.66669999999999996</v>
      </c>
      <c r="BB35" s="557">
        <f t="shared" si="30"/>
        <v>0</v>
      </c>
    </row>
    <row r="36" spans="1:54" ht="12.95" customHeight="1" x14ac:dyDescent="0.25">
      <c r="A36" s="548">
        <v>7</v>
      </c>
      <c r="B36" s="649">
        <v>5449</v>
      </c>
      <c r="C36" s="650">
        <v>600099458</v>
      </c>
      <c r="D36" s="549">
        <v>70188408</v>
      </c>
      <c r="E36" s="651" t="s">
        <v>384</v>
      </c>
      <c r="F36" s="549">
        <v>3143</v>
      </c>
      <c r="G36" s="651" t="s">
        <v>811</v>
      </c>
      <c r="H36" s="552" t="s">
        <v>281</v>
      </c>
      <c r="I36" s="529">
        <v>186421</v>
      </c>
      <c r="J36" s="554">
        <v>137276</v>
      </c>
      <c r="K36" s="554">
        <v>0</v>
      </c>
      <c r="L36" s="344">
        <v>46399</v>
      </c>
      <c r="M36" s="344">
        <v>2746</v>
      </c>
      <c r="N36" s="554">
        <v>0</v>
      </c>
      <c r="O36" s="555">
        <v>0.41670000000000001</v>
      </c>
      <c r="P36" s="744">
        <v>0.41670000000000001</v>
      </c>
      <c r="Q36" s="837">
        <v>0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0"/>
        <v>0</v>
      </c>
      <c r="AR36" s="115">
        <f t="shared" si="11"/>
        <v>0</v>
      </c>
      <c r="AS36" s="116">
        <f t="shared" si="12"/>
        <v>0</v>
      </c>
      <c r="AT36" s="881">
        <f>I36+AH36</f>
        <v>186421</v>
      </c>
      <c r="AU36" s="535">
        <f>J36+W36</f>
        <v>137276</v>
      </c>
      <c r="AV36" s="113">
        <f>K36+AA36</f>
        <v>0</v>
      </c>
      <c r="AW36" s="535">
        <f t="shared" si="29"/>
        <v>46399</v>
      </c>
      <c r="AX36" s="535">
        <f t="shared" si="29"/>
        <v>2746</v>
      </c>
      <c r="AY36" s="535">
        <f>N36+AG36</f>
        <v>0</v>
      </c>
      <c r="AZ36" s="556">
        <f>O36+AS36</f>
        <v>0.41670000000000001</v>
      </c>
      <c r="BA36" s="556">
        <f t="shared" si="30"/>
        <v>0.41670000000000001</v>
      </c>
      <c r="BB36" s="557">
        <f t="shared" si="30"/>
        <v>0</v>
      </c>
    </row>
    <row r="37" spans="1:54" ht="12.95" customHeight="1" x14ac:dyDescent="0.25">
      <c r="A37" s="548">
        <v>7</v>
      </c>
      <c r="B37" s="649">
        <v>5449</v>
      </c>
      <c r="C37" s="650">
        <v>600099458</v>
      </c>
      <c r="D37" s="549">
        <v>70188408</v>
      </c>
      <c r="E37" s="651" t="s">
        <v>384</v>
      </c>
      <c r="F37" s="549">
        <v>3143</v>
      </c>
      <c r="G37" s="651" t="s">
        <v>634</v>
      </c>
      <c r="H37" s="552" t="s">
        <v>282</v>
      </c>
      <c r="I37" s="529">
        <v>2809</v>
      </c>
      <c r="J37" s="554">
        <v>1980</v>
      </c>
      <c r="K37" s="554">
        <v>0</v>
      </c>
      <c r="L37" s="344">
        <v>669</v>
      </c>
      <c r="M37" s="344">
        <v>40</v>
      </c>
      <c r="N37" s="554">
        <v>120</v>
      </c>
      <c r="O37" s="555">
        <v>0.01</v>
      </c>
      <c r="P37" s="744">
        <v>0</v>
      </c>
      <c r="Q37" s="837">
        <v>0.01</v>
      </c>
      <c r="R37" s="112">
        <f t="shared" si="2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3"/>
        <v>0</v>
      </c>
      <c r="X37" s="113">
        <v>0</v>
      </c>
      <c r="Y37" s="113">
        <v>0</v>
      </c>
      <c r="Z37" s="113">
        <v>0</v>
      </c>
      <c r="AA37" s="113">
        <f t="shared" si="4"/>
        <v>0</v>
      </c>
      <c r="AB37" s="113">
        <f t="shared" si="5"/>
        <v>0</v>
      </c>
      <c r="AC37" s="114">
        <f t="shared" si="6"/>
        <v>0</v>
      </c>
      <c r="AD37" s="114">
        <f t="shared" si="7"/>
        <v>0</v>
      </c>
      <c r="AE37" s="113">
        <v>0</v>
      </c>
      <c r="AF37" s="113">
        <v>0</v>
      </c>
      <c r="AG37" s="113">
        <f t="shared" si="8"/>
        <v>0</v>
      </c>
      <c r="AH37" s="113">
        <f t="shared" si="9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0"/>
        <v>0</v>
      </c>
      <c r="AR37" s="115">
        <f t="shared" si="11"/>
        <v>0</v>
      </c>
      <c r="AS37" s="116">
        <f t="shared" si="12"/>
        <v>0</v>
      </c>
      <c r="AT37" s="881">
        <f>I37+AH37</f>
        <v>2809</v>
      </c>
      <c r="AU37" s="535">
        <f>J37+W37</f>
        <v>1980</v>
      </c>
      <c r="AV37" s="113">
        <f>K37+AA37</f>
        <v>0</v>
      </c>
      <c r="AW37" s="535">
        <f t="shared" si="29"/>
        <v>669</v>
      </c>
      <c r="AX37" s="535">
        <f t="shared" si="29"/>
        <v>40</v>
      </c>
      <c r="AY37" s="535">
        <f>N37+AG37</f>
        <v>120</v>
      </c>
      <c r="AZ37" s="556">
        <f>O37+AS37</f>
        <v>0.01</v>
      </c>
      <c r="BA37" s="556">
        <f t="shared" si="30"/>
        <v>0</v>
      </c>
      <c r="BB37" s="557">
        <f t="shared" si="30"/>
        <v>0.01</v>
      </c>
    </row>
    <row r="38" spans="1:54" ht="12.95" customHeight="1" x14ac:dyDescent="0.25">
      <c r="A38" s="652">
        <v>7</v>
      </c>
      <c r="B38" s="653">
        <v>5449</v>
      </c>
      <c r="C38" s="654">
        <v>600099458</v>
      </c>
      <c r="D38" s="653">
        <v>70188408</v>
      </c>
      <c r="E38" s="655" t="s">
        <v>385</v>
      </c>
      <c r="F38" s="566"/>
      <c r="G38" s="661"/>
      <c r="H38" s="567"/>
      <c r="I38" s="656">
        <v>12684824</v>
      </c>
      <c r="J38" s="657">
        <v>9195474</v>
      </c>
      <c r="K38" s="657">
        <v>75000</v>
      </c>
      <c r="L38" s="657">
        <v>3133420</v>
      </c>
      <c r="M38" s="657">
        <v>183910</v>
      </c>
      <c r="N38" s="657">
        <v>97020</v>
      </c>
      <c r="O38" s="658">
        <v>16.915499999999998</v>
      </c>
      <c r="P38" s="658">
        <v>13.402800000000001</v>
      </c>
      <c r="Q38" s="659">
        <v>3.5126999999999993</v>
      </c>
      <c r="R38" s="656">
        <f t="shared" ref="R38:BB38" si="31">SUM(R33:R37)</f>
        <v>0</v>
      </c>
      <c r="S38" s="657">
        <f t="shared" si="31"/>
        <v>0</v>
      </c>
      <c r="T38" s="657">
        <f t="shared" si="31"/>
        <v>0</v>
      </c>
      <c r="U38" s="657">
        <f t="shared" si="31"/>
        <v>0</v>
      </c>
      <c r="V38" s="657">
        <f t="shared" si="31"/>
        <v>0</v>
      </c>
      <c r="W38" s="657">
        <f t="shared" si="31"/>
        <v>0</v>
      </c>
      <c r="X38" s="657">
        <f t="shared" si="31"/>
        <v>0</v>
      </c>
      <c r="Y38" s="657">
        <f t="shared" si="31"/>
        <v>0</v>
      </c>
      <c r="Z38" s="657">
        <f t="shared" si="31"/>
        <v>0</v>
      </c>
      <c r="AA38" s="657">
        <f t="shared" si="31"/>
        <v>0</v>
      </c>
      <c r="AB38" s="657">
        <f t="shared" si="31"/>
        <v>0</v>
      </c>
      <c r="AC38" s="657">
        <f t="shared" si="31"/>
        <v>0</v>
      </c>
      <c r="AD38" s="657">
        <f t="shared" si="31"/>
        <v>0</v>
      </c>
      <c r="AE38" s="657">
        <f t="shared" si="31"/>
        <v>0</v>
      </c>
      <c r="AF38" s="657">
        <f t="shared" si="31"/>
        <v>0</v>
      </c>
      <c r="AG38" s="657">
        <f t="shared" si="31"/>
        <v>0</v>
      </c>
      <c r="AH38" s="657">
        <f t="shared" si="31"/>
        <v>0</v>
      </c>
      <c r="AI38" s="658">
        <f t="shared" si="31"/>
        <v>0</v>
      </c>
      <c r="AJ38" s="658">
        <f t="shared" si="31"/>
        <v>0</v>
      </c>
      <c r="AK38" s="658">
        <f t="shared" si="31"/>
        <v>0</v>
      </c>
      <c r="AL38" s="658">
        <f t="shared" si="31"/>
        <v>0</v>
      </c>
      <c r="AM38" s="658">
        <f t="shared" si="31"/>
        <v>0</v>
      </c>
      <c r="AN38" s="658">
        <f t="shared" si="31"/>
        <v>0</v>
      </c>
      <c r="AO38" s="658">
        <f t="shared" si="31"/>
        <v>0</v>
      </c>
      <c r="AP38" s="658">
        <f t="shared" si="31"/>
        <v>0</v>
      </c>
      <c r="AQ38" s="658">
        <f t="shared" si="31"/>
        <v>0</v>
      </c>
      <c r="AR38" s="658">
        <f t="shared" si="31"/>
        <v>0</v>
      </c>
      <c r="AS38" s="660">
        <f t="shared" si="31"/>
        <v>0</v>
      </c>
      <c r="AT38" s="884">
        <f t="shared" si="31"/>
        <v>12684824</v>
      </c>
      <c r="AU38" s="657">
        <f t="shared" si="31"/>
        <v>9195474</v>
      </c>
      <c r="AV38" s="657">
        <f t="shared" si="31"/>
        <v>75000</v>
      </c>
      <c r="AW38" s="657">
        <f t="shared" si="31"/>
        <v>3133420</v>
      </c>
      <c r="AX38" s="657">
        <f t="shared" si="31"/>
        <v>183910</v>
      </c>
      <c r="AY38" s="657">
        <f t="shared" si="31"/>
        <v>97020</v>
      </c>
      <c r="AZ38" s="658">
        <f t="shared" si="31"/>
        <v>16.915499999999998</v>
      </c>
      <c r="BA38" s="658">
        <f t="shared" si="31"/>
        <v>13.402800000000001</v>
      </c>
      <c r="BB38" s="660">
        <f t="shared" si="31"/>
        <v>3.5126999999999993</v>
      </c>
    </row>
    <row r="39" spans="1:54" ht="12.95" customHeight="1" x14ac:dyDescent="0.25">
      <c r="A39" s="548">
        <v>8</v>
      </c>
      <c r="B39" s="649">
        <v>5443</v>
      </c>
      <c r="C39" s="650">
        <v>600099237</v>
      </c>
      <c r="D39" s="549">
        <v>854841</v>
      </c>
      <c r="E39" s="651" t="s">
        <v>386</v>
      </c>
      <c r="F39" s="549">
        <v>3113</v>
      </c>
      <c r="G39" s="651" t="s">
        <v>333</v>
      </c>
      <c r="H39" s="552" t="s">
        <v>281</v>
      </c>
      <c r="I39" s="529">
        <v>23338786</v>
      </c>
      <c r="J39" s="554">
        <v>16704437</v>
      </c>
      <c r="K39" s="554">
        <v>115000</v>
      </c>
      <c r="L39" s="344">
        <v>5684970</v>
      </c>
      <c r="M39" s="344">
        <v>334089</v>
      </c>
      <c r="N39" s="554">
        <v>500290</v>
      </c>
      <c r="O39" s="555">
        <v>32.275399999999998</v>
      </c>
      <c r="P39" s="744">
        <v>24.732799999999997</v>
      </c>
      <c r="Q39" s="837">
        <v>7.5426000000000002</v>
      </c>
      <c r="R39" s="112">
        <f t="shared" si="2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0"/>
        <v>0</v>
      </c>
      <c r="AR39" s="115">
        <f t="shared" si="11"/>
        <v>0</v>
      </c>
      <c r="AS39" s="116">
        <f t="shared" si="12"/>
        <v>0</v>
      </c>
      <c r="AT39" s="881">
        <f>I39+AH39</f>
        <v>23338786</v>
      </c>
      <c r="AU39" s="535">
        <f>J39+W39</f>
        <v>16704437</v>
      </c>
      <c r="AV39" s="113">
        <f>K39+AA39</f>
        <v>115000</v>
      </c>
      <c r="AW39" s="535">
        <f t="shared" ref="AW39:AX43" si="32">L39+AC39</f>
        <v>5684970</v>
      </c>
      <c r="AX39" s="535">
        <f t="shared" si="32"/>
        <v>334089</v>
      </c>
      <c r="AY39" s="535">
        <f>N39+AG39</f>
        <v>500290</v>
      </c>
      <c r="AZ39" s="556">
        <f>O39+AS39</f>
        <v>32.275399999999998</v>
      </c>
      <c r="BA39" s="556">
        <f t="shared" ref="BA39:BB43" si="33">P39+AQ39</f>
        <v>24.732799999999997</v>
      </c>
      <c r="BB39" s="557">
        <f t="shared" si="33"/>
        <v>7.5426000000000002</v>
      </c>
    </row>
    <row r="40" spans="1:54" ht="12.95" customHeight="1" x14ac:dyDescent="0.25">
      <c r="A40" s="548">
        <v>8</v>
      </c>
      <c r="B40" s="649">
        <v>5443</v>
      </c>
      <c r="C40" s="650">
        <v>600099237</v>
      </c>
      <c r="D40" s="549">
        <v>854841</v>
      </c>
      <c r="E40" s="651" t="s">
        <v>386</v>
      </c>
      <c r="F40" s="549">
        <v>3113</v>
      </c>
      <c r="G40" s="651" t="s">
        <v>323</v>
      </c>
      <c r="H40" s="552" t="s">
        <v>282</v>
      </c>
      <c r="I40" s="529">
        <v>2213186</v>
      </c>
      <c r="J40" s="554">
        <v>1629224</v>
      </c>
      <c r="K40" s="554">
        <v>0</v>
      </c>
      <c r="L40" s="344">
        <v>550678</v>
      </c>
      <c r="M40" s="344">
        <v>32584</v>
      </c>
      <c r="N40" s="554">
        <v>700</v>
      </c>
      <c r="O40" s="555">
        <v>4.4400000000000004</v>
      </c>
      <c r="P40" s="744">
        <v>4.4400000000000004</v>
      </c>
      <c r="Q40" s="837">
        <v>0</v>
      </c>
      <c r="R40" s="112">
        <f t="shared" si="2"/>
        <v>0</v>
      </c>
      <c r="S40" s="113">
        <v>-30253</v>
      </c>
      <c r="T40" s="113">
        <v>0</v>
      </c>
      <c r="U40" s="113">
        <v>0</v>
      </c>
      <c r="V40" s="113">
        <v>0</v>
      </c>
      <c r="W40" s="113">
        <f t="shared" si="3"/>
        <v>-30253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-30253</v>
      </c>
      <c r="AC40" s="114">
        <f t="shared" si="6"/>
        <v>-10226</v>
      </c>
      <c r="AD40" s="114">
        <f t="shared" si="7"/>
        <v>-605</v>
      </c>
      <c r="AE40" s="113">
        <v>3000</v>
      </c>
      <c r="AF40" s="113">
        <v>0</v>
      </c>
      <c r="AG40" s="113">
        <f t="shared" si="8"/>
        <v>3000</v>
      </c>
      <c r="AH40" s="113">
        <f t="shared" si="9"/>
        <v>-38084</v>
      </c>
      <c r="AI40" s="115">
        <v>0</v>
      </c>
      <c r="AJ40" s="115">
        <v>0</v>
      </c>
      <c r="AK40" s="115">
        <v>-0.11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0"/>
        <v>-0.11</v>
      </c>
      <c r="AR40" s="115">
        <f t="shared" si="11"/>
        <v>0</v>
      </c>
      <c r="AS40" s="116">
        <f t="shared" si="12"/>
        <v>-0.11</v>
      </c>
      <c r="AT40" s="881">
        <f>I40+AH40</f>
        <v>2175102</v>
      </c>
      <c r="AU40" s="535">
        <f>J40+W40</f>
        <v>1598971</v>
      </c>
      <c r="AV40" s="113">
        <f>K40+AA40</f>
        <v>0</v>
      </c>
      <c r="AW40" s="535">
        <f t="shared" si="32"/>
        <v>540452</v>
      </c>
      <c r="AX40" s="535">
        <f t="shared" si="32"/>
        <v>31979</v>
      </c>
      <c r="AY40" s="535">
        <f>N40+AG40</f>
        <v>3700</v>
      </c>
      <c r="AZ40" s="556">
        <f>O40+AS40</f>
        <v>4.33</v>
      </c>
      <c r="BA40" s="556">
        <f t="shared" si="33"/>
        <v>4.33</v>
      </c>
      <c r="BB40" s="557">
        <f t="shared" si="33"/>
        <v>0</v>
      </c>
    </row>
    <row r="41" spans="1:54" ht="12.95" customHeight="1" x14ac:dyDescent="0.25">
      <c r="A41" s="548">
        <v>8</v>
      </c>
      <c r="B41" s="649">
        <v>5443</v>
      </c>
      <c r="C41" s="650">
        <v>600099237</v>
      </c>
      <c r="D41" s="549">
        <v>854841</v>
      </c>
      <c r="E41" s="651" t="s">
        <v>386</v>
      </c>
      <c r="F41" s="549">
        <v>3141</v>
      </c>
      <c r="G41" s="651" t="s">
        <v>319</v>
      </c>
      <c r="H41" s="552" t="s">
        <v>282</v>
      </c>
      <c r="I41" s="529">
        <v>3677673</v>
      </c>
      <c r="J41" s="554">
        <v>2664562</v>
      </c>
      <c r="K41" s="554">
        <v>20000</v>
      </c>
      <c r="L41" s="344">
        <v>907382</v>
      </c>
      <c r="M41" s="344">
        <v>53291</v>
      </c>
      <c r="N41" s="554">
        <v>32438</v>
      </c>
      <c r="O41" s="555">
        <v>9.120000000000001</v>
      </c>
      <c r="P41" s="744">
        <v>0</v>
      </c>
      <c r="Q41" s="837">
        <v>9.120000000000001</v>
      </c>
      <c r="R41" s="112">
        <f t="shared" si="2"/>
        <v>0</v>
      </c>
      <c r="S41" s="113">
        <v>0</v>
      </c>
      <c r="T41" s="113">
        <v>-86206</v>
      </c>
      <c r="U41" s="113">
        <v>0</v>
      </c>
      <c r="V41" s="113">
        <v>0</v>
      </c>
      <c r="W41" s="113">
        <f t="shared" si="3"/>
        <v>-86206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-86206</v>
      </c>
      <c r="AC41" s="114">
        <f t="shared" si="6"/>
        <v>-29138</v>
      </c>
      <c r="AD41" s="114">
        <f t="shared" si="7"/>
        <v>-1724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-117068</v>
      </c>
      <c r="AI41" s="115">
        <v>0</v>
      </c>
      <c r="AJ41" s="115">
        <v>0</v>
      </c>
      <c r="AK41" s="115">
        <v>0</v>
      </c>
      <c r="AL41" s="115">
        <v>0</v>
      </c>
      <c r="AM41" s="115">
        <v>-0.28999999999999998</v>
      </c>
      <c r="AN41" s="115">
        <v>0</v>
      </c>
      <c r="AO41" s="115">
        <v>0</v>
      </c>
      <c r="AP41" s="115">
        <v>0</v>
      </c>
      <c r="AQ41" s="115">
        <f t="shared" si="10"/>
        <v>0</v>
      </c>
      <c r="AR41" s="115">
        <f t="shared" si="11"/>
        <v>-0.28999999999999998</v>
      </c>
      <c r="AS41" s="116">
        <f t="shared" si="12"/>
        <v>-0.28999999999999998</v>
      </c>
      <c r="AT41" s="881">
        <f>I41+AH41</f>
        <v>3560605</v>
      </c>
      <c r="AU41" s="535">
        <f>J41+W41</f>
        <v>2578356</v>
      </c>
      <c r="AV41" s="113">
        <f>K41+AA41</f>
        <v>20000</v>
      </c>
      <c r="AW41" s="535">
        <f t="shared" si="32"/>
        <v>878244</v>
      </c>
      <c r="AX41" s="535">
        <f t="shared" si="32"/>
        <v>51567</v>
      </c>
      <c r="AY41" s="535">
        <f>N41+AG41</f>
        <v>32438</v>
      </c>
      <c r="AZ41" s="556">
        <f>O41+AS41</f>
        <v>8.8300000000000018</v>
      </c>
      <c r="BA41" s="556">
        <f t="shared" si="33"/>
        <v>0</v>
      </c>
      <c r="BB41" s="557">
        <f t="shared" si="33"/>
        <v>8.8300000000000018</v>
      </c>
    </row>
    <row r="42" spans="1:54" ht="12.95" customHeight="1" x14ac:dyDescent="0.25">
      <c r="A42" s="548">
        <v>8</v>
      </c>
      <c r="B42" s="649">
        <v>5443</v>
      </c>
      <c r="C42" s="650">
        <v>600099237</v>
      </c>
      <c r="D42" s="549">
        <v>854841</v>
      </c>
      <c r="E42" s="651" t="s">
        <v>386</v>
      </c>
      <c r="F42" s="549">
        <v>3143</v>
      </c>
      <c r="G42" s="651" t="s">
        <v>633</v>
      </c>
      <c r="H42" s="552" t="s">
        <v>281</v>
      </c>
      <c r="I42" s="529">
        <v>1371879</v>
      </c>
      <c r="J42" s="554">
        <v>990515</v>
      </c>
      <c r="K42" s="554">
        <v>20000</v>
      </c>
      <c r="L42" s="344">
        <v>341554</v>
      </c>
      <c r="M42" s="344">
        <v>19810</v>
      </c>
      <c r="N42" s="554">
        <v>0</v>
      </c>
      <c r="O42" s="555">
        <v>2.137</v>
      </c>
      <c r="P42" s="744">
        <v>2.137</v>
      </c>
      <c r="Q42" s="837">
        <v>0</v>
      </c>
      <c r="R42" s="112">
        <f t="shared" si="2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3"/>
        <v>0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0</v>
      </c>
      <c r="AC42" s="114">
        <f t="shared" si="6"/>
        <v>0</v>
      </c>
      <c r="AD42" s="114">
        <f t="shared" si="7"/>
        <v>0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10"/>
        <v>0</v>
      </c>
      <c r="AR42" s="115">
        <f t="shared" si="11"/>
        <v>0</v>
      </c>
      <c r="AS42" s="116">
        <f t="shared" si="12"/>
        <v>0</v>
      </c>
      <c r="AT42" s="881">
        <f>I42+AH42</f>
        <v>1371879</v>
      </c>
      <c r="AU42" s="535">
        <f>J42+W42</f>
        <v>990515</v>
      </c>
      <c r="AV42" s="113">
        <f>K42+AA42</f>
        <v>20000</v>
      </c>
      <c r="AW42" s="535">
        <f t="shared" si="32"/>
        <v>341554</v>
      </c>
      <c r="AX42" s="535">
        <f t="shared" si="32"/>
        <v>19810</v>
      </c>
      <c r="AY42" s="535">
        <f>N42+AG42</f>
        <v>0</v>
      </c>
      <c r="AZ42" s="556">
        <f>O42+AS42</f>
        <v>2.137</v>
      </c>
      <c r="BA42" s="556">
        <f t="shared" si="33"/>
        <v>2.137</v>
      </c>
      <c r="BB42" s="557">
        <f t="shared" si="33"/>
        <v>0</v>
      </c>
    </row>
    <row r="43" spans="1:54" ht="12.95" customHeight="1" x14ac:dyDescent="0.25">
      <c r="A43" s="548">
        <v>8</v>
      </c>
      <c r="B43" s="649">
        <v>5443</v>
      </c>
      <c r="C43" s="650">
        <v>600099237</v>
      </c>
      <c r="D43" s="549">
        <v>854841</v>
      </c>
      <c r="E43" s="651" t="s">
        <v>386</v>
      </c>
      <c r="F43" s="549">
        <v>3143</v>
      </c>
      <c r="G43" s="651" t="s">
        <v>634</v>
      </c>
      <c r="H43" s="552" t="s">
        <v>282</v>
      </c>
      <c r="I43" s="529">
        <v>49857</v>
      </c>
      <c r="J43" s="554">
        <v>35145</v>
      </c>
      <c r="K43" s="554">
        <v>0</v>
      </c>
      <c r="L43" s="344">
        <v>11879</v>
      </c>
      <c r="M43" s="344">
        <v>703</v>
      </c>
      <c r="N43" s="554">
        <v>2130</v>
      </c>
      <c r="O43" s="555">
        <v>0.15</v>
      </c>
      <c r="P43" s="744">
        <v>0</v>
      </c>
      <c r="Q43" s="837">
        <v>0.15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0"/>
        <v>0</v>
      </c>
      <c r="AR43" s="115">
        <f t="shared" si="11"/>
        <v>0</v>
      </c>
      <c r="AS43" s="116">
        <f t="shared" si="12"/>
        <v>0</v>
      </c>
      <c r="AT43" s="881">
        <f>I43+AH43</f>
        <v>49857</v>
      </c>
      <c r="AU43" s="535">
        <f>J43+W43</f>
        <v>35145</v>
      </c>
      <c r="AV43" s="113">
        <f>K43+AA43</f>
        <v>0</v>
      </c>
      <c r="AW43" s="535">
        <f t="shared" si="32"/>
        <v>11879</v>
      </c>
      <c r="AX43" s="535">
        <f t="shared" si="32"/>
        <v>703</v>
      </c>
      <c r="AY43" s="535">
        <f>N43+AG43</f>
        <v>2130</v>
      </c>
      <c r="AZ43" s="556">
        <f>O43+AS43</f>
        <v>0.15</v>
      </c>
      <c r="BA43" s="556">
        <f t="shared" si="33"/>
        <v>0</v>
      </c>
      <c r="BB43" s="557">
        <f t="shared" si="33"/>
        <v>0.15</v>
      </c>
    </row>
    <row r="44" spans="1:54" ht="12.95" customHeight="1" x14ac:dyDescent="0.25">
      <c r="A44" s="652">
        <v>8</v>
      </c>
      <c r="B44" s="653">
        <v>5443</v>
      </c>
      <c r="C44" s="664">
        <v>600099237</v>
      </c>
      <c r="D44" s="653">
        <v>854841</v>
      </c>
      <c r="E44" s="655" t="s">
        <v>387</v>
      </c>
      <c r="F44" s="566"/>
      <c r="G44" s="661"/>
      <c r="H44" s="567"/>
      <c r="I44" s="665">
        <v>30651381</v>
      </c>
      <c r="J44" s="666">
        <v>22023883</v>
      </c>
      <c r="K44" s="666">
        <v>155000</v>
      </c>
      <c r="L44" s="666">
        <v>7496463</v>
      </c>
      <c r="M44" s="666">
        <v>440477</v>
      </c>
      <c r="N44" s="666">
        <v>535558</v>
      </c>
      <c r="O44" s="667">
        <v>48.122399999999992</v>
      </c>
      <c r="P44" s="667">
        <v>31.309799999999999</v>
      </c>
      <c r="Q44" s="668">
        <v>16.8126</v>
      </c>
      <c r="R44" s="665">
        <f t="shared" ref="R44:BB44" si="34">SUM(R39:R43)</f>
        <v>0</v>
      </c>
      <c r="S44" s="666">
        <f t="shared" si="34"/>
        <v>-30253</v>
      </c>
      <c r="T44" s="666">
        <f t="shared" si="34"/>
        <v>-86206</v>
      </c>
      <c r="U44" s="666">
        <f t="shared" si="34"/>
        <v>0</v>
      </c>
      <c r="V44" s="666">
        <f t="shared" si="34"/>
        <v>0</v>
      </c>
      <c r="W44" s="666">
        <f t="shared" si="34"/>
        <v>-116459</v>
      </c>
      <c r="X44" s="666">
        <f t="shared" si="34"/>
        <v>0</v>
      </c>
      <c r="Y44" s="666">
        <f t="shared" si="34"/>
        <v>0</v>
      </c>
      <c r="Z44" s="666">
        <f t="shared" si="34"/>
        <v>0</v>
      </c>
      <c r="AA44" s="666">
        <f t="shared" si="34"/>
        <v>0</v>
      </c>
      <c r="AB44" s="666">
        <f t="shared" si="34"/>
        <v>-116459</v>
      </c>
      <c r="AC44" s="666">
        <f t="shared" si="34"/>
        <v>-39364</v>
      </c>
      <c r="AD44" s="666">
        <f t="shared" si="34"/>
        <v>-2329</v>
      </c>
      <c r="AE44" s="666">
        <f t="shared" si="34"/>
        <v>3000</v>
      </c>
      <c r="AF44" s="666">
        <f t="shared" si="34"/>
        <v>0</v>
      </c>
      <c r="AG44" s="666">
        <f t="shared" si="34"/>
        <v>3000</v>
      </c>
      <c r="AH44" s="666">
        <f t="shared" si="34"/>
        <v>-155152</v>
      </c>
      <c r="AI44" s="667">
        <f t="shared" si="34"/>
        <v>0</v>
      </c>
      <c r="AJ44" s="667">
        <f t="shared" si="34"/>
        <v>0</v>
      </c>
      <c r="AK44" s="667">
        <f t="shared" si="34"/>
        <v>-0.11</v>
      </c>
      <c r="AL44" s="667">
        <f t="shared" si="34"/>
        <v>0</v>
      </c>
      <c r="AM44" s="667">
        <f t="shared" si="34"/>
        <v>-0.28999999999999998</v>
      </c>
      <c r="AN44" s="667">
        <f t="shared" si="34"/>
        <v>0</v>
      </c>
      <c r="AO44" s="667">
        <f t="shared" si="34"/>
        <v>0</v>
      </c>
      <c r="AP44" s="667">
        <f t="shared" si="34"/>
        <v>0</v>
      </c>
      <c r="AQ44" s="667">
        <f t="shared" si="34"/>
        <v>-0.11</v>
      </c>
      <c r="AR44" s="667">
        <f t="shared" si="34"/>
        <v>-0.28999999999999998</v>
      </c>
      <c r="AS44" s="669">
        <f t="shared" si="34"/>
        <v>-0.39999999999999997</v>
      </c>
      <c r="AT44" s="885">
        <f t="shared" si="34"/>
        <v>30496229</v>
      </c>
      <c r="AU44" s="666">
        <f t="shared" si="34"/>
        <v>21907424</v>
      </c>
      <c r="AV44" s="666">
        <f t="shared" si="34"/>
        <v>155000</v>
      </c>
      <c r="AW44" s="666">
        <f t="shared" si="34"/>
        <v>7457099</v>
      </c>
      <c r="AX44" s="666">
        <f t="shared" si="34"/>
        <v>438148</v>
      </c>
      <c r="AY44" s="666">
        <f t="shared" si="34"/>
        <v>538558</v>
      </c>
      <c r="AZ44" s="667">
        <f t="shared" si="34"/>
        <v>47.7224</v>
      </c>
      <c r="BA44" s="667">
        <f t="shared" si="34"/>
        <v>31.199799999999996</v>
      </c>
      <c r="BB44" s="669">
        <f t="shared" si="34"/>
        <v>16.522600000000001</v>
      </c>
    </row>
    <row r="45" spans="1:54" ht="12.95" customHeight="1" x14ac:dyDescent="0.25">
      <c r="A45" s="548">
        <v>9</v>
      </c>
      <c r="B45" s="649">
        <v>5445</v>
      </c>
      <c r="C45" s="650">
        <v>600099351</v>
      </c>
      <c r="D45" s="549">
        <v>70155771</v>
      </c>
      <c r="E45" s="651" t="s">
        <v>388</v>
      </c>
      <c r="F45" s="549">
        <v>3113</v>
      </c>
      <c r="G45" s="651" t="s">
        <v>333</v>
      </c>
      <c r="H45" s="552" t="s">
        <v>281</v>
      </c>
      <c r="I45" s="529">
        <v>23055965</v>
      </c>
      <c r="J45" s="554">
        <v>16369758</v>
      </c>
      <c r="K45" s="554">
        <v>55840</v>
      </c>
      <c r="L45" s="344">
        <v>5551852</v>
      </c>
      <c r="M45" s="344">
        <v>327395</v>
      </c>
      <c r="N45" s="554">
        <v>751120</v>
      </c>
      <c r="O45" s="555">
        <v>30.465199999999996</v>
      </c>
      <c r="P45" s="744">
        <v>22.813399999999998</v>
      </c>
      <c r="Q45" s="837">
        <v>7.6517999999999997</v>
      </c>
      <c r="R45" s="112">
        <f t="shared" si="2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3"/>
        <v>0</v>
      </c>
      <c r="X45" s="113">
        <v>0</v>
      </c>
      <c r="Y45" s="113">
        <v>0</v>
      </c>
      <c r="Z45" s="113">
        <v>0</v>
      </c>
      <c r="AA45" s="113">
        <f t="shared" si="4"/>
        <v>0</v>
      </c>
      <c r="AB45" s="113">
        <f t="shared" si="5"/>
        <v>0</v>
      </c>
      <c r="AC45" s="114">
        <f t="shared" si="6"/>
        <v>0</v>
      </c>
      <c r="AD45" s="114">
        <f t="shared" si="7"/>
        <v>0</v>
      </c>
      <c r="AE45" s="113">
        <v>0</v>
      </c>
      <c r="AF45" s="113">
        <v>0</v>
      </c>
      <c r="AG45" s="113">
        <f t="shared" si="8"/>
        <v>0</v>
      </c>
      <c r="AH45" s="113">
        <f t="shared" si="9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10"/>
        <v>0</v>
      </c>
      <c r="AR45" s="115">
        <f t="shared" si="11"/>
        <v>0</v>
      </c>
      <c r="AS45" s="116">
        <f t="shared" si="12"/>
        <v>0</v>
      </c>
      <c r="AT45" s="881">
        <f t="shared" ref="AT45:AT50" si="35">I45+AH45</f>
        <v>23055965</v>
      </c>
      <c r="AU45" s="535">
        <f t="shared" ref="AU45:AU50" si="36">J45+W45</f>
        <v>16369758</v>
      </c>
      <c r="AV45" s="113">
        <f t="shared" ref="AV45:AV50" si="37">K45+AA45</f>
        <v>55840</v>
      </c>
      <c r="AW45" s="535">
        <f t="shared" ref="AW45:AX50" si="38">L45+AC45</f>
        <v>5551852</v>
      </c>
      <c r="AX45" s="535">
        <f t="shared" si="38"/>
        <v>327395</v>
      </c>
      <c r="AY45" s="535">
        <f t="shared" ref="AY45:AY50" si="39">N45+AG45</f>
        <v>751120</v>
      </c>
      <c r="AZ45" s="556">
        <f t="shared" ref="AZ45:AZ50" si="40">O45+AS45</f>
        <v>30.465199999999996</v>
      </c>
      <c r="BA45" s="556">
        <f t="shared" ref="BA45:BB50" si="41">P45+AQ45</f>
        <v>22.813399999999998</v>
      </c>
      <c r="BB45" s="557">
        <f t="shared" si="41"/>
        <v>7.6517999999999997</v>
      </c>
    </row>
    <row r="46" spans="1:54" ht="12.95" customHeight="1" x14ac:dyDescent="0.25">
      <c r="A46" s="548">
        <v>9</v>
      </c>
      <c r="B46" s="649">
        <v>5445</v>
      </c>
      <c r="C46" s="650">
        <v>600099351</v>
      </c>
      <c r="D46" s="549">
        <v>70155771</v>
      </c>
      <c r="E46" s="651" t="s">
        <v>388</v>
      </c>
      <c r="F46" s="549">
        <v>3113</v>
      </c>
      <c r="G46" s="651" t="s">
        <v>323</v>
      </c>
      <c r="H46" s="552" t="s">
        <v>282</v>
      </c>
      <c r="I46" s="529">
        <v>301146</v>
      </c>
      <c r="J46" s="554">
        <v>219253</v>
      </c>
      <c r="K46" s="554">
        <v>0</v>
      </c>
      <c r="L46" s="344">
        <v>74108</v>
      </c>
      <c r="M46" s="344">
        <v>4385</v>
      </c>
      <c r="N46" s="554">
        <v>3400</v>
      </c>
      <c r="O46" s="555">
        <v>0.54</v>
      </c>
      <c r="P46" s="744">
        <v>0.54</v>
      </c>
      <c r="Q46" s="837">
        <v>0</v>
      </c>
      <c r="R46" s="112">
        <f t="shared" si="2"/>
        <v>0</v>
      </c>
      <c r="S46" s="113">
        <v>-5784</v>
      </c>
      <c r="T46" s="113">
        <v>0</v>
      </c>
      <c r="U46" s="113">
        <v>0</v>
      </c>
      <c r="V46" s="113">
        <v>0</v>
      </c>
      <c r="W46" s="113">
        <f t="shared" si="3"/>
        <v>-5784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-5784</v>
      </c>
      <c r="AC46" s="114">
        <f t="shared" si="6"/>
        <v>-1955</v>
      </c>
      <c r="AD46" s="114">
        <f t="shared" si="7"/>
        <v>-116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-7855</v>
      </c>
      <c r="AI46" s="115">
        <v>0</v>
      </c>
      <c r="AJ46" s="115">
        <v>0</v>
      </c>
      <c r="AK46" s="115">
        <v>-0.01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0"/>
        <v>-0.01</v>
      </c>
      <c r="AR46" s="115">
        <f t="shared" si="11"/>
        <v>0</v>
      </c>
      <c r="AS46" s="116">
        <f t="shared" si="12"/>
        <v>-0.01</v>
      </c>
      <c r="AT46" s="881">
        <f t="shared" si="35"/>
        <v>293291</v>
      </c>
      <c r="AU46" s="535">
        <f t="shared" si="36"/>
        <v>213469</v>
      </c>
      <c r="AV46" s="113">
        <f t="shared" si="37"/>
        <v>0</v>
      </c>
      <c r="AW46" s="535">
        <f t="shared" si="38"/>
        <v>72153</v>
      </c>
      <c r="AX46" s="535">
        <f t="shared" si="38"/>
        <v>4269</v>
      </c>
      <c r="AY46" s="535">
        <f t="shared" si="39"/>
        <v>3400</v>
      </c>
      <c r="AZ46" s="556">
        <f t="shared" si="40"/>
        <v>0.53</v>
      </c>
      <c r="BA46" s="556">
        <f t="shared" si="41"/>
        <v>0.53</v>
      </c>
      <c r="BB46" s="557">
        <f t="shared" si="41"/>
        <v>0</v>
      </c>
    </row>
    <row r="47" spans="1:54" ht="12.95" customHeight="1" x14ac:dyDescent="0.25">
      <c r="A47" s="548">
        <v>9</v>
      </c>
      <c r="B47" s="649">
        <v>5445</v>
      </c>
      <c r="C47" s="650">
        <v>600099351</v>
      </c>
      <c r="D47" s="549">
        <v>70155771</v>
      </c>
      <c r="E47" s="651" t="s">
        <v>388</v>
      </c>
      <c r="F47" s="549">
        <v>3141</v>
      </c>
      <c r="G47" s="651" t="s">
        <v>319</v>
      </c>
      <c r="H47" s="552" t="s">
        <v>282</v>
      </c>
      <c r="I47" s="529">
        <v>1136881</v>
      </c>
      <c r="J47" s="554">
        <v>830638</v>
      </c>
      <c r="K47" s="554">
        <v>0</v>
      </c>
      <c r="L47" s="344">
        <v>280756</v>
      </c>
      <c r="M47" s="344">
        <v>16613</v>
      </c>
      <c r="N47" s="554">
        <v>8874</v>
      </c>
      <c r="O47" s="555">
        <v>2.83</v>
      </c>
      <c r="P47" s="744">
        <v>0</v>
      </c>
      <c r="Q47" s="837">
        <v>2.83</v>
      </c>
      <c r="R47" s="112">
        <f t="shared" si="2"/>
        <v>0</v>
      </c>
      <c r="S47" s="113">
        <v>0</v>
      </c>
      <c r="T47" s="113">
        <v>26550</v>
      </c>
      <c r="U47" s="113">
        <v>0</v>
      </c>
      <c r="V47" s="113">
        <v>0</v>
      </c>
      <c r="W47" s="113">
        <f t="shared" si="3"/>
        <v>26550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26550</v>
      </c>
      <c r="AC47" s="114">
        <f t="shared" si="6"/>
        <v>8974</v>
      </c>
      <c r="AD47" s="114">
        <f t="shared" si="7"/>
        <v>531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36055</v>
      </c>
      <c r="AI47" s="115">
        <v>0</v>
      </c>
      <c r="AJ47" s="115">
        <v>0</v>
      </c>
      <c r="AK47" s="115">
        <v>0</v>
      </c>
      <c r="AL47" s="115">
        <v>0</v>
      </c>
      <c r="AM47" s="115">
        <v>0.09</v>
      </c>
      <c r="AN47" s="115">
        <v>0</v>
      </c>
      <c r="AO47" s="115">
        <v>0</v>
      </c>
      <c r="AP47" s="115">
        <v>0</v>
      </c>
      <c r="AQ47" s="115">
        <f t="shared" si="10"/>
        <v>0</v>
      </c>
      <c r="AR47" s="115">
        <f t="shared" si="11"/>
        <v>0.09</v>
      </c>
      <c r="AS47" s="116">
        <f t="shared" si="12"/>
        <v>0.09</v>
      </c>
      <c r="AT47" s="881">
        <f t="shared" si="35"/>
        <v>1172936</v>
      </c>
      <c r="AU47" s="535">
        <f t="shared" si="36"/>
        <v>857188</v>
      </c>
      <c r="AV47" s="113">
        <f t="shared" si="37"/>
        <v>0</v>
      </c>
      <c r="AW47" s="535">
        <f t="shared" si="38"/>
        <v>289730</v>
      </c>
      <c r="AX47" s="535">
        <f t="shared" si="38"/>
        <v>17144</v>
      </c>
      <c r="AY47" s="535">
        <f t="shared" si="39"/>
        <v>8874</v>
      </c>
      <c r="AZ47" s="556">
        <f t="shared" si="40"/>
        <v>2.92</v>
      </c>
      <c r="BA47" s="556">
        <f t="shared" si="41"/>
        <v>0</v>
      </c>
      <c r="BB47" s="557">
        <f t="shared" si="41"/>
        <v>2.92</v>
      </c>
    </row>
    <row r="48" spans="1:54" ht="12.95" customHeight="1" x14ac:dyDescent="0.25">
      <c r="A48" s="548">
        <v>9</v>
      </c>
      <c r="B48" s="649">
        <v>5445</v>
      </c>
      <c r="C48" s="650">
        <v>600099351</v>
      </c>
      <c r="D48" s="549">
        <v>70155771</v>
      </c>
      <c r="E48" s="651" t="s">
        <v>388</v>
      </c>
      <c r="F48" s="549">
        <v>3143</v>
      </c>
      <c r="G48" s="651" t="s">
        <v>633</v>
      </c>
      <c r="H48" s="552" t="s">
        <v>281</v>
      </c>
      <c r="I48" s="529">
        <v>1676232</v>
      </c>
      <c r="J48" s="554">
        <v>1234338</v>
      </c>
      <c r="K48" s="554">
        <v>0</v>
      </c>
      <c r="L48" s="344">
        <v>417207</v>
      </c>
      <c r="M48" s="344">
        <v>24687</v>
      </c>
      <c r="N48" s="554">
        <v>0</v>
      </c>
      <c r="O48" s="555">
        <v>2.6896</v>
      </c>
      <c r="P48" s="744">
        <v>2.6896</v>
      </c>
      <c r="Q48" s="837">
        <v>0</v>
      </c>
      <c r="R48" s="112">
        <f t="shared" si="2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3"/>
        <v>0</v>
      </c>
      <c r="X48" s="113">
        <v>0</v>
      </c>
      <c r="Y48" s="113">
        <v>0</v>
      </c>
      <c r="Z48" s="113">
        <v>0</v>
      </c>
      <c r="AA48" s="113">
        <f t="shared" si="4"/>
        <v>0</v>
      </c>
      <c r="AB48" s="113">
        <f t="shared" si="5"/>
        <v>0</v>
      </c>
      <c r="AC48" s="114">
        <f t="shared" si="6"/>
        <v>0</v>
      </c>
      <c r="AD48" s="114">
        <f t="shared" si="7"/>
        <v>0</v>
      </c>
      <c r="AE48" s="113">
        <v>0</v>
      </c>
      <c r="AF48" s="113">
        <v>0</v>
      </c>
      <c r="AG48" s="113">
        <f t="shared" si="8"/>
        <v>0</v>
      </c>
      <c r="AH48" s="113">
        <f t="shared" si="9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10"/>
        <v>0</v>
      </c>
      <c r="AR48" s="115">
        <f t="shared" si="11"/>
        <v>0</v>
      </c>
      <c r="AS48" s="116">
        <f t="shared" si="12"/>
        <v>0</v>
      </c>
      <c r="AT48" s="881">
        <f t="shared" si="35"/>
        <v>1676232</v>
      </c>
      <c r="AU48" s="535">
        <f t="shared" si="36"/>
        <v>1234338</v>
      </c>
      <c r="AV48" s="113">
        <f t="shared" si="37"/>
        <v>0</v>
      </c>
      <c r="AW48" s="535">
        <f t="shared" si="38"/>
        <v>417207</v>
      </c>
      <c r="AX48" s="535">
        <f t="shared" si="38"/>
        <v>24687</v>
      </c>
      <c r="AY48" s="535">
        <f t="shared" si="39"/>
        <v>0</v>
      </c>
      <c r="AZ48" s="556">
        <f t="shared" si="40"/>
        <v>2.6896</v>
      </c>
      <c r="BA48" s="556">
        <f t="shared" si="41"/>
        <v>2.6896</v>
      </c>
      <c r="BB48" s="557">
        <f t="shared" si="41"/>
        <v>0</v>
      </c>
    </row>
    <row r="49" spans="1:54" ht="12.95" customHeight="1" x14ac:dyDescent="0.25">
      <c r="A49" s="548">
        <v>9</v>
      </c>
      <c r="B49" s="649">
        <v>5445</v>
      </c>
      <c r="C49" s="650">
        <v>600099351</v>
      </c>
      <c r="D49" s="549">
        <v>70155771</v>
      </c>
      <c r="E49" s="651" t="s">
        <v>388</v>
      </c>
      <c r="F49" s="549">
        <v>3143</v>
      </c>
      <c r="G49" s="651" t="s">
        <v>634</v>
      </c>
      <c r="H49" s="552" t="s">
        <v>282</v>
      </c>
      <c r="I49" s="529">
        <v>50559</v>
      </c>
      <c r="J49" s="554">
        <v>35640</v>
      </c>
      <c r="K49" s="554">
        <v>0</v>
      </c>
      <c r="L49" s="344">
        <v>12046</v>
      </c>
      <c r="M49" s="344">
        <v>713</v>
      </c>
      <c r="N49" s="554">
        <v>2160</v>
      </c>
      <c r="O49" s="555">
        <v>0.15</v>
      </c>
      <c r="P49" s="744">
        <v>0</v>
      </c>
      <c r="Q49" s="837">
        <v>0.15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10"/>
        <v>0</v>
      </c>
      <c r="AR49" s="115">
        <f t="shared" si="11"/>
        <v>0</v>
      </c>
      <c r="AS49" s="116">
        <f t="shared" si="12"/>
        <v>0</v>
      </c>
      <c r="AT49" s="881">
        <f t="shared" si="35"/>
        <v>50559</v>
      </c>
      <c r="AU49" s="535">
        <f t="shared" si="36"/>
        <v>35640</v>
      </c>
      <c r="AV49" s="113">
        <f t="shared" si="37"/>
        <v>0</v>
      </c>
      <c r="AW49" s="535">
        <f t="shared" si="38"/>
        <v>12046</v>
      </c>
      <c r="AX49" s="535">
        <f t="shared" si="38"/>
        <v>713</v>
      </c>
      <c r="AY49" s="535">
        <f t="shared" si="39"/>
        <v>2160</v>
      </c>
      <c r="AZ49" s="556">
        <f t="shared" si="40"/>
        <v>0.15</v>
      </c>
      <c r="BA49" s="556">
        <f t="shared" si="41"/>
        <v>0</v>
      </c>
      <c r="BB49" s="557">
        <f t="shared" si="41"/>
        <v>0.15</v>
      </c>
    </row>
    <row r="50" spans="1:54" ht="12.95" customHeight="1" x14ac:dyDescent="0.25">
      <c r="A50" s="548">
        <v>9</v>
      </c>
      <c r="B50" s="649">
        <v>5445</v>
      </c>
      <c r="C50" s="650">
        <v>600099351</v>
      </c>
      <c r="D50" s="549">
        <v>70155771</v>
      </c>
      <c r="E50" s="651" t="s">
        <v>388</v>
      </c>
      <c r="F50" s="549">
        <v>3143</v>
      </c>
      <c r="G50" s="651" t="s">
        <v>321</v>
      </c>
      <c r="H50" s="552" t="s">
        <v>282</v>
      </c>
      <c r="I50" s="529">
        <v>367390</v>
      </c>
      <c r="J50" s="554">
        <v>215243</v>
      </c>
      <c r="K50" s="554">
        <v>55000</v>
      </c>
      <c r="L50" s="344">
        <v>91342</v>
      </c>
      <c r="M50" s="344">
        <v>4305</v>
      </c>
      <c r="N50" s="554">
        <v>1500</v>
      </c>
      <c r="O50" s="555">
        <v>0.51</v>
      </c>
      <c r="P50" s="744">
        <v>0.41000000000000003</v>
      </c>
      <c r="Q50" s="837">
        <v>0.1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0"/>
        <v>0</v>
      </c>
      <c r="AR50" s="115">
        <f t="shared" si="11"/>
        <v>0</v>
      </c>
      <c r="AS50" s="116">
        <f t="shared" si="12"/>
        <v>0</v>
      </c>
      <c r="AT50" s="881">
        <f t="shared" si="35"/>
        <v>367390</v>
      </c>
      <c r="AU50" s="535">
        <f t="shared" si="36"/>
        <v>215243</v>
      </c>
      <c r="AV50" s="113">
        <f t="shared" si="37"/>
        <v>55000</v>
      </c>
      <c r="AW50" s="535">
        <f t="shared" si="38"/>
        <v>91342</v>
      </c>
      <c r="AX50" s="535">
        <f t="shared" si="38"/>
        <v>4305</v>
      </c>
      <c r="AY50" s="535">
        <f t="shared" si="39"/>
        <v>1500</v>
      </c>
      <c r="AZ50" s="556">
        <f t="shared" si="40"/>
        <v>0.51</v>
      </c>
      <c r="BA50" s="556">
        <f t="shared" si="41"/>
        <v>0.41000000000000003</v>
      </c>
      <c r="BB50" s="557">
        <f t="shared" si="41"/>
        <v>0.1</v>
      </c>
    </row>
    <row r="51" spans="1:54" ht="12.95" customHeight="1" x14ac:dyDescent="0.25">
      <c r="A51" s="652">
        <v>9</v>
      </c>
      <c r="B51" s="653">
        <v>5445</v>
      </c>
      <c r="C51" s="654">
        <v>600099351</v>
      </c>
      <c r="D51" s="653">
        <v>70155771</v>
      </c>
      <c r="E51" s="655" t="s">
        <v>389</v>
      </c>
      <c r="F51" s="566"/>
      <c r="G51" s="661"/>
      <c r="H51" s="567"/>
      <c r="I51" s="656">
        <v>26588173</v>
      </c>
      <c r="J51" s="657">
        <v>18904870</v>
      </c>
      <c r="K51" s="657">
        <v>110840</v>
      </c>
      <c r="L51" s="657">
        <v>6427311</v>
      </c>
      <c r="M51" s="657">
        <v>378098</v>
      </c>
      <c r="N51" s="657">
        <v>767054</v>
      </c>
      <c r="O51" s="658">
        <v>37.184799999999989</v>
      </c>
      <c r="P51" s="658">
        <v>26.452999999999996</v>
      </c>
      <c r="Q51" s="659">
        <v>10.7318</v>
      </c>
      <c r="R51" s="656">
        <f t="shared" ref="R51:BB51" si="42">SUM(R45:R50)</f>
        <v>0</v>
      </c>
      <c r="S51" s="657">
        <f t="shared" si="42"/>
        <v>-5784</v>
      </c>
      <c r="T51" s="657">
        <f t="shared" si="42"/>
        <v>26550</v>
      </c>
      <c r="U51" s="657">
        <f t="shared" si="42"/>
        <v>0</v>
      </c>
      <c r="V51" s="657">
        <f t="shared" si="42"/>
        <v>0</v>
      </c>
      <c r="W51" s="657">
        <f t="shared" si="42"/>
        <v>20766</v>
      </c>
      <c r="X51" s="657">
        <f t="shared" si="42"/>
        <v>0</v>
      </c>
      <c r="Y51" s="657">
        <f t="shared" si="42"/>
        <v>0</v>
      </c>
      <c r="Z51" s="657">
        <f t="shared" si="42"/>
        <v>0</v>
      </c>
      <c r="AA51" s="657">
        <f t="shared" si="42"/>
        <v>0</v>
      </c>
      <c r="AB51" s="657">
        <f t="shared" si="42"/>
        <v>20766</v>
      </c>
      <c r="AC51" s="657">
        <f t="shared" si="42"/>
        <v>7019</v>
      </c>
      <c r="AD51" s="657">
        <f t="shared" si="42"/>
        <v>415</v>
      </c>
      <c r="AE51" s="657">
        <f t="shared" si="42"/>
        <v>0</v>
      </c>
      <c r="AF51" s="657">
        <f t="shared" si="42"/>
        <v>0</v>
      </c>
      <c r="AG51" s="657">
        <f t="shared" si="42"/>
        <v>0</v>
      </c>
      <c r="AH51" s="657">
        <f t="shared" si="42"/>
        <v>28200</v>
      </c>
      <c r="AI51" s="658">
        <f t="shared" si="42"/>
        <v>0</v>
      </c>
      <c r="AJ51" s="658">
        <f t="shared" si="42"/>
        <v>0</v>
      </c>
      <c r="AK51" s="658">
        <f t="shared" si="42"/>
        <v>-0.01</v>
      </c>
      <c r="AL51" s="658">
        <f t="shared" si="42"/>
        <v>0</v>
      </c>
      <c r="AM51" s="658">
        <f t="shared" si="42"/>
        <v>0.09</v>
      </c>
      <c r="AN51" s="658">
        <f t="shared" si="42"/>
        <v>0</v>
      </c>
      <c r="AO51" s="658">
        <f t="shared" si="42"/>
        <v>0</v>
      </c>
      <c r="AP51" s="658">
        <f t="shared" si="42"/>
        <v>0</v>
      </c>
      <c r="AQ51" s="658">
        <f t="shared" si="42"/>
        <v>-0.01</v>
      </c>
      <c r="AR51" s="658">
        <f t="shared" si="42"/>
        <v>0.09</v>
      </c>
      <c r="AS51" s="660">
        <f t="shared" si="42"/>
        <v>0.08</v>
      </c>
      <c r="AT51" s="884">
        <f t="shared" si="42"/>
        <v>26616373</v>
      </c>
      <c r="AU51" s="657">
        <f t="shared" si="42"/>
        <v>18925636</v>
      </c>
      <c r="AV51" s="657">
        <f t="shared" si="42"/>
        <v>110840</v>
      </c>
      <c r="AW51" s="657">
        <f t="shared" si="42"/>
        <v>6434330</v>
      </c>
      <c r="AX51" s="657">
        <f t="shared" si="42"/>
        <v>378513</v>
      </c>
      <c r="AY51" s="657">
        <f t="shared" si="42"/>
        <v>767054</v>
      </c>
      <c r="AZ51" s="658">
        <f t="shared" si="42"/>
        <v>37.264799999999994</v>
      </c>
      <c r="BA51" s="658">
        <f t="shared" si="42"/>
        <v>26.442999999999998</v>
      </c>
      <c r="BB51" s="660">
        <f t="shared" si="42"/>
        <v>10.8218</v>
      </c>
    </row>
    <row r="52" spans="1:54" ht="12.95" customHeight="1" x14ac:dyDescent="0.25">
      <c r="A52" s="548">
        <v>10</v>
      </c>
      <c r="B52" s="649">
        <v>5446</v>
      </c>
      <c r="C52" s="670">
        <v>600099393</v>
      </c>
      <c r="D52" s="549">
        <v>856096</v>
      </c>
      <c r="E52" s="651" t="s">
        <v>390</v>
      </c>
      <c r="F52" s="549">
        <v>3231</v>
      </c>
      <c r="G52" s="651" t="s">
        <v>320</v>
      </c>
      <c r="H52" s="552" t="s">
        <v>281</v>
      </c>
      <c r="I52" s="529">
        <v>20566684</v>
      </c>
      <c r="J52" s="554">
        <v>15032717</v>
      </c>
      <c r="K52" s="554">
        <v>60000</v>
      </c>
      <c r="L52" s="344">
        <v>5101338</v>
      </c>
      <c r="M52" s="344">
        <v>300654</v>
      </c>
      <c r="N52" s="554">
        <v>71975</v>
      </c>
      <c r="O52" s="555">
        <v>29.1401</v>
      </c>
      <c r="P52" s="744">
        <v>25.844200000000001</v>
      </c>
      <c r="Q52" s="837">
        <v>3.2959000000000005</v>
      </c>
      <c r="R52" s="112">
        <f t="shared" si="2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3"/>
        <v>0</v>
      </c>
      <c r="X52" s="113">
        <v>0</v>
      </c>
      <c r="Y52" s="113">
        <v>0</v>
      </c>
      <c r="Z52" s="113">
        <v>0</v>
      </c>
      <c r="AA52" s="113">
        <f t="shared" si="4"/>
        <v>0</v>
      </c>
      <c r="AB52" s="113">
        <f t="shared" si="5"/>
        <v>0</v>
      </c>
      <c r="AC52" s="114">
        <f t="shared" si="6"/>
        <v>0</v>
      </c>
      <c r="AD52" s="114">
        <f t="shared" si="7"/>
        <v>0</v>
      </c>
      <c r="AE52" s="113">
        <v>0</v>
      </c>
      <c r="AF52" s="113">
        <v>0</v>
      </c>
      <c r="AG52" s="113">
        <f t="shared" si="8"/>
        <v>0</v>
      </c>
      <c r="AH52" s="113">
        <f t="shared" si="9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10"/>
        <v>0</v>
      </c>
      <c r="AR52" s="115">
        <f t="shared" si="11"/>
        <v>0</v>
      </c>
      <c r="AS52" s="116">
        <f t="shared" si="12"/>
        <v>0</v>
      </c>
      <c r="AT52" s="881">
        <f>I52+AH52</f>
        <v>20566684</v>
      </c>
      <c r="AU52" s="535">
        <f>J52+W52</f>
        <v>15032717</v>
      </c>
      <c r="AV52" s="113">
        <f>K52+AA52</f>
        <v>60000</v>
      </c>
      <c r="AW52" s="535">
        <f>L52+AC52</f>
        <v>5101338</v>
      </c>
      <c r="AX52" s="535">
        <f>M52+AD52</f>
        <v>300654</v>
      </c>
      <c r="AY52" s="535">
        <f>N52+AG52</f>
        <v>71975</v>
      </c>
      <c r="AZ52" s="556">
        <f>O52+AS52</f>
        <v>29.1401</v>
      </c>
      <c r="BA52" s="556">
        <f>P52+AQ52</f>
        <v>25.844200000000001</v>
      </c>
      <c r="BB52" s="557">
        <f>Q52+AR52</f>
        <v>3.2959000000000005</v>
      </c>
    </row>
    <row r="53" spans="1:54" ht="12.95" customHeight="1" x14ac:dyDescent="0.25">
      <c r="A53" s="652">
        <v>10</v>
      </c>
      <c r="B53" s="653">
        <v>5446</v>
      </c>
      <c r="C53" s="654">
        <v>600099393</v>
      </c>
      <c r="D53" s="653">
        <v>856096</v>
      </c>
      <c r="E53" s="655" t="s">
        <v>391</v>
      </c>
      <c r="F53" s="566"/>
      <c r="G53" s="661"/>
      <c r="H53" s="567"/>
      <c r="I53" s="656">
        <v>20566684</v>
      </c>
      <c r="J53" s="657">
        <v>15032717</v>
      </c>
      <c r="K53" s="657">
        <v>60000</v>
      </c>
      <c r="L53" s="657">
        <v>5101338</v>
      </c>
      <c r="M53" s="657">
        <v>300654</v>
      </c>
      <c r="N53" s="657">
        <v>71975</v>
      </c>
      <c r="O53" s="658">
        <v>29.1401</v>
      </c>
      <c r="P53" s="658">
        <v>25.844200000000001</v>
      </c>
      <c r="Q53" s="659">
        <v>3.2959000000000005</v>
      </c>
      <c r="R53" s="656">
        <f t="shared" ref="R53:BB53" si="43">SUM(R52)</f>
        <v>0</v>
      </c>
      <c r="S53" s="657">
        <f t="shared" si="43"/>
        <v>0</v>
      </c>
      <c r="T53" s="657">
        <f t="shared" si="43"/>
        <v>0</v>
      </c>
      <c r="U53" s="657">
        <f t="shared" si="43"/>
        <v>0</v>
      </c>
      <c r="V53" s="657">
        <f t="shared" si="43"/>
        <v>0</v>
      </c>
      <c r="W53" s="657">
        <f t="shared" si="43"/>
        <v>0</v>
      </c>
      <c r="X53" s="657">
        <f t="shared" si="43"/>
        <v>0</v>
      </c>
      <c r="Y53" s="657">
        <f t="shared" si="43"/>
        <v>0</v>
      </c>
      <c r="Z53" s="657">
        <f t="shared" si="43"/>
        <v>0</v>
      </c>
      <c r="AA53" s="657">
        <f t="shared" si="43"/>
        <v>0</v>
      </c>
      <c r="AB53" s="657">
        <f t="shared" si="43"/>
        <v>0</v>
      </c>
      <c r="AC53" s="657">
        <f t="shared" si="43"/>
        <v>0</v>
      </c>
      <c r="AD53" s="657">
        <f t="shared" si="43"/>
        <v>0</v>
      </c>
      <c r="AE53" s="657">
        <f t="shared" si="43"/>
        <v>0</v>
      </c>
      <c r="AF53" s="657">
        <f t="shared" si="43"/>
        <v>0</v>
      </c>
      <c r="AG53" s="657">
        <f t="shared" si="43"/>
        <v>0</v>
      </c>
      <c r="AH53" s="657">
        <f t="shared" si="43"/>
        <v>0</v>
      </c>
      <c r="AI53" s="658">
        <f t="shared" si="43"/>
        <v>0</v>
      </c>
      <c r="AJ53" s="658">
        <f t="shared" si="43"/>
        <v>0</v>
      </c>
      <c r="AK53" s="658">
        <f t="shared" si="43"/>
        <v>0</v>
      </c>
      <c r="AL53" s="658">
        <f t="shared" si="43"/>
        <v>0</v>
      </c>
      <c r="AM53" s="658">
        <f t="shared" si="43"/>
        <v>0</v>
      </c>
      <c r="AN53" s="658">
        <f t="shared" si="43"/>
        <v>0</v>
      </c>
      <c r="AO53" s="658">
        <f t="shared" si="43"/>
        <v>0</v>
      </c>
      <c r="AP53" s="658">
        <f t="shared" si="43"/>
        <v>0</v>
      </c>
      <c r="AQ53" s="658">
        <f t="shared" si="43"/>
        <v>0</v>
      </c>
      <c r="AR53" s="658">
        <f t="shared" si="43"/>
        <v>0</v>
      </c>
      <c r="AS53" s="660">
        <f t="shared" si="43"/>
        <v>0</v>
      </c>
      <c r="AT53" s="884">
        <f t="shared" si="43"/>
        <v>20566684</v>
      </c>
      <c r="AU53" s="657">
        <f t="shared" si="43"/>
        <v>15032717</v>
      </c>
      <c r="AV53" s="657">
        <f t="shared" si="43"/>
        <v>60000</v>
      </c>
      <c r="AW53" s="657">
        <f t="shared" si="43"/>
        <v>5101338</v>
      </c>
      <c r="AX53" s="657">
        <f t="shared" si="43"/>
        <v>300654</v>
      </c>
      <c r="AY53" s="657">
        <f t="shared" si="43"/>
        <v>71975</v>
      </c>
      <c r="AZ53" s="658">
        <f t="shared" si="43"/>
        <v>29.1401</v>
      </c>
      <c r="BA53" s="658">
        <f t="shared" si="43"/>
        <v>25.844200000000001</v>
      </c>
      <c r="BB53" s="660">
        <f t="shared" si="43"/>
        <v>3.2959000000000005</v>
      </c>
    </row>
    <row r="54" spans="1:54" ht="12.95" customHeight="1" x14ac:dyDescent="0.25">
      <c r="A54" s="548">
        <v>11</v>
      </c>
      <c r="B54" s="649">
        <v>5403</v>
      </c>
      <c r="C54" s="650">
        <v>600098966</v>
      </c>
      <c r="D54" s="549">
        <v>75016931</v>
      </c>
      <c r="E54" s="651" t="s">
        <v>392</v>
      </c>
      <c r="F54" s="549">
        <v>3111</v>
      </c>
      <c r="G54" s="651" t="s">
        <v>329</v>
      </c>
      <c r="H54" s="552" t="s">
        <v>281</v>
      </c>
      <c r="I54" s="529">
        <v>1556799</v>
      </c>
      <c r="J54" s="554">
        <v>1122665</v>
      </c>
      <c r="K54" s="554">
        <v>15000</v>
      </c>
      <c r="L54" s="344">
        <v>384531</v>
      </c>
      <c r="M54" s="344">
        <v>22453</v>
      </c>
      <c r="N54" s="554">
        <v>12150</v>
      </c>
      <c r="O54" s="555">
        <v>2.4264000000000001</v>
      </c>
      <c r="P54" s="744">
        <v>1.9355</v>
      </c>
      <c r="Q54" s="837">
        <v>0.4909</v>
      </c>
      <c r="R54" s="112">
        <f t="shared" si="2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3"/>
        <v>0</v>
      </c>
      <c r="X54" s="113">
        <v>0</v>
      </c>
      <c r="Y54" s="113">
        <v>0</v>
      </c>
      <c r="Z54" s="113">
        <v>0</v>
      </c>
      <c r="AA54" s="113">
        <f t="shared" si="4"/>
        <v>0</v>
      </c>
      <c r="AB54" s="113">
        <f t="shared" si="5"/>
        <v>0</v>
      </c>
      <c r="AC54" s="114">
        <f t="shared" si="6"/>
        <v>0</v>
      </c>
      <c r="AD54" s="114">
        <f t="shared" si="7"/>
        <v>0</v>
      </c>
      <c r="AE54" s="113">
        <v>0</v>
      </c>
      <c r="AF54" s="113">
        <v>0</v>
      </c>
      <c r="AG54" s="113">
        <f t="shared" si="8"/>
        <v>0</v>
      </c>
      <c r="AH54" s="113">
        <f t="shared" si="9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10"/>
        <v>0</v>
      </c>
      <c r="AR54" s="115">
        <f t="shared" si="11"/>
        <v>0</v>
      </c>
      <c r="AS54" s="116">
        <f t="shared" si="12"/>
        <v>0</v>
      </c>
      <c r="AT54" s="881">
        <f>I54+AH54</f>
        <v>1556799</v>
      </c>
      <c r="AU54" s="535">
        <f>J54+W54</f>
        <v>1122665</v>
      </c>
      <c r="AV54" s="113">
        <f>K54+AA54</f>
        <v>15000</v>
      </c>
      <c r="AW54" s="535">
        <f t="shared" ref="AW54:AX58" si="44">L54+AC54</f>
        <v>384531</v>
      </c>
      <c r="AX54" s="535">
        <f t="shared" si="44"/>
        <v>22453</v>
      </c>
      <c r="AY54" s="535">
        <f>N54+AG54</f>
        <v>12150</v>
      </c>
      <c r="AZ54" s="556">
        <f>O54+AS54</f>
        <v>2.4264000000000001</v>
      </c>
      <c r="BA54" s="556">
        <f t="shared" ref="BA54:BB58" si="45">P54+AQ54</f>
        <v>1.9355</v>
      </c>
      <c r="BB54" s="557">
        <f t="shared" si="45"/>
        <v>0.4909</v>
      </c>
    </row>
    <row r="55" spans="1:54" ht="12.95" customHeight="1" x14ac:dyDescent="0.25">
      <c r="A55" s="548">
        <v>11</v>
      </c>
      <c r="B55" s="649">
        <v>5403</v>
      </c>
      <c r="C55" s="650">
        <v>600098966</v>
      </c>
      <c r="D55" s="549">
        <v>75016931</v>
      </c>
      <c r="E55" s="651" t="s">
        <v>392</v>
      </c>
      <c r="F55" s="549">
        <v>3117</v>
      </c>
      <c r="G55" s="651" t="s">
        <v>318</v>
      </c>
      <c r="H55" s="552" t="s">
        <v>281</v>
      </c>
      <c r="I55" s="529">
        <v>3001529</v>
      </c>
      <c r="J55" s="554">
        <v>2137886</v>
      </c>
      <c r="K55" s="554">
        <v>30000</v>
      </c>
      <c r="L55" s="344">
        <v>732745</v>
      </c>
      <c r="M55" s="344">
        <v>42758</v>
      </c>
      <c r="N55" s="554">
        <v>58140</v>
      </c>
      <c r="O55" s="555">
        <v>4.2273000000000005</v>
      </c>
      <c r="P55" s="744">
        <v>2.8929</v>
      </c>
      <c r="Q55" s="837">
        <v>1.3344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0"/>
        <v>0</v>
      </c>
      <c r="AR55" s="115">
        <f t="shared" si="11"/>
        <v>0</v>
      </c>
      <c r="AS55" s="116">
        <f t="shared" si="12"/>
        <v>0</v>
      </c>
      <c r="AT55" s="881">
        <f>I55+AH55</f>
        <v>3001529</v>
      </c>
      <c r="AU55" s="535">
        <f>J55+W55</f>
        <v>2137886</v>
      </c>
      <c r="AV55" s="113">
        <f>K55+AA55</f>
        <v>30000</v>
      </c>
      <c r="AW55" s="535">
        <f t="shared" si="44"/>
        <v>732745</v>
      </c>
      <c r="AX55" s="535">
        <f t="shared" si="44"/>
        <v>42758</v>
      </c>
      <c r="AY55" s="535">
        <f>N55+AG55</f>
        <v>58140</v>
      </c>
      <c r="AZ55" s="556">
        <f>O55+AS55</f>
        <v>4.2273000000000005</v>
      </c>
      <c r="BA55" s="556">
        <f t="shared" si="45"/>
        <v>2.8929</v>
      </c>
      <c r="BB55" s="557">
        <f t="shared" si="45"/>
        <v>1.3344</v>
      </c>
    </row>
    <row r="56" spans="1:54" ht="12.95" customHeight="1" x14ac:dyDescent="0.25">
      <c r="A56" s="548">
        <v>11</v>
      </c>
      <c r="B56" s="649">
        <v>5403</v>
      </c>
      <c r="C56" s="650">
        <v>600098966</v>
      </c>
      <c r="D56" s="549">
        <v>75016931</v>
      </c>
      <c r="E56" s="651" t="s">
        <v>392</v>
      </c>
      <c r="F56" s="549">
        <v>3141</v>
      </c>
      <c r="G56" s="651" t="s">
        <v>319</v>
      </c>
      <c r="H56" s="552" t="s">
        <v>282</v>
      </c>
      <c r="I56" s="529">
        <v>780311</v>
      </c>
      <c r="J56" s="554">
        <v>557219</v>
      </c>
      <c r="K56" s="554">
        <v>15000</v>
      </c>
      <c r="L56" s="344">
        <v>193410</v>
      </c>
      <c r="M56" s="344">
        <v>11144</v>
      </c>
      <c r="N56" s="554">
        <v>3538</v>
      </c>
      <c r="O56" s="555">
        <v>1.95</v>
      </c>
      <c r="P56" s="744">
        <v>0</v>
      </c>
      <c r="Q56" s="837">
        <v>1.95</v>
      </c>
      <c r="R56" s="112">
        <f t="shared" si="2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3"/>
        <v>0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0</v>
      </c>
      <c r="AC56" s="114">
        <f t="shared" si="6"/>
        <v>0</v>
      </c>
      <c r="AD56" s="114">
        <f t="shared" si="7"/>
        <v>0</v>
      </c>
      <c r="AE56" s="113">
        <v>0</v>
      </c>
      <c r="AF56" s="113">
        <v>0</v>
      </c>
      <c r="AG56" s="113">
        <f t="shared" si="8"/>
        <v>0</v>
      </c>
      <c r="AH56" s="113">
        <f t="shared" si="9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10"/>
        <v>0</v>
      </c>
      <c r="AR56" s="115">
        <f t="shared" si="11"/>
        <v>0</v>
      </c>
      <c r="AS56" s="116">
        <f t="shared" si="12"/>
        <v>0</v>
      </c>
      <c r="AT56" s="881">
        <f>I56+AH56</f>
        <v>780311</v>
      </c>
      <c r="AU56" s="535">
        <f>J56+W56</f>
        <v>557219</v>
      </c>
      <c r="AV56" s="113">
        <f>K56+AA56</f>
        <v>15000</v>
      </c>
      <c r="AW56" s="535">
        <f t="shared" si="44"/>
        <v>193410</v>
      </c>
      <c r="AX56" s="535">
        <f t="shared" si="44"/>
        <v>11144</v>
      </c>
      <c r="AY56" s="535">
        <f>N56+AG56</f>
        <v>3538</v>
      </c>
      <c r="AZ56" s="556">
        <f>O56+AS56</f>
        <v>1.95</v>
      </c>
      <c r="BA56" s="556">
        <f t="shared" si="45"/>
        <v>0</v>
      </c>
      <c r="BB56" s="557">
        <f t="shared" si="45"/>
        <v>1.95</v>
      </c>
    </row>
    <row r="57" spans="1:54" ht="12.95" customHeight="1" x14ac:dyDescent="0.25">
      <c r="A57" s="548">
        <v>11</v>
      </c>
      <c r="B57" s="649">
        <v>5403</v>
      </c>
      <c r="C57" s="650">
        <v>600098966</v>
      </c>
      <c r="D57" s="549">
        <v>75016931</v>
      </c>
      <c r="E57" s="651" t="s">
        <v>392</v>
      </c>
      <c r="F57" s="549">
        <v>3143</v>
      </c>
      <c r="G57" s="651" t="s">
        <v>633</v>
      </c>
      <c r="H57" s="552" t="s">
        <v>281</v>
      </c>
      <c r="I57" s="529">
        <v>540841</v>
      </c>
      <c r="J57" s="554">
        <v>394322</v>
      </c>
      <c r="K57" s="554">
        <v>4000</v>
      </c>
      <c r="L57" s="344">
        <v>134633</v>
      </c>
      <c r="M57" s="344">
        <v>7886</v>
      </c>
      <c r="N57" s="554">
        <v>0</v>
      </c>
      <c r="O57" s="555">
        <v>0.89280000000000004</v>
      </c>
      <c r="P57" s="744">
        <v>0.89280000000000004</v>
      </c>
      <c r="Q57" s="837">
        <v>0</v>
      </c>
      <c r="R57" s="112">
        <f t="shared" si="2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0"/>
        <v>0</v>
      </c>
      <c r="AR57" s="115">
        <f t="shared" si="11"/>
        <v>0</v>
      </c>
      <c r="AS57" s="116">
        <f t="shared" si="12"/>
        <v>0</v>
      </c>
      <c r="AT57" s="881">
        <f>I57+AH57</f>
        <v>540841</v>
      </c>
      <c r="AU57" s="535">
        <f>J57+W57</f>
        <v>394322</v>
      </c>
      <c r="AV57" s="113">
        <f>K57+AA57</f>
        <v>4000</v>
      </c>
      <c r="AW57" s="535">
        <f t="shared" si="44"/>
        <v>134633</v>
      </c>
      <c r="AX57" s="535">
        <f t="shared" si="44"/>
        <v>7886</v>
      </c>
      <c r="AY57" s="535">
        <f>N57+AG57</f>
        <v>0</v>
      </c>
      <c r="AZ57" s="556">
        <f>O57+AS57</f>
        <v>0.89280000000000004</v>
      </c>
      <c r="BA57" s="556">
        <f t="shared" si="45"/>
        <v>0.89280000000000004</v>
      </c>
      <c r="BB57" s="557">
        <f t="shared" si="45"/>
        <v>0</v>
      </c>
    </row>
    <row r="58" spans="1:54" ht="12.95" customHeight="1" x14ac:dyDescent="0.25">
      <c r="A58" s="548">
        <v>11</v>
      </c>
      <c r="B58" s="649">
        <v>5403</v>
      </c>
      <c r="C58" s="650">
        <v>600098966</v>
      </c>
      <c r="D58" s="549">
        <v>75016931</v>
      </c>
      <c r="E58" s="651" t="s">
        <v>392</v>
      </c>
      <c r="F58" s="549">
        <v>3143</v>
      </c>
      <c r="G58" s="651" t="s">
        <v>634</v>
      </c>
      <c r="H58" s="552" t="s">
        <v>282</v>
      </c>
      <c r="I58" s="529">
        <v>16131</v>
      </c>
      <c r="J58" s="554">
        <v>10385</v>
      </c>
      <c r="K58" s="554">
        <v>1000</v>
      </c>
      <c r="L58" s="344">
        <v>3848</v>
      </c>
      <c r="M58" s="344">
        <v>208</v>
      </c>
      <c r="N58" s="554">
        <v>690</v>
      </c>
      <c r="O58" s="555">
        <v>0.05</v>
      </c>
      <c r="P58" s="744">
        <v>0</v>
      </c>
      <c r="Q58" s="837">
        <v>0.05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10"/>
        <v>0</v>
      </c>
      <c r="AR58" s="115">
        <f t="shared" si="11"/>
        <v>0</v>
      </c>
      <c r="AS58" s="116">
        <f t="shared" si="12"/>
        <v>0</v>
      </c>
      <c r="AT58" s="881">
        <f>I58+AH58</f>
        <v>16131</v>
      </c>
      <c r="AU58" s="535">
        <f>J58+W58</f>
        <v>10385</v>
      </c>
      <c r="AV58" s="113">
        <f>K58+AA58</f>
        <v>1000</v>
      </c>
      <c r="AW58" s="535">
        <f t="shared" si="44"/>
        <v>3848</v>
      </c>
      <c r="AX58" s="535">
        <f t="shared" si="44"/>
        <v>208</v>
      </c>
      <c r="AY58" s="535">
        <f>N58+AG58</f>
        <v>690</v>
      </c>
      <c r="AZ58" s="556">
        <f>O58+AS58</f>
        <v>0.05</v>
      </c>
      <c r="BA58" s="556">
        <f t="shared" si="45"/>
        <v>0</v>
      </c>
      <c r="BB58" s="557">
        <f t="shared" si="45"/>
        <v>0.05</v>
      </c>
    </row>
    <row r="59" spans="1:54" ht="12.95" customHeight="1" x14ac:dyDescent="0.25">
      <c r="A59" s="652">
        <v>11</v>
      </c>
      <c r="B59" s="653">
        <v>5403</v>
      </c>
      <c r="C59" s="654">
        <v>600098966</v>
      </c>
      <c r="D59" s="653">
        <v>75016931</v>
      </c>
      <c r="E59" s="655" t="s">
        <v>393</v>
      </c>
      <c r="F59" s="566"/>
      <c r="G59" s="661"/>
      <c r="H59" s="567"/>
      <c r="I59" s="656">
        <v>5895611</v>
      </c>
      <c r="J59" s="657">
        <v>4222477</v>
      </c>
      <c r="K59" s="657">
        <v>65000</v>
      </c>
      <c r="L59" s="657">
        <v>1449167</v>
      </c>
      <c r="M59" s="657">
        <v>84449</v>
      </c>
      <c r="N59" s="657">
        <v>74518</v>
      </c>
      <c r="O59" s="658">
        <v>9.5465</v>
      </c>
      <c r="P59" s="658">
        <v>5.7212000000000005</v>
      </c>
      <c r="Q59" s="659">
        <v>3.8252999999999995</v>
      </c>
      <c r="R59" s="656">
        <f t="shared" ref="R59:BB59" si="46">SUM(R54:R58)</f>
        <v>0</v>
      </c>
      <c r="S59" s="657">
        <f t="shared" si="46"/>
        <v>0</v>
      </c>
      <c r="T59" s="657">
        <f t="shared" si="46"/>
        <v>0</v>
      </c>
      <c r="U59" s="657">
        <f t="shared" si="46"/>
        <v>0</v>
      </c>
      <c r="V59" s="657">
        <f t="shared" si="46"/>
        <v>0</v>
      </c>
      <c r="W59" s="657">
        <f t="shared" si="46"/>
        <v>0</v>
      </c>
      <c r="X59" s="657">
        <f t="shared" si="46"/>
        <v>0</v>
      </c>
      <c r="Y59" s="657">
        <f t="shared" si="46"/>
        <v>0</v>
      </c>
      <c r="Z59" s="657">
        <f t="shared" si="46"/>
        <v>0</v>
      </c>
      <c r="AA59" s="657">
        <f t="shared" si="46"/>
        <v>0</v>
      </c>
      <c r="AB59" s="657">
        <f t="shared" si="46"/>
        <v>0</v>
      </c>
      <c r="AC59" s="657">
        <f t="shared" si="46"/>
        <v>0</v>
      </c>
      <c r="AD59" s="657">
        <f t="shared" si="46"/>
        <v>0</v>
      </c>
      <c r="AE59" s="657">
        <f t="shared" si="46"/>
        <v>0</v>
      </c>
      <c r="AF59" s="657">
        <f t="shared" si="46"/>
        <v>0</v>
      </c>
      <c r="AG59" s="657">
        <f t="shared" si="46"/>
        <v>0</v>
      </c>
      <c r="AH59" s="657">
        <f t="shared" si="46"/>
        <v>0</v>
      </c>
      <c r="AI59" s="658">
        <f t="shared" si="46"/>
        <v>0</v>
      </c>
      <c r="AJ59" s="658">
        <f t="shared" si="46"/>
        <v>0</v>
      </c>
      <c r="AK59" s="658">
        <f t="shared" si="46"/>
        <v>0</v>
      </c>
      <c r="AL59" s="658">
        <f t="shared" si="46"/>
        <v>0</v>
      </c>
      <c r="AM59" s="658">
        <f t="shared" si="46"/>
        <v>0</v>
      </c>
      <c r="AN59" s="658">
        <f t="shared" si="46"/>
        <v>0</v>
      </c>
      <c r="AO59" s="658">
        <f t="shared" si="46"/>
        <v>0</v>
      </c>
      <c r="AP59" s="658">
        <f t="shared" si="46"/>
        <v>0</v>
      </c>
      <c r="AQ59" s="658">
        <f t="shared" si="46"/>
        <v>0</v>
      </c>
      <c r="AR59" s="658">
        <f t="shared" si="46"/>
        <v>0</v>
      </c>
      <c r="AS59" s="660">
        <f t="shared" si="46"/>
        <v>0</v>
      </c>
      <c r="AT59" s="884">
        <f t="shared" si="46"/>
        <v>5895611</v>
      </c>
      <c r="AU59" s="657">
        <f t="shared" si="46"/>
        <v>4222477</v>
      </c>
      <c r="AV59" s="657">
        <f t="shared" si="46"/>
        <v>65000</v>
      </c>
      <c r="AW59" s="657">
        <f t="shared" si="46"/>
        <v>1449167</v>
      </c>
      <c r="AX59" s="657">
        <f t="shared" si="46"/>
        <v>84449</v>
      </c>
      <c r="AY59" s="657">
        <f t="shared" si="46"/>
        <v>74518</v>
      </c>
      <c r="AZ59" s="658">
        <f t="shared" si="46"/>
        <v>9.5465</v>
      </c>
      <c r="BA59" s="658">
        <f t="shared" si="46"/>
        <v>5.7212000000000005</v>
      </c>
      <c r="BB59" s="660">
        <f t="shared" si="46"/>
        <v>3.8252999999999995</v>
      </c>
    </row>
    <row r="60" spans="1:54" ht="12.95" customHeight="1" x14ac:dyDescent="0.25">
      <c r="A60" s="548">
        <v>12</v>
      </c>
      <c r="B60" s="649">
        <v>5404</v>
      </c>
      <c r="C60" s="650">
        <v>600098974</v>
      </c>
      <c r="D60" s="549">
        <v>70979812</v>
      </c>
      <c r="E60" s="651" t="s">
        <v>394</v>
      </c>
      <c r="F60" s="549">
        <v>3111</v>
      </c>
      <c r="G60" s="651" t="s">
        <v>329</v>
      </c>
      <c r="H60" s="552" t="s">
        <v>281</v>
      </c>
      <c r="I60" s="529">
        <v>1646674</v>
      </c>
      <c r="J60" s="554">
        <v>1198046</v>
      </c>
      <c r="K60" s="554">
        <v>6000</v>
      </c>
      <c r="L60" s="344">
        <v>406968</v>
      </c>
      <c r="M60" s="344">
        <v>23960</v>
      </c>
      <c r="N60" s="554">
        <v>11700</v>
      </c>
      <c r="O60" s="555">
        <v>2.4809000000000001</v>
      </c>
      <c r="P60" s="744">
        <v>2</v>
      </c>
      <c r="Q60" s="837">
        <v>0.48089999999999999</v>
      </c>
      <c r="R60" s="112">
        <f t="shared" si="2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10"/>
        <v>0</v>
      </c>
      <c r="AR60" s="115">
        <f t="shared" si="11"/>
        <v>0</v>
      </c>
      <c r="AS60" s="116">
        <f t="shared" si="12"/>
        <v>0</v>
      </c>
      <c r="AT60" s="881">
        <f t="shared" ref="AT60:AT65" si="47">I60+AH60</f>
        <v>1646674</v>
      </c>
      <c r="AU60" s="535">
        <f t="shared" ref="AU60:AU65" si="48">J60+W60</f>
        <v>1198046</v>
      </c>
      <c r="AV60" s="113">
        <f t="shared" ref="AV60:AV65" si="49">K60+AA60</f>
        <v>6000</v>
      </c>
      <c r="AW60" s="535">
        <f t="shared" ref="AW60:AX65" si="50">L60+AC60</f>
        <v>406968</v>
      </c>
      <c r="AX60" s="535">
        <f t="shared" si="50"/>
        <v>23960</v>
      </c>
      <c r="AY60" s="535">
        <f t="shared" ref="AY60:AY65" si="51">N60+AG60</f>
        <v>11700</v>
      </c>
      <c r="AZ60" s="556">
        <f t="shared" ref="AZ60:AZ65" si="52">O60+AS60</f>
        <v>2.4809000000000001</v>
      </c>
      <c r="BA60" s="556">
        <f t="shared" ref="BA60:BB65" si="53">P60+AQ60</f>
        <v>2</v>
      </c>
      <c r="BB60" s="557">
        <f t="shared" si="53"/>
        <v>0.48089999999999999</v>
      </c>
    </row>
    <row r="61" spans="1:54" ht="12.95" customHeight="1" x14ac:dyDescent="0.25">
      <c r="A61" s="548">
        <v>12</v>
      </c>
      <c r="B61" s="649">
        <v>5404</v>
      </c>
      <c r="C61" s="650">
        <v>600098974</v>
      </c>
      <c r="D61" s="549">
        <v>70979812</v>
      </c>
      <c r="E61" s="651" t="s">
        <v>394</v>
      </c>
      <c r="F61" s="549">
        <v>3117</v>
      </c>
      <c r="G61" s="651" t="s">
        <v>318</v>
      </c>
      <c r="H61" s="552" t="s">
        <v>281</v>
      </c>
      <c r="I61" s="529">
        <v>2768188</v>
      </c>
      <c r="J61" s="554">
        <v>2010728</v>
      </c>
      <c r="K61" s="554">
        <v>0</v>
      </c>
      <c r="L61" s="344">
        <v>679625</v>
      </c>
      <c r="M61" s="344">
        <v>40215</v>
      </c>
      <c r="N61" s="554">
        <v>37620</v>
      </c>
      <c r="O61" s="555">
        <v>4.0434999999999999</v>
      </c>
      <c r="P61" s="744">
        <v>2.5817999999999999</v>
      </c>
      <c r="Q61" s="837">
        <v>1.4617</v>
      </c>
      <c r="R61" s="112">
        <f t="shared" si="2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3"/>
        <v>0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0</v>
      </c>
      <c r="AC61" s="114">
        <f t="shared" si="6"/>
        <v>0</v>
      </c>
      <c r="AD61" s="114">
        <f t="shared" si="7"/>
        <v>0</v>
      </c>
      <c r="AE61" s="113">
        <v>0</v>
      </c>
      <c r="AF61" s="113">
        <v>0</v>
      </c>
      <c r="AG61" s="113">
        <f t="shared" si="8"/>
        <v>0</v>
      </c>
      <c r="AH61" s="113">
        <f t="shared" si="9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10"/>
        <v>0</v>
      </c>
      <c r="AR61" s="115">
        <f t="shared" si="11"/>
        <v>0</v>
      </c>
      <c r="AS61" s="116">
        <f t="shared" si="12"/>
        <v>0</v>
      </c>
      <c r="AT61" s="881">
        <f t="shared" si="47"/>
        <v>2768188</v>
      </c>
      <c r="AU61" s="535">
        <f t="shared" si="48"/>
        <v>2010728</v>
      </c>
      <c r="AV61" s="113">
        <f t="shared" si="49"/>
        <v>0</v>
      </c>
      <c r="AW61" s="535">
        <f t="shared" si="50"/>
        <v>679625</v>
      </c>
      <c r="AX61" s="535">
        <f t="shared" si="50"/>
        <v>40215</v>
      </c>
      <c r="AY61" s="535">
        <f t="shared" si="51"/>
        <v>37620</v>
      </c>
      <c r="AZ61" s="556">
        <f t="shared" si="52"/>
        <v>4.0434999999999999</v>
      </c>
      <c r="BA61" s="556">
        <f t="shared" si="53"/>
        <v>2.5817999999999999</v>
      </c>
      <c r="BB61" s="557">
        <f t="shared" si="53"/>
        <v>1.4617</v>
      </c>
    </row>
    <row r="62" spans="1:54" ht="12.95" customHeight="1" x14ac:dyDescent="0.25">
      <c r="A62" s="548">
        <v>12</v>
      </c>
      <c r="B62" s="649">
        <v>5404</v>
      </c>
      <c r="C62" s="650">
        <v>600098974</v>
      </c>
      <c r="D62" s="549">
        <v>70979812</v>
      </c>
      <c r="E62" s="651" t="s">
        <v>394</v>
      </c>
      <c r="F62" s="549">
        <v>3117</v>
      </c>
      <c r="G62" s="651" t="s">
        <v>323</v>
      </c>
      <c r="H62" s="552" t="s">
        <v>282</v>
      </c>
      <c r="I62" s="529">
        <v>361572</v>
      </c>
      <c r="J62" s="554">
        <v>266253</v>
      </c>
      <c r="K62" s="554">
        <v>0</v>
      </c>
      <c r="L62" s="344">
        <v>89994</v>
      </c>
      <c r="M62" s="344">
        <v>5325</v>
      </c>
      <c r="N62" s="554">
        <v>0</v>
      </c>
      <c r="O62" s="555">
        <v>0.77</v>
      </c>
      <c r="P62" s="744">
        <v>0.77</v>
      </c>
      <c r="Q62" s="837">
        <v>0</v>
      </c>
      <c r="R62" s="112">
        <f t="shared" si="2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3"/>
        <v>0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0</v>
      </c>
      <c r="AC62" s="114">
        <f t="shared" si="6"/>
        <v>0</v>
      </c>
      <c r="AD62" s="114">
        <f t="shared" si="7"/>
        <v>0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10"/>
        <v>0</v>
      </c>
      <c r="AR62" s="115">
        <f t="shared" si="11"/>
        <v>0</v>
      </c>
      <c r="AS62" s="116">
        <f t="shared" si="12"/>
        <v>0</v>
      </c>
      <c r="AT62" s="881">
        <f t="shared" si="47"/>
        <v>361572</v>
      </c>
      <c r="AU62" s="535">
        <f t="shared" si="48"/>
        <v>266253</v>
      </c>
      <c r="AV62" s="113">
        <f t="shared" si="49"/>
        <v>0</v>
      </c>
      <c r="AW62" s="535">
        <f t="shared" si="50"/>
        <v>89994</v>
      </c>
      <c r="AX62" s="535">
        <f t="shared" si="50"/>
        <v>5325</v>
      </c>
      <c r="AY62" s="535">
        <f t="shared" si="51"/>
        <v>0</v>
      </c>
      <c r="AZ62" s="556">
        <f t="shared" si="52"/>
        <v>0.77</v>
      </c>
      <c r="BA62" s="556">
        <f t="shared" si="53"/>
        <v>0.77</v>
      </c>
      <c r="BB62" s="557">
        <f t="shared" si="53"/>
        <v>0</v>
      </c>
    </row>
    <row r="63" spans="1:54" ht="12.95" customHeight="1" x14ac:dyDescent="0.25">
      <c r="A63" s="548">
        <v>12</v>
      </c>
      <c r="B63" s="649">
        <v>5404</v>
      </c>
      <c r="C63" s="650">
        <v>600098974</v>
      </c>
      <c r="D63" s="549">
        <v>70979812</v>
      </c>
      <c r="E63" s="651" t="s">
        <v>394</v>
      </c>
      <c r="F63" s="549">
        <v>3141</v>
      </c>
      <c r="G63" s="651" t="s">
        <v>319</v>
      </c>
      <c r="H63" s="552" t="s">
        <v>282</v>
      </c>
      <c r="I63" s="529">
        <v>645235</v>
      </c>
      <c r="J63" s="554">
        <v>473086</v>
      </c>
      <c r="K63" s="554">
        <v>0</v>
      </c>
      <c r="L63" s="344">
        <v>159903</v>
      </c>
      <c r="M63" s="344">
        <v>9462</v>
      </c>
      <c r="N63" s="554">
        <v>2784</v>
      </c>
      <c r="O63" s="555">
        <v>1.61</v>
      </c>
      <c r="P63" s="744">
        <v>0</v>
      </c>
      <c r="Q63" s="837">
        <v>1.61</v>
      </c>
      <c r="R63" s="112">
        <f t="shared" si="2"/>
        <v>0</v>
      </c>
      <c r="S63" s="113">
        <v>0</v>
      </c>
      <c r="T63" s="113">
        <v>7924</v>
      </c>
      <c r="U63" s="113">
        <v>0</v>
      </c>
      <c r="V63" s="113">
        <v>0</v>
      </c>
      <c r="W63" s="113">
        <f t="shared" si="3"/>
        <v>7924</v>
      </c>
      <c r="X63" s="113">
        <v>0</v>
      </c>
      <c r="Y63" s="113">
        <v>0</v>
      </c>
      <c r="Z63" s="113">
        <v>0</v>
      </c>
      <c r="AA63" s="113">
        <f t="shared" si="4"/>
        <v>0</v>
      </c>
      <c r="AB63" s="113">
        <f t="shared" si="5"/>
        <v>7924</v>
      </c>
      <c r="AC63" s="114">
        <f t="shared" si="6"/>
        <v>2678</v>
      </c>
      <c r="AD63" s="114">
        <f t="shared" si="7"/>
        <v>158</v>
      </c>
      <c r="AE63" s="113">
        <v>0</v>
      </c>
      <c r="AF63" s="113">
        <v>0</v>
      </c>
      <c r="AG63" s="113">
        <f t="shared" si="8"/>
        <v>0</v>
      </c>
      <c r="AH63" s="113">
        <f t="shared" si="9"/>
        <v>10760</v>
      </c>
      <c r="AI63" s="115">
        <v>0</v>
      </c>
      <c r="AJ63" s="115">
        <v>0</v>
      </c>
      <c r="AK63" s="115">
        <v>0</v>
      </c>
      <c r="AL63" s="115">
        <v>0</v>
      </c>
      <c r="AM63" s="115">
        <v>0.02</v>
      </c>
      <c r="AN63" s="115">
        <v>0</v>
      </c>
      <c r="AO63" s="115">
        <v>0</v>
      </c>
      <c r="AP63" s="115">
        <v>0</v>
      </c>
      <c r="AQ63" s="115">
        <f t="shared" si="10"/>
        <v>0</v>
      </c>
      <c r="AR63" s="115">
        <f t="shared" si="11"/>
        <v>0.02</v>
      </c>
      <c r="AS63" s="116">
        <f t="shared" si="12"/>
        <v>0.02</v>
      </c>
      <c r="AT63" s="881">
        <f t="shared" si="47"/>
        <v>655995</v>
      </c>
      <c r="AU63" s="535">
        <f t="shared" si="48"/>
        <v>481010</v>
      </c>
      <c r="AV63" s="113">
        <f t="shared" si="49"/>
        <v>0</v>
      </c>
      <c r="AW63" s="535">
        <f t="shared" si="50"/>
        <v>162581</v>
      </c>
      <c r="AX63" s="535">
        <f t="shared" si="50"/>
        <v>9620</v>
      </c>
      <c r="AY63" s="535">
        <f t="shared" si="51"/>
        <v>2784</v>
      </c>
      <c r="AZ63" s="556">
        <f t="shared" si="52"/>
        <v>1.6300000000000001</v>
      </c>
      <c r="BA63" s="556">
        <f t="shared" si="53"/>
        <v>0</v>
      </c>
      <c r="BB63" s="557">
        <f t="shared" si="53"/>
        <v>1.6300000000000001</v>
      </c>
    </row>
    <row r="64" spans="1:54" ht="12.95" customHeight="1" x14ac:dyDescent="0.25">
      <c r="A64" s="548">
        <v>12</v>
      </c>
      <c r="B64" s="649">
        <v>5404</v>
      </c>
      <c r="C64" s="650">
        <v>600098974</v>
      </c>
      <c r="D64" s="549">
        <v>70979812</v>
      </c>
      <c r="E64" s="651" t="s">
        <v>394</v>
      </c>
      <c r="F64" s="549">
        <v>3143</v>
      </c>
      <c r="G64" s="651" t="s">
        <v>633</v>
      </c>
      <c r="H64" s="552" t="s">
        <v>281</v>
      </c>
      <c r="I64" s="529">
        <v>454921</v>
      </c>
      <c r="J64" s="554">
        <v>334993</v>
      </c>
      <c r="K64" s="554">
        <v>0</v>
      </c>
      <c r="L64" s="344">
        <v>113228</v>
      </c>
      <c r="M64" s="344">
        <v>6700</v>
      </c>
      <c r="N64" s="554">
        <v>0</v>
      </c>
      <c r="O64" s="555">
        <v>0.70520000000000005</v>
      </c>
      <c r="P64" s="744">
        <v>0.70520000000000005</v>
      </c>
      <c r="Q64" s="837">
        <v>0</v>
      </c>
      <c r="R64" s="112">
        <f t="shared" si="2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3"/>
        <v>0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0</v>
      </c>
      <c r="AC64" s="114">
        <f t="shared" si="6"/>
        <v>0</v>
      </c>
      <c r="AD64" s="114">
        <f t="shared" si="7"/>
        <v>0</v>
      </c>
      <c r="AE64" s="113">
        <v>0</v>
      </c>
      <c r="AF64" s="113">
        <v>0</v>
      </c>
      <c r="AG64" s="113">
        <f t="shared" si="8"/>
        <v>0</v>
      </c>
      <c r="AH64" s="113">
        <f t="shared" si="9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10"/>
        <v>0</v>
      </c>
      <c r="AR64" s="115">
        <f t="shared" si="11"/>
        <v>0</v>
      </c>
      <c r="AS64" s="116">
        <f t="shared" si="12"/>
        <v>0</v>
      </c>
      <c r="AT64" s="881">
        <f t="shared" si="47"/>
        <v>454921</v>
      </c>
      <c r="AU64" s="535">
        <f t="shared" si="48"/>
        <v>334993</v>
      </c>
      <c r="AV64" s="113">
        <f t="shared" si="49"/>
        <v>0</v>
      </c>
      <c r="AW64" s="535">
        <f t="shared" si="50"/>
        <v>113228</v>
      </c>
      <c r="AX64" s="535">
        <f t="shared" si="50"/>
        <v>6700</v>
      </c>
      <c r="AY64" s="535">
        <f t="shared" si="51"/>
        <v>0</v>
      </c>
      <c r="AZ64" s="556">
        <f t="shared" si="52"/>
        <v>0.70520000000000005</v>
      </c>
      <c r="BA64" s="556">
        <f t="shared" si="53"/>
        <v>0.70520000000000005</v>
      </c>
      <c r="BB64" s="557">
        <f t="shared" si="53"/>
        <v>0</v>
      </c>
    </row>
    <row r="65" spans="1:54" ht="12.95" customHeight="1" x14ac:dyDescent="0.25">
      <c r="A65" s="548">
        <v>12</v>
      </c>
      <c r="B65" s="649">
        <v>5404</v>
      </c>
      <c r="C65" s="650">
        <v>600098974</v>
      </c>
      <c r="D65" s="549">
        <v>70979812</v>
      </c>
      <c r="E65" s="651" t="s">
        <v>394</v>
      </c>
      <c r="F65" s="549">
        <v>3143</v>
      </c>
      <c r="G65" s="651" t="s">
        <v>634</v>
      </c>
      <c r="H65" s="552" t="s">
        <v>282</v>
      </c>
      <c r="I65" s="529">
        <v>10534</v>
      </c>
      <c r="J65" s="554">
        <v>7425</v>
      </c>
      <c r="K65" s="554">
        <v>0</v>
      </c>
      <c r="L65" s="344">
        <v>2510</v>
      </c>
      <c r="M65" s="344">
        <v>149</v>
      </c>
      <c r="N65" s="554">
        <v>450</v>
      </c>
      <c r="O65" s="555">
        <v>0.03</v>
      </c>
      <c r="P65" s="744">
        <v>0</v>
      </c>
      <c r="Q65" s="837">
        <v>0.03</v>
      </c>
      <c r="R65" s="112">
        <f t="shared" si="2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 t="shared" si="8"/>
        <v>0</v>
      </c>
      <c r="AH65" s="113">
        <f t="shared" si="9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0"/>
        <v>0</v>
      </c>
      <c r="AR65" s="115">
        <f t="shared" si="11"/>
        <v>0</v>
      </c>
      <c r="AS65" s="116">
        <f t="shared" si="12"/>
        <v>0</v>
      </c>
      <c r="AT65" s="881">
        <f t="shared" si="47"/>
        <v>10534</v>
      </c>
      <c r="AU65" s="535">
        <f t="shared" si="48"/>
        <v>7425</v>
      </c>
      <c r="AV65" s="113">
        <f t="shared" si="49"/>
        <v>0</v>
      </c>
      <c r="AW65" s="535">
        <f t="shared" si="50"/>
        <v>2510</v>
      </c>
      <c r="AX65" s="535">
        <f t="shared" si="50"/>
        <v>149</v>
      </c>
      <c r="AY65" s="535">
        <f t="shared" si="51"/>
        <v>450</v>
      </c>
      <c r="AZ65" s="556">
        <f t="shared" si="52"/>
        <v>0.03</v>
      </c>
      <c r="BA65" s="556">
        <f t="shared" si="53"/>
        <v>0</v>
      </c>
      <c r="BB65" s="557">
        <f t="shared" si="53"/>
        <v>0.03</v>
      </c>
    </row>
    <row r="66" spans="1:54" ht="12.95" customHeight="1" x14ac:dyDescent="0.25">
      <c r="A66" s="652">
        <v>12</v>
      </c>
      <c r="B66" s="653">
        <v>5404</v>
      </c>
      <c r="C66" s="654">
        <v>600098974</v>
      </c>
      <c r="D66" s="653">
        <v>70979812</v>
      </c>
      <c r="E66" s="655" t="s">
        <v>395</v>
      </c>
      <c r="F66" s="566"/>
      <c r="G66" s="661"/>
      <c r="H66" s="567"/>
      <c r="I66" s="656">
        <v>5887124</v>
      </c>
      <c r="J66" s="657">
        <v>4290531</v>
      </c>
      <c r="K66" s="657">
        <v>6000</v>
      </c>
      <c r="L66" s="657">
        <v>1452228</v>
      </c>
      <c r="M66" s="657">
        <v>85811</v>
      </c>
      <c r="N66" s="657">
        <v>52554</v>
      </c>
      <c r="O66" s="658">
        <v>9.6395999999999979</v>
      </c>
      <c r="P66" s="658">
        <v>6.0569999999999986</v>
      </c>
      <c r="Q66" s="659">
        <v>3.5825999999999998</v>
      </c>
      <c r="R66" s="656">
        <f t="shared" ref="R66:BB66" si="54">SUM(R60:R65)</f>
        <v>0</v>
      </c>
      <c r="S66" s="657">
        <f t="shared" si="54"/>
        <v>0</v>
      </c>
      <c r="T66" s="657">
        <f t="shared" si="54"/>
        <v>7924</v>
      </c>
      <c r="U66" s="657">
        <f t="shared" si="54"/>
        <v>0</v>
      </c>
      <c r="V66" s="657">
        <f t="shared" si="54"/>
        <v>0</v>
      </c>
      <c r="W66" s="657">
        <f t="shared" si="54"/>
        <v>7924</v>
      </c>
      <c r="X66" s="657">
        <f t="shared" si="54"/>
        <v>0</v>
      </c>
      <c r="Y66" s="657">
        <f t="shared" si="54"/>
        <v>0</v>
      </c>
      <c r="Z66" s="657">
        <f t="shared" si="54"/>
        <v>0</v>
      </c>
      <c r="AA66" s="657">
        <f t="shared" si="54"/>
        <v>0</v>
      </c>
      <c r="AB66" s="657">
        <f t="shared" si="54"/>
        <v>7924</v>
      </c>
      <c r="AC66" s="657">
        <f t="shared" si="54"/>
        <v>2678</v>
      </c>
      <c r="AD66" s="657">
        <f t="shared" si="54"/>
        <v>158</v>
      </c>
      <c r="AE66" s="657">
        <f t="shared" si="54"/>
        <v>0</v>
      </c>
      <c r="AF66" s="657">
        <f t="shared" si="54"/>
        <v>0</v>
      </c>
      <c r="AG66" s="657">
        <f t="shared" si="54"/>
        <v>0</v>
      </c>
      <c r="AH66" s="657">
        <f t="shared" si="54"/>
        <v>10760</v>
      </c>
      <c r="AI66" s="658">
        <f t="shared" si="54"/>
        <v>0</v>
      </c>
      <c r="AJ66" s="658">
        <f t="shared" si="54"/>
        <v>0</v>
      </c>
      <c r="AK66" s="658">
        <f t="shared" si="54"/>
        <v>0</v>
      </c>
      <c r="AL66" s="658">
        <f t="shared" si="54"/>
        <v>0</v>
      </c>
      <c r="AM66" s="658">
        <f t="shared" si="54"/>
        <v>0.02</v>
      </c>
      <c r="AN66" s="658">
        <f t="shared" si="54"/>
        <v>0</v>
      </c>
      <c r="AO66" s="658">
        <f t="shared" si="54"/>
        <v>0</v>
      </c>
      <c r="AP66" s="658">
        <f t="shared" si="54"/>
        <v>0</v>
      </c>
      <c r="AQ66" s="658">
        <f t="shared" si="54"/>
        <v>0</v>
      </c>
      <c r="AR66" s="658">
        <f t="shared" si="54"/>
        <v>0.02</v>
      </c>
      <c r="AS66" s="660">
        <f t="shared" si="54"/>
        <v>0.02</v>
      </c>
      <c r="AT66" s="884">
        <f t="shared" si="54"/>
        <v>5897884</v>
      </c>
      <c r="AU66" s="657">
        <f t="shared" si="54"/>
        <v>4298455</v>
      </c>
      <c r="AV66" s="657">
        <f t="shared" si="54"/>
        <v>6000</v>
      </c>
      <c r="AW66" s="657">
        <f t="shared" si="54"/>
        <v>1454906</v>
      </c>
      <c r="AX66" s="657">
        <f t="shared" si="54"/>
        <v>85969</v>
      </c>
      <c r="AY66" s="657">
        <f t="shared" si="54"/>
        <v>52554</v>
      </c>
      <c r="AZ66" s="658">
        <f t="shared" si="54"/>
        <v>9.6595999999999993</v>
      </c>
      <c r="BA66" s="658">
        <f t="shared" si="54"/>
        <v>6.0569999999999986</v>
      </c>
      <c r="BB66" s="660">
        <f t="shared" si="54"/>
        <v>3.6026000000000002</v>
      </c>
    </row>
    <row r="67" spans="1:54" ht="12.95" customHeight="1" x14ac:dyDescent="0.25">
      <c r="A67" s="548">
        <v>13</v>
      </c>
      <c r="B67" s="649">
        <v>5407</v>
      </c>
      <c r="C67" s="650">
        <v>600099148</v>
      </c>
      <c r="D67" s="549">
        <v>70939403</v>
      </c>
      <c r="E67" s="651" t="s">
        <v>396</v>
      </c>
      <c r="F67" s="549">
        <v>3111</v>
      </c>
      <c r="G67" s="651" t="s">
        <v>329</v>
      </c>
      <c r="H67" s="552" t="s">
        <v>281</v>
      </c>
      <c r="I67" s="529">
        <v>2312442</v>
      </c>
      <c r="J67" s="554">
        <v>1681046</v>
      </c>
      <c r="K67" s="554">
        <v>10000</v>
      </c>
      <c r="L67" s="344">
        <v>571574</v>
      </c>
      <c r="M67" s="344">
        <v>33622</v>
      </c>
      <c r="N67" s="554">
        <v>16200</v>
      </c>
      <c r="O67" s="555">
        <v>3.9018000000000002</v>
      </c>
      <c r="P67" s="744">
        <v>2.98</v>
      </c>
      <c r="Q67" s="837">
        <v>0.92179999999999995</v>
      </c>
      <c r="R67" s="112">
        <f t="shared" si="2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3"/>
        <v>0</v>
      </c>
      <c r="X67" s="113">
        <v>0</v>
      </c>
      <c r="Y67" s="113">
        <v>0</v>
      </c>
      <c r="Z67" s="113">
        <v>0</v>
      </c>
      <c r="AA67" s="113">
        <f t="shared" si="4"/>
        <v>0</v>
      </c>
      <c r="AB67" s="113">
        <f t="shared" si="5"/>
        <v>0</v>
      </c>
      <c r="AC67" s="114">
        <f t="shared" si="6"/>
        <v>0</v>
      </c>
      <c r="AD67" s="114">
        <f t="shared" si="7"/>
        <v>0</v>
      </c>
      <c r="AE67" s="113">
        <v>0</v>
      </c>
      <c r="AF67" s="113">
        <v>0</v>
      </c>
      <c r="AG67" s="113">
        <f t="shared" si="8"/>
        <v>0</v>
      </c>
      <c r="AH67" s="113">
        <f t="shared" si="9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10"/>
        <v>0</v>
      </c>
      <c r="AR67" s="115">
        <f t="shared" si="11"/>
        <v>0</v>
      </c>
      <c r="AS67" s="116">
        <f t="shared" si="12"/>
        <v>0</v>
      </c>
      <c r="AT67" s="881">
        <f t="shared" ref="AT67:AT72" si="55">I67+AH67</f>
        <v>2312442</v>
      </c>
      <c r="AU67" s="535">
        <f t="shared" ref="AU67:AU72" si="56">J67+W67</f>
        <v>1681046</v>
      </c>
      <c r="AV67" s="113">
        <f t="shared" ref="AV67:AV72" si="57">K67+AA67</f>
        <v>10000</v>
      </c>
      <c r="AW67" s="535">
        <f t="shared" ref="AW67:AX72" si="58">L67+AC67</f>
        <v>571574</v>
      </c>
      <c r="AX67" s="535">
        <f t="shared" si="58"/>
        <v>33622</v>
      </c>
      <c r="AY67" s="535">
        <f t="shared" ref="AY67:AY72" si="59">N67+AG67</f>
        <v>16200</v>
      </c>
      <c r="AZ67" s="556">
        <f t="shared" ref="AZ67:AZ72" si="60">O67+AS67</f>
        <v>3.9018000000000002</v>
      </c>
      <c r="BA67" s="556">
        <f t="shared" ref="BA67:BB72" si="61">P67+AQ67</f>
        <v>2.98</v>
      </c>
      <c r="BB67" s="557">
        <f t="shared" si="61"/>
        <v>0.92179999999999995</v>
      </c>
    </row>
    <row r="68" spans="1:54" ht="12.95" customHeight="1" x14ac:dyDescent="0.25">
      <c r="A68" s="548">
        <v>13</v>
      </c>
      <c r="B68" s="649">
        <v>5407</v>
      </c>
      <c r="C68" s="650">
        <v>600099148</v>
      </c>
      <c r="D68" s="549">
        <v>70939403</v>
      </c>
      <c r="E68" s="651" t="s">
        <v>396</v>
      </c>
      <c r="F68" s="549">
        <v>3113</v>
      </c>
      <c r="G68" s="651" t="s">
        <v>333</v>
      </c>
      <c r="H68" s="552" t="s">
        <v>281</v>
      </c>
      <c r="I68" s="529">
        <v>8653827</v>
      </c>
      <c r="J68" s="554">
        <v>6273422</v>
      </c>
      <c r="K68" s="554">
        <v>0</v>
      </c>
      <c r="L68" s="344">
        <v>2120417</v>
      </c>
      <c r="M68" s="344">
        <v>125468</v>
      </c>
      <c r="N68" s="554">
        <v>134520</v>
      </c>
      <c r="O68" s="555">
        <v>11.792399999999999</v>
      </c>
      <c r="P68" s="744">
        <v>8.9544999999999995</v>
      </c>
      <c r="Q68" s="837">
        <v>2.8378999999999999</v>
      </c>
      <c r="R68" s="112">
        <f t="shared" si="2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0"/>
        <v>0</v>
      </c>
      <c r="AR68" s="115">
        <f t="shared" si="11"/>
        <v>0</v>
      </c>
      <c r="AS68" s="116">
        <f t="shared" si="12"/>
        <v>0</v>
      </c>
      <c r="AT68" s="881">
        <f t="shared" si="55"/>
        <v>8653827</v>
      </c>
      <c r="AU68" s="535">
        <f t="shared" si="56"/>
        <v>6273422</v>
      </c>
      <c r="AV68" s="113">
        <f t="shared" si="57"/>
        <v>0</v>
      </c>
      <c r="AW68" s="535">
        <f t="shared" si="58"/>
        <v>2120417</v>
      </c>
      <c r="AX68" s="535">
        <f t="shared" si="58"/>
        <v>125468</v>
      </c>
      <c r="AY68" s="535">
        <f t="shared" si="59"/>
        <v>134520</v>
      </c>
      <c r="AZ68" s="556">
        <f t="shared" si="60"/>
        <v>11.792399999999999</v>
      </c>
      <c r="BA68" s="556">
        <f t="shared" si="61"/>
        <v>8.9544999999999995</v>
      </c>
      <c r="BB68" s="557">
        <f t="shared" si="61"/>
        <v>2.8378999999999999</v>
      </c>
    </row>
    <row r="69" spans="1:54" ht="12.95" customHeight="1" x14ac:dyDescent="0.25">
      <c r="A69" s="548">
        <v>13</v>
      </c>
      <c r="B69" s="649">
        <v>5407</v>
      </c>
      <c r="C69" s="650">
        <v>600099148</v>
      </c>
      <c r="D69" s="549">
        <v>70939403</v>
      </c>
      <c r="E69" s="651" t="s">
        <v>396</v>
      </c>
      <c r="F69" s="549">
        <v>3113</v>
      </c>
      <c r="G69" s="651" t="s">
        <v>323</v>
      </c>
      <c r="H69" s="552" t="s">
        <v>282</v>
      </c>
      <c r="I69" s="529">
        <v>895366</v>
      </c>
      <c r="J69" s="554">
        <v>657486</v>
      </c>
      <c r="K69" s="554">
        <v>0</v>
      </c>
      <c r="L69" s="344">
        <v>222230</v>
      </c>
      <c r="M69" s="344">
        <v>13150</v>
      </c>
      <c r="N69" s="554">
        <v>2500</v>
      </c>
      <c r="O69" s="555">
        <v>1.95</v>
      </c>
      <c r="P69" s="744">
        <v>1.95</v>
      </c>
      <c r="Q69" s="837">
        <v>0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10"/>
        <v>0</v>
      </c>
      <c r="AR69" s="115">
        <f t="shared" si="11"/>
        <v>0</v>
      </c>
      <c r="AS69" s="116">
        <f t="shared" si="12"/>
        <v>0</v>
      </c>
      <c r="AT69" s="881">
        <f t="shared" si="55"/>
        <v>895366</v>
      </c>
      <c r="AU69" s="535">
        <f t="shared" si="56"/>
        <v>657486</v>
      </c>
      <c r="AV69" s="113">
        <f t="shared" si="57"/>
        <v>0</v>
      </c>
      <c r="AW69" s="535">
        <f t="shared" si="58"/>
        <v>222230</v>
      </c>
      <c r="AX69" s="535">
        <f t="shared" si="58"/>
        <v>13150</v>
      </c>
      <c r="AY69" s="535">
        <f t="shared" si="59"/>
        <v>2500</v>
      </c>
      <c r="AZ69" s="556">
        <f t="shared" si="60"/>
        <v>1.95</v>
      </c>
      <c r="BA69" s="556">
        <f t="shared" si="61"/>
        <v>1.95</v>
      </c>
      <c r="BB69" s="557">
        <f t="shared" si="61"/>
        <v>0</v>
      </c>
    </row>
    <row r="70" spans="1:54" ht="12.95" customHeight="1" x14ac:dyDescent="0.25">
      <c r="A70" s="548">
        <v>13</v>
      </c>
      <c r="B70" s="649">
        <v>5407</v>
      </c>
      <c r="C70" s="650">
        <v>600099148</v>
      </c>
      <c r="D70" s="549">
        <v>70939403</v>
      </c>
      <c r="E70" s="651" t="s">
        <v>396</v>
      </c>
      <c r="F70" s="549">
        <v>3141</v>
      </c>
      <c r="G70" s="651" t="s">
        <v>319</v>
      </c>
      <c r="H70" s="552" t="s">
        <v>282</v>
      </c>
      <c r="I70" s="529">
        <v>1369547</v>
      </c>
      <c r="J70" s="554">
        <v>1002715</v>
      </c>
      <c r="K70" s="554">
        <v>0</v>
      </c>
      <c r="L70" s="344">
        <v>338918</v>
      </c>
      <c r="M70" s="344">
        <v>20054</v>
      </c>
      <c r="N70" s="554">
        <v>7860</v>
      </c>
      <c r="O70" s="555">
        <v>3.41</v>
      </c>
      <c r="P70" s="744">
        <v>0</v>
      </c>
      <c r="Q70" s="837">
        <v>3.41</v>
      </c>
      <c r="R70" s="112">
        <f t="shared" si="2"/>
        <v>0</v>
      </c>
      <c r="S70" s="113">
        <v>0</v>
      </c>
      <c r="T70" s="113">
        <f>-6073-1249</f>
        <v>-7322</v>
      </c>
      <c r="U70" s="113">
        <v>0</v>
      </c>
      <c r="V70" s="113">
        <v>0</v>
      </c>
      <c r="W70" s="113">
        <f t="shared" si="3"/>
        <v>-7322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-7322</v>
      </c>
      <c r="AC70" s="114">
        <f t="shared" si="6"/>
        <v>-2475</v>
      </c>
      <c r="AD70" s="114">
        <f t="shared" si="7"/>
        <v>-146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-9943</v>
      </c>
      <c r="AI70" s="115">
        <v>0</v>
      </c>
      <c r="AJ70" s="115">
        <v>0</v>
      </c>
      <c r="AK70" s="115">
        <v>0</v>
      </c>
      <c r="AL70" s="115">
        <v>0</v>
      </c>
      <c r="AM70" s="115">
        <v>-0.02</v>
      </c>
      <c r="AN70" s="115">
        <v>0</v>
      </c>
      <c r="AO70" s="115">
        <v>0</v>
      </c>
      <c r="AP70" s="115">
        <v>0</v>
      </c>
      <c r="AQ70" s="115">
        <f t="shared" si="10"/>
        <v>0</v>
      </c>
      <c r="AR70" s="115">
        <f t="shared" si="11"/>
        <v>-0.02</v>
      </c>
      <c r="AS70" s="116">
        <f t="shared" si="12"/>
        <v>-0.02</v>
      </c>
      <c r="AT70" s="881">
        <f t="shared" si="55"/>
        <v>1359604</v>
      </c>
      <c r="AU70" s="535">
        <f t="shared" si="56"/>
        <v>995393</v>
      </c>
      <c r="AV70" s="113">
        <f t="shared" si="57"/>
        <v>0</v>
      </c>
      <c r="AW70" s="535">
        <f t="shared" si="58"/>
        <v>336443</v>
      </c>
      <c r="AX70" s="535">
        <f t="shared" si="58"/>
        <v>19908</v>
      </c>
      <c r="AY70" s="535">
        <f t="shared" si="59"/>
        <v>7860</v>
      </c>
      <c r="AZ70" s="556">
        <f t="shared" si="60"/>
        <v>3.39</v>
      </c>
      <c r="BA70" s="556">
        <f t="shared" si="61"/>
        <v>0</v>
      </c>
      <c r="BB70" s="557">
        <f t="shared" si="61"/>
        <v>3.39</v>
      </c>
    </row>
    <row r="71" spans="1:54" ht="12.95" customHeight="1" x14ac:dyDescent="0.25">
      <c r="A71" s="548">
        <v>13</v>
      </c>
      <c r="B71" s="649">
        <v>5407</v>
      </c>
      <c r="C71" s="650">
        <v>600099148</v>
      </c>
      <c r="D71" s="549">
        <v>70939403</v>
      </c>
      <c r="E71" s="651" t="s">
        <v>396</v>
      </c>
      <c r="F71" s="549">
        <v>3143</v>
      </c>
      <c r="G71" s="651" t="s">
        <v>633</v>
      </c>
      <c r="H71" s="552" t="s">
        <v>281</v>
      </c>
      <c r="I71" s="529">
        <v>395002</v>
      </c>
      <c r="J71" s="554">
        <v>290871</v>
      </c>
      <c r="K71" s="554">
        <v>0</v>
      </c>
      <c r="L71" s="344">
        <v>98314</v>
      </c>
      <c r="M71" s="344">
        <v>5817</v>
      </c>
      <c r="N71" s="554">
        <v>0</v>
      </c>
      <c r="O71" s="555">
        <v>0.65</v>
      </c>
      <c r="P71" s="744">
        <v>0.65</v>
      </c>
      <c r="Q71" s="837">
        <v>0</v>
      </c>
      <c r="R71" s="112">
        <f t="shared" si="2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3"/>
        <v>0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0</v>
      </c>
      <c r="AC71" s="114">
        <f t="shared" si="6"/>
        <v>0</v>
      </c>
      <c r="AD71" s="114">
        <f t="shared" si="7"/>
        <v>0</v>
      </c>
      <c r="AE71" s="113">
        <v>0</v>
      </c>
      <c r="AF71" s="113">
        <v>0</v>
      </c>
      <c r="AG71" s="113">
        <f t="shared" si="8"/>
        <v>0</v>
      </c>
      <c r="AH71" s="113">
        <f t="shared" si="9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10"/>
        <v>0</v>
      </c>
      <c r="AR71" s="115">
        <f t="shared" si="11"/>
        <v>0</v>
      </c>
      <c r="AS71" s="116">
        <f t="shared" si="12"/>
        <v>0</v>
      </c>
      <c r="AT71" s="881">
        <f t="shared" si="55"/>
        <v>395002</v>
      </c>
      <c r="AU71" s="535">
        <f t="shared" si="56"/>
        <v>290871</v>
      </c>
      <c r="AV71" s="113">
        <f t="shared" si="57"/>
        <v>0</v>
      </c>
      <c r="AW71" s="535">
        <f t="shared" si="58"/>
        <v>98314</v>
      </c>
      <c r="AX71" s="535">
        <f t="shared" si="58"/>
        <v>5817</v>
      </c>
      <c r="AY71" s="535">
        <f t="shared" si="59"/>
        <v>0</v>
      </c>
      <c r="AZ71" s="556">
        <f t="shared" si="60"/>
        <v>0.65</v>
      </c>
      <c r="BA71" s="556">
        <f t="shared" si="61"/>
        <v>0.65</v>
      </c>
      <c r="BB71" s="557">
        <f t="shared" si="61"/>
        <v>0</v>
      </c>
    </row>
    <row r="72" spans="1:54" ht="12.95" customHeight="1" x14ac:dyDescent="0.25">
      <c r="A72" s="548">
        <v>13</v>
      </c>
      <c r="B72" s="649">
        <v>5407</v>
      </c>
      <c r="C72" s="650">
        <v>600099148</v>
      </c>
      <c r="D72" s="549">
        <v>70939403</v>
      </c>
      <c r="E72" s="651" t="s">
        <v>396</v>
      </c>
      <c r="F72" s="549">
        <v>3143</v>
      </c>
      <c r="G72" s="651" t="s">
        <v>634</v>
      </c>
      <c r="H72" s="552" t="s">
        <v>282</v>
      </c>
      <c r="I72" s="529">
        <v>14044</v>
      </c>
      <c r="J72" s="554">
        <v>9900</v>
      </c>
      <c r="K72" s="554">
        <v>0</v>
      </c>
      <c r="L72" s="344">
        <v>3346</v>
      </c>
      <c r="M72" s="344">
        <v>198</v>
      </c>
      <c r="N72" s="554">
        <v>600</v>
      </c>
      <c r="O72" s="555">
        <v>0.04</v>
      </c>
      <c r="P72" s="744">
        <v>0</v>
      </c>
      <c r="Q72" s="837">
        <v>0.04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3"/>
        <v>0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0</v>
      </c>
      <c r="AC72" s="114">
        <f t="shared" si="6"/>
        <v>0</v>
      </c>
      <c r="AD72" s="114">
        <f t="shared" si="7"/>
        <v>0</v>
      </c>
      <c r="AE72" s="113">
        <v>0</v>
      </c>
      <c r="AF72" s="113">
        <v>0</v>
      </c>
      <c r="AG72" s="113">
        <f t="shared" si="8"/>
        <v>0</v>
      </c>
      <c r="AH72" s="113">
        <f t="shared" si="9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0"/>
        <v>0</v>
      </c>
      <c r="AR72" s="115">
        <f t="shared" si="11"/>
        <v>0</v>
      </c>
      <c r="AS72" s="116">
        <f t="shared" si="12"/>
        <v>0</v>
      </c>
      <c r="AT72" s="881">
        <f t="shared" si="55"/>
        <v>14044</v>
      </c>
      <c r="AU72" s="535">
        <f t="shared" si="56"/>
        <v>9900</v>
      </c>
      <c r="AV72" s="113">
        <f t="shared" si="57"/>
        <v>0</v>
      </c>
      <c r="AW72" s="535">
        <f t="shared" si="58"/>
        <v>3346</v>
      </c>
      <c r="AX72" s="535">
        <f t="shared" si="58"/>
        <v>198</v>
      </c>
      <c r="AY72" s="535">
        <f t="shared" si="59"/>
        <v>600</v>
      </c>
      <c r="AZ72" s="556">
        <f t="shared" si="60"/>
        <v>0.04</v>
      </c>
      <c r="BA72" s="556">
        <f t="shared" si="61"/>
        <v>0</v>
      </c>
      <c r="BB72" s="557">
        <f t="shared" si="61"/>
        <v>0.04</v>
      </c>
    </row>
    <row r="73" spans="1:54" ht="12.95" customHeight="1" x14ac:dyDescent="0.25">
      <c r="A73" s="652">
        <v>13</v>
      </c>
      <c r="B73" s="653">
        <v>5407</v>
      </c>
      <c r="C73" s="654">
        <v>600099148</v>
      </c>
      <c r="D73" s="653">
        <v>70939403</v>
      </c>
      <c r="E73" s="655" t="s">
        <v>397</v>
      </c>
      <c r="F73" s="566"/>
      <c r="G73" s="661"/>
      <c r="H73" s="567"/>
      <c r="I73" s="656">
        <v>13640228</v>
      </c>
      <c r="J73" s="657">
        <v>9915440</v>
      </c>
      <c r="K73" s="657">
        <v>10000</v>
      </c>
      <c r="L73" s="657">
        <v>3354799</v>
      </c>
      <c r="M73" s="657">
        <v>198309</v>
      </c>
      <c r="N73" s="657">
        <v>161680</v>
      </c>
      <c r="O73" s="658">
        <v>21.744199999999996</v>
      </c>
      <c r="P73" s="658">
        <v>14.5345</v>
      </c>
      <c r="Q73" s="659">
        <v>7.2096999999999998</v>
      </c>
      <c r="R73" s="656">
        <f t="shared" ref="R73:BB73" si="62">SUM(R67:R72)</f>
        <v>0</v>
      </c>
      <c r="S73" s="657">
        <f t="shared" si="62"/>
        <v>0</v>
      </c>
      <c r="T73" s="657">
        <f t="shared" si="62"/>
        <v>-7322</v>
      </c>
      <c r="U73" s="657">
        <f t="shared" si="62"/>
        <v>0</v>
      </c>
      <c r="V73" s="657">
        <f t="shared" si="62"/>
        <v>0</v>
      </c>
      <c r="W73" s="657">
        <f t="shared" si="62"/>
        <v>-7322</v>
      </c>
      <c r="X73" s="657">
        <f t="shared" si="62"/>
        <v>0</v>
      </c>
      <c r="Y73" s="657">
        <f t="shared" si="62"/>
        <v>0</v>
      </c>
      <c r="Z73" s="657">
        <f t="shared" si="62"/>
        <v>0</v>
      </c>
      <c r="AA73" s="657">
        <f t="shared" si="62"/>
        <v>0</v>
      </c>
      <c r="AB73" s="657">
        <f t="shared" si="62"/>
        <v>-7322</v>
      </c>
      <c r="AC73" s="657">
        <f t="shared" si="62"/>
        <v>-2475</v>
      </c>
      <c r="AD73" s="657">
        <f t="shared" si="62"/>
        <v>-146</v>
      </c>
      <c r="AE73" s="657">
        <f t="shared" si="62"/>
        <v>0</v>
      </c>
      <c r="AF73" s="657">
        <f t="shared" si="62"/>
        <v>0</v>
      </c>
      <c r="AG73" s="657">
        <f t="shared" si="62"/>
        <v>0</v>
      </c>
      <c r="AH73" s="657">
        <f t="shared" si="62"/>
        <v>-9943</v>
      </c>
      <c r="AI73" s="658">
        <f t="shared" si="62"/>
        <v>0</v>
      </c>
      <c r="AJ73" s="658">
        <f t="shared" si="62"/>
        <v>0</v>
      </c>
      <c r="AK73" s="658">
        <f t="shared" si="62"/>
        <v>0</v>
      </c>
      <c r="AL73" s="658">
        <f t="shared" si="62"/>
        <v>0</v>
      </c>
      <c r="AM73" s="658">
        <f t="shared" si="62"/>
        <v>-0.02</v>
      </c>
      <c r="AN73" s="658">
        <f t="shared" si="62"/>
        <v>0</v>
      </c>
      <c r="AO73" s="658">
        <f t="shared" si="62"/>
        <v>0</v>
      </c>
      <c r="AP73" s="658">
        <f t="shared" si="62"/>
        <v>0</v>
      </c>
      <c r="AQ73" s="658">
        <f t="shared" si="62"/>
        <v>0</v>
      </c>
      <c r="AR73" s="658">
        <f t="shared" si="62"/>
        <v>-0.02</v>
      </c>
      <c r="AS73" s="660">
        <f t="shared" si="62"/>
        <v>-0.02</v>
      </c>
      <c r="AT73" s="884">
        <f t="shared" si="62"/>
        <v>13630285</v>
      </c>
      <c r="AU73" s="657">
        <f t="shared" si="62"/>
        <v>9908118</v>
      </c>
      <c r="AV73" s="657">
        <f t="shared" si="62"/>
        <v>10000</v>
      </c>
      <c r="AW73" s="657">
        <f t="shared" si="62"/>
        <v>3352324</v>
      </c>
      <c r="AX73" s="657">
        <f t="shared" si="62"/>
        <v>198163</v>
      </c>
      <c r="AY73" s="657">
        <f t="shared" si="62"/>
        <v>161680</v>
      </c>
      <c r="AZ73" s="658">
        <f t="shared" si="62"/>
        <v>21.724199999999996</v>
      </c>
      <c r="BA73" s="658">
        <f t="shared" si="62"/>
        <v>14.5345</v>
      </c>
      <c r="BB73" s="660">
        <f t="shared" si="62"/>
        <v>7.1896999999999993</v>
      </c>
    </row>
    <row r="74" spans="1:54" ht="12.95" customHeight="1" x14ac:dyDescent="0.25">
      <c r="A74" s="548">
        <v>14</v>
      </c>
      <c r="B74" s="649">
        <v>5411</v>
      </c>
      <c r="C74" s="650">
        <v>650034244</v>
      </c>
      <c r="D74" s="549">
        <v>70985375</v>
      </c>
      <c r="E74" s="651" t="s">
        <v>398</v>
      </c>
      <c r="F74" s="549">
        <v>3111</v>
      </c>
      <c r="G74" s="651" t="s">
        <v>329</v>
      </c>
      <c r="H74" s="552" t="s">
        <v>281</v>
      </c>
      <c r="I74" s="529">
        <v>2213003</v>
      </c>
      <c r="J74" s="554">
        <v>1582868</v>
      </c>
      <c r="K74" s="554">
        <v>36000</v>
      </c>
      <c r="L74" s="344">
        <v>547178</v>
      </c>
      <c r="M74" s="344">
        <v>31657</v>
      </c>
      <c r="N74" s="554">
        <v>15300</v>
      </c>
      <c r="O74" s="555">
        <v>3.7850000000000006</v>
      </c>
      <c r="P74" s="744">
        <v>2.8632000000000004</v>
      </c>
      <c r="Q74" s="837">
        <v>0.92179999999999995</v>
      </c>
      <c r="R74" s="112">
        <f t="shared" si="2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3"/>
        <v>0</v>
      </c>
      <c r="X74" s="113">
        <v>0</v>
      </c>
      <c r="Y74" s="113">
        <v>0</v>
      </c>
      <c r="Z74" s="113">
        <v>0</v>
      </c>
      <c r="AA74" s="113">
        <f t="shared" si="4"/>
        <v>0</v>
      </c>
      <c r="AB74" s="113">
        <f t="shared" si="5"/>
        <v>0</v>
      </c>
      <c r="AC74" s="114">
        <f t="shared" si="6"/>
        <v>0</v>
      </c>
      <c r="AD74" s="114">
        <f t="shared" si="7"/>
        <v>0</v>
      </c>
      <c r="AE74" s="113">
        <v>0</v>
      </c>
      <c r="AF74" s="113">
        <v>0</v>
      </c>
      <c r="AG74" s="113">
        <f t="shared" si="8"/>
        <v>0</v>
      </c>
      <c r="AH74" s="113">
        <f t="shared" si="9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10"/>
        <v>0</v>
      </c>
      <c r="AR74" s="115">
        <f t="shared" si="11"/>
        <v>0</v>
      </c>
      <c r="AS74" s="116">
        <f t="shared" si="12"/>
        <v>0</v>
      </c>
      <c r="AT74" s="881">
        <f t="shared" ref="AT74:AT79" si="63">I74+AH74</f>
        <v>2213003</v>
      </c>
      <c r="AU74" s="535">
        <f t="shared" ref="AU74:AU79" si="64">J74+W74</f>
        <v>1582868</v>
      </c>
      <c r="AV74" s="113">
        <f t="shared" ref="AV74:AV79" si="65">K74+AA74</f>
        <v>36000</v>
      </c>
      <c r="AW74" s="535">
        <f t="shared" ref="AW74:AX79" si="66">L74+AC74</f>
        <v>547178</v>
      </c>
      <c r="AX74" s="535">
        <f t="shared" si="66"/>
        <v>31657</v>
      </c>
      <c r="AY74" s="535">
        <f t="shared" ref="AY74:AY79" si="67">N74+AG74</f>
        <v>15300</v>
      </c>
      <c r="AZ74" s="556">
        <f t="shared" ref="AZ74:AZ79" si="68">O74+AS74</f>
        <v>3.7850000000000006</v>
      </c>
      <c r="BA74" s="556">
        <f t="shared" ref="BA74:BB79" si="69">P74+AQ74</f>
        <v>2.8632000000000004</v>
      </c>
      <c r="BB74" s="557">
        <f t="shared" si="69"/>
        <v>0.92179999999999995</v>
      </c>
    </row>
    <row r="75" spans="1:54" ht="12.95" customHeight="1" x14ac:dyDescent="0.25">
      <c r="A75" s="548">
        <v>14</v>
      </c>
      <c r="B75" s="649">
        <v>5411</v>
      </c>
      <c r="C75" s="650">
        <v>650034244</v>
      </c>
      <c r="D75" s="549">
        <v>70985375</v>
      </c>
      <c r="E75" s="651" t="s">
        <v>398</v>
      </c>
      <c r="F75" s="549">
        <v>3117</v>
      </c>
      <c r="G75" s="651" t="s">
        <v>318</v>
      </c>
      <c r="H75" s="552" t="s">
        <v>281</v>
      </c>
      <c r="I75" s="529">
        <v>3247475</v>
      </c>
      <c r="J75" s="554">
        <v>2347294</v>
      </c>
      <c r="K75" s="554">
        <v>0</v>
      </c>
      <c r="L75" s="344">
        <v>793385</v>
      </c>
      <c r="M75" s="344">
        <v>46946</v>
      </c>
      <c r="N75" s="554">
        <v>59850</v>
      </c>
      <c r="O75" s="555">
        <v>4.1901999999999999</v>
      </c>
      <c r="P75" s="744">
        <v>2.5926999999999998</v>
      </c>
      <c r="Q75" s="837">
        <v>1.5974999999999999</v>
      </c>
      <c r="R75" s="112">
        <f t="shared" si="2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3"/>
        <v>0</v>
      </c>
      <c r="X75" s="113">
        <v>0</v>
      </c>
      <c r="Y75" s="113">
        <v>0</v>
      </c>
      <c r="Z75" s="113">
        <v>0</v>
      </c>
      <c r="AA75" s="113">
        <f t="shared" si="4"/>
        <v>0</v>
      </c>
      <c r="AB75" s="113">
        <f t="shared" si="5"/>
        <v>0</v>
      </c>
      <c r="AC75" s="114">
        <f t="shared" si="6"/>
        <v>0</v>
      </c>
      <c r="AD75" s="114">
        <f t="shared" si="7"/>
        <v>0</v>
      </c>
      <c r="AE75" s="113">
        <v>0</v>
      </c>
      <c r="AF75" s="113">
        <v>0</v>
      </c>
      <c r="AG75" s="113">
        <f t="shared" si="8"/>
        <v>0</v>
      </c>
      <c r="AH75" s="113">
        <f t="shared" si="9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10"/>
        <v>0</v>
      </c>
      <c r="AR75" s="115">
        <f t="shared" si="11"/>
        <v>0</v>
      </c>
      <c r="AS75" s="116">
        <f t="shared" si="12"/>
        <v>0</v>
      </c>
      <c r="AT75" s="881">
        <f t="shared" si="63"/>
        <v>3247475</v>
      </c>
      <c r="AU75" s="535">
        <f t="shared" si="64"/>
        <v>2347294</v>
      </c>
      <c r="AV75" s="113">
        <f t="shared" si="65"/>
        <v>0</v>
      </c>
      <c r="AW75" s="535">
        <f t="shared" si="66"/>
        <v>793385</v>
      </c>
      <c r="AX75" s="535">
        <f t="shared" si="66"/>
        <v>46946</v>
      </c>
      <c r="AY75" s="535">
        <f t="shared" si="67"/>
        <v>59850</v>
      </c>
      <c r="AZ75" s="556">
        <f t="shared" si="68"/>
        <v>4.1901999999999999</v>
      </c>
      <c r="BA75" s="556">
        <f t="shared" si="69"/>
        <v>2.5926999999999998</v>
      </c>
      <c r="BB75" s="557">
        <f t="shared" si="69"/>
        <v>1.5974999999999999</v>
      </c>
    </row>
    <row r="76" spans="1:54" ht="12.95" customHeight="1" x14ac:dyDescent="0.25">
      <c r="A76" s="548">
        <v>14</v>
      </c>
      <c r="B76" s="649">
        <v>5411</v>
      </c>
      <c r="C76" s="650">
        <v>650034244</v>
      </c>
      <c r="D76" s="549">
        <v>70985375</v>
      </c>
      <c r="E76" s="651" t="s">
        <v>398</v>
      </c>
      <c r="F76" s="549">
        <v>3117</v>
      </c>
      <c r="G76" s="651" t="s">
        <v>323</v>
      </c>
      <c r="H76" s="552" t="s">
        <v>282</v>
      </c>
      <c r="I76" s="529">
        <v>0</v>
      </c>
      <c r="J76" s="554">
        <v>0</v>
      </c>
      <c r="K76" s="554">
        <v>0</v>
      </c>
      <c r="L76" s="344">
        <v>0</v>
      </c>
      <c r="M76" s="344">
        <v>0</v>
      </c>
      <c r="N76" s="554">
        <v>0</v>
      </c>
      <c r="O76" s="555">
        <v>0</v>
      </c>
      <c r="P76" s="744">
        <v>0</v>
      </c>
      <c r="Q76" s="837">
        <v>0</v>
      </c>
      <c r="R76" s="112">
        <f t="shared" si="2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8"/>
        <v>0</v>
      </c>
      <c r="AH76" s="113">
        <f t="shared" si="9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10"/>
        <v>0</v>
      </c>
      <c r="AR76" s="115">
        <f t="shared" si="11"/>
        <v>0</v>
      </c>
      <c r="AS76" s="116">
        <f t="shared" si="12"/>
        <v>0</v>
      </c>
      <c r="AT76" s="881">
        <f t="shared" si="63"/>
        <v>0</v>
      </c>
      <c r="AU76" s="535">
        <f t="shared" si="64"/>
        <v>0</v>
      </c>
      <c r="AV76" s="113">
        <f t="shared" si="65"/>
        <v>0</v>
      </c>
      <c r="AW76" s="535">
        <f t="shared" si="66"/>
        <v>0</v>
      </c>
      <c r="AX76" s="535">
        <f t="shared" si="66"/>
        <v>0</v>
      </c>
      <c r="AY76" s="535">
        <f t="shared" si="67"/>
        <v>0</v>
      </c>
      <c r="AZ76" s="556">
        <f t="shared" si="68"/>
        <v>0</v>
      </c>
      <c r="BA76" s="556">
        <f t="shared" si="69"/>
        <v>0</v>
      </c>
      <c r="BB76" s="557">
        <f t="shared" si="69"/>
        <v>0</v>
      </c>
    </row>
    <row r="77" spans="1:54" ht="12.95" customHeight="1" x14ac:dyDescent="0.25">
      <c r="A77" s="548">
        <v>14</v>
      </c>
      <c r="B77" s="649">
        <v>5411</v>
      </c>
      <c r="C77" s="650">
        <v>650034244</v>
      </c>
      <c r="D77" s="549">
        <v>70985375</v>
      </c>
      <c r="E77" s="651" t="s">
        <v>398</v>
      </c>
      <c r="F77" s="549">
        <v>3141</v>
      </c>
      <c r="G77" s="651" t="s">
        <v>319</v>
      </c>
      <c r="H77" s="552" t="s">
        <v>282</v>
      </c>
      <c r="I77" s="529">
        <v>864166</v>
      </c>
      <c r="J77" s="554">
        <v>633405</v>
      </c>
      <c r="K77" s="554">
        <v>0</v>
      </c>
      <c r="L77" s="344">
        <v>214091</v>
      </c>
      <c r="M77" s="344">
        <v>12668</v>
      </c>
      <c r="N77" s="554">
        <v>4002</v>
      </c>
      <c r="O77" s="555">
        <v>2.15</v>
      </c>
      <c r="P77" s="744">
        <v>0</v>
      </c>
      <c r="Q77" s="837">
        <v>2.15</v>
      </c>
      <c r="R77" s="112">
        <f t="shared" ref="R77:R140" si="70">X77*-1</f>
        <v>0</v>
      </c>
      <c r="S77" s="113">
        <v>0</v>
      </c>
      <c r="T77" s="113">
        <v>12637</v>
      </c>
      <c r="U77" s="113">
        <v>0</v>
      </c>
      <c r="V77" s="113">
        <v>0</v>
      </c>
      <c r="W77" s="113">
        <f t="shared" ref="W77:W140" si="71">SUM(R77:V77)</f>
        <v>12637</v>
      </c>
      <c r="X77" s="113">
        <v>0</v>
      </c>
      <c r="Y77" s="113">
        <v>0</v>
      </c>
      <c r="Z77" s="113">
        <v>0</v>
      </c>
      <c r="AA77" s="113">
        <f t="shared" ref="AA77:AA140" si="72">SUM(X77:Z77)</f>
        <v>0</v>
      </c>
      <c r="AB77" s="113">
        <f t="shared" ref="AB77:AB140" si="73">W77+AA77</f>
        <v>12637</v>
      </c>
      <c r="AC77" s="114">
        <f t="shared" ref="AC77:AC140" si="74">ROUND((W77+X77+Y77)*33.8%,0)</f>
        <v>4271</v>
      </c>
      <c r="AD77" s="114">
        <f t="shared" ref="AD77:AD140" si="75">ROUND(W77*2%,0)</f>
        <v>253</v>
      </c>
      <c r="AE77" s="113">
        <v>0</v>
      </c>
      <c r="AF77" s="113">
        <v>0</v>
      </c>
      <c r="AG77" s="113">
        <f t="shared" ref="AG77:AG140" si="76">SUM(AE77:AF77)</f>
        <v>0</v>
      </c>
      <c r="AH77" s="113">
        <f t="shared" ref="AH77:AH140" si="77">AB77+AC77+AD77+AG77</f>
        <v>17161</v>
      </c>
      <c r="AI77" s="115">
        <v>0</v>
      </c>
      <c r="AJ77" s="115">
        <v>0</v>
      </c>
      <c r="AK77" s="115">
        <v>0</v>
      </c>
      <c r="AL77" s="115">
        <v>0</v>
      </c>
      <c r="AM77" s="115">
        <v>0.04</v>
      </c>
      <c r="AN77" s="115">
        <v>0</v>
      </c>
      <c r="AO77" s="115">
        <v>0</v>
      </c>
      <c r="AP77" s="115">
        <v>0</v>
      </c>
      <c r="AQ77" s="115">
        <f t="shared" ref="AQ77:AQ140" si="78">AI77+AK77+AL77+AN77+AO77</f>
        <v>0</v>
      </c>
      <c r="AR77" s="115">
        <f t="shared" ref="AR77:AR140" si="79">AJ77+AM77+AP77</f>
        <v>0.04</v>
      </c>
      <c r="AS77" s="116">
        <f t="shared" ref="AS77:AS140" si="80">SUM(AQ77:AR77)</f>
        <v>0.04</v>
      </c>
      <c r="AT77" s="881">
        <f t="shared" si="63"/>
        <v>881327</v>
      </c>
      <c r="AU77" s="535">
        <f t="shared" si="64"/>
        <v>646042</v>
      </c>
      <c r="AV77" s="113">
        <f t="shared" si="65"/>
        <v>0</v>
      </c>
      <c r="AW77" s="535">
        <f t="shared" si="66"/>
        <v>218362</v>
      </c>
      <c r="AX77" s="535">
        <f t="shared" si="66"/>
        <v>12921</v>
      </c>
      <c r="AY77" s="535">
        <f t="shared" si="67"/>
        <v>4002</v>
      </c>
      <c r="AZ77" s="556">
        <f t="shared" si="68"/>
        <v>2.19</v>
      </c>
      <c r="BA77" s="556">
        <f t="shared" si="69"/>
        <v>0</v>
      </c>
      <c r="BB77" s="557">
        <f t="shared" si="69"/>
        <v>2.19</v>
      </c>
    </row>
    <row r="78" spans="1:54" ht="12.95" customHeight="1" x14ac:dyDescent="0.25">
      <c r="A78" s="548">
        <v>14</v>
      </c>
      <c r="B78" s="649">
        <v>5411</v>
      </c>
      <c r="C78" s="650">
        <v>650034244</v>
      </c>
      <c r="D78" s="549">
        <v>70985375</v>
      </c>
      <c r="E78" s="651" t="s">
        <v>398</v>
      </c>
      <c r="F78" s="549">
        <v>3143</v>
      </c>
      <c r="G78" s="651" t="s">
        <v>633</v>
      </c>
      <c r="H78" s="552" t="s">
        <v>281</v>
      </c>
      <c r="I78" s="529">
        <v>441591</v>
      </c>
      <c r="J78" s="554">
        <v>301531</v>
      </c>
      <c r="K78" s="554">
        <v>24000</v>
      </c>
      <c r="L78" s="344">
        <v>110029</v>
      </c>
      <c r="M78" s="344">
        <v>6031</v>
      </c>
      <c r="N78" s="554">
        <v>0</v>
      </c>
      <c r="O78" s="555">
        <v>0.69729999999999992</v>
      </c>
      <c r="P78" s="744">
        <v>0.69729999999999992</v>
      </c>
      <c r="Q78" s="837">
        <v>0</v>
      </c>
      <c r="R78" s="112">
        <f t="shared" si="70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si="71"/>
        <v>0</v>
      </c>
      <c r="X78" s="113">
        <v>0</v>
      </c>
      <c r="Y78" s="113">
        <v>0</v>
      </c>
      <c r="Z78" s="113">
        <v>0</v>
      </c>
      <c r="AA78" s="113">
        <f t="shared" si="72"/>
        <v>0</v>
      </c>
      <c r="AB78" s="113">
        <f t="shared" si="73"/>
        <v>0</v>
      </c>
      <c r="AC78" s="114">
        <f t="shared" si="74"/>
        <v>0</v>
      </c>
      <c r="AD78" s="114">
        <f t="shared" si="75"/>
        <v>0</v>
      </c>
      <c r="AE78" s="113">
        <v>0</v>
      </c>
      <c r="AF78" s="113">
        <v>0</v>
      </c>
      <c r="AG78" s="113">
        <f t="shared" si="76"/>
        <v>0</v>
      </c>
      <c r="AH78" s="113">
        <f t="shared" si="77"/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78"/>
        <v>0</v>
      </c>
      <c r="AR78" s="115">
        <f t="shared" si="79"/>
        <v>0</v>
      </c>
      <c r="AS78" s="116">
        <f t="shared" si="80"/>
        <v>0</v>
      </c>
      <c r="AT78" s="881">
        <f t="shared" si="63"/>
        <v>441591</v>
      </c>
      <c r="AU78" s="535">
        <f t="shared" si="64"/>
        <v>301531</v>
      </c>
      <c r="AV78" s="113">
        <f t="shared" si="65"/>
        <v>24000</v>
      </c>
      <c r="AW78" s="535">
        <f t="shared" si="66"/>
        <v>110029</v>
      </c>
      <c r="AX78" s="535">
        <f t="shared" si="66"/>
        <v>6031</v>
      </c>
      <c r="AY78" s="535">
        <f t="shared" si="67"/>
        <v>0</v>
      </c>
      <c r="AZ78" s="556">
        <f t="shared" si="68"/>
        <v>0.69729999999999992</v>
      </c>
      <c r="BA78" s="556">
        <f t="shared" si="69"/>
        <v>0.69729999999999992</v>
      </c>
      <c r="BB78" s="557">
        <f t="shared" si="69"/>
        <v>0</v>
      </c>
    </row>
    <row r="79" spans="1:54" ht="12.95" customHeight="1" x14ac:dyDescent="0.25">
      <c r="A79" s="548">
        <v>14</v>
      </c>
      <c r="B79" s="649">
        <v>5411</v>
      </c>
      <c r="C79" s="650">
        <v>650034244</v>
      </c>
      <c r="D79" s="549">
        <v>70985375</v>
      </c>
      <c r="E79" s="651" t="s">
        <v>398</v>
      </c>
      <c r="F79" s="549">
        <v>3143</v>
      </c>
      <c r="G79" s="651" t="s">
        <v>634</v>
      </c>
      <c r="H79" s="552" t="s">
        <v>282</v>
      </c>
      <c r="I79" s="529">
        <v>16853</v>
      </c>
      <c r="J79" s="554">
        <v>11880</v>
      </c>
      <c r="K79" s="554">
        <v>0</v>
      </c>
      <c r="L79" s="344">
        <v>4015</v>
      </c>
      <c r="M79" s="344">
        <v>238</v>
      </c>
      <c r="N79" s="554">
        <v>720</v>
      </c>
      <c r="O79" s="555">
        <v>0.05</v>
      </c>
      <c r="P79" s="744">
        <v>0</v>
      </c>
      <c r="Q79" s="837">
        <v>0.05</v>
      </c>
      <c r="R79" s="112">
        <f t="shared" si="70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71"/>
        <v>0</v>
      </c>
      <c r="X79" s="113">
        <v>0</v>
      </c>
      <c r="Y79" s="113">
        <v>0</v>
      </c>
      <c r="Z79" s="113">
        <v>0</v>
      </c>
      <c r="AA79" s="113">
        <f t="shared" si="72"/>
        <v>0</v>
      </c>
      <c r="AB79" s="113">
        <f t="shared" si="73"/>
        <v>0</v>
      </c>
      <c r="AC79" s="114">
        <f t="shared" si="74"/>
        <v>0</v>
      </c>
      <c r="AD79" s="114">
        <f t="shared" si="75"/>
        <v>0</v>
      </c>
      <c r="AE79" s="113">
        <v>0</v>
      </c>
      <c r="AF79" s="113">
        <v>0</v>
      </c>
      <c r="AG79" s="113">
        <f t="shared" si="76"/>
        <v>0</v>
      </c>
      <c r="AH79" s="113">
        <f t="shared" si="77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78"/>
        <v>0</v>
      </c>
      <c r="AR79" s="115">
        <f t="shared" si="79"/>
        <v>0</v>
      </c>
      <c r="AS79" s="116">
        <f t="shared" si="80"/>
        <v>0</v>
      </c>
      <c r="AT79" s="881">
        <f t="shared" si="63"/>
        <v>16853</v>
      </c>
      <c r="AU79" s="535">
        <f t="shared" si="64"/>
        <v>11880</v>
      </c>
      <c r="AV79" s="113">
        <f t="shared" si="65"/>
        <v>0</v>
      </c>
      <c r="AW79" s="535">
        <f t="shared" si="66"/>
        <v>4015</v>
      </c>
      <c r="AX79" s="535">
        <f t="shared" si="66"/>
        <v>238</v>
      </c>
      <c r="AY79" s="535">
        <f t="shared" si="67"/>
        <v>720</v>
      </c>
      <c r="AZ79" s="556">
        <f t="shared" si="68"/>
        <v>0.05</v>
      </c>
      <c r="BA79" s="556">
        <f t="shared" si="69"/>
        <v>0</v>
      </c>
      <c r="BB79" s="557">
        <f t="shared" si="69"/>
        <v>0.05</v>
      </c>
    </row>
    <row r="80" spans="1:54" ht="12.95" customHeight="1" x14ac:dyDescent="0.25">
      <c r="A80" s="652">
        <v>14</v>
      </c>
      <c r="B80" s="653">
        <v>5411</v>
      </c>
      <c r="C80" s="654">
        <v>650034244</v>
      </c>
      <c r="D80" s="653">
        <v>70985375</v>
      </c>
      <c r="E80" s="655" t="s">
        <v>399</v>
      </c>
      <c r="F80" s="566"/>
      <c r="G80" s="661"/>
      <c r="H80" s="567"/>
      <c r="I80" s="656">
        <v>6783088</v>
      </c>
      <c r="J80" s="657">
        <v>4876978</v>
      </c>
      <c r="K80" s="657">
        <v>60000</v>
      </c>
      <c r="L80" s="657">
        <v>1668698</v>
      </c>
      <c r="M80" s="657">
        <v>97540</v>
      </c>
      <c r="N80" s="657">
        <v>79872</v>
      </c>
      <c r="O80" s="658">
        <v>10.872500000000002</v>
      </c>
      <c r="P80" s="658">
        <v>6.1532</v>
      </c>
      <c r="Q80" s="659">
        <v>4.7192999999999996</v>
      </c>
      <c r="R80" s="656">
        <f t="shared" ref="R80:BB80" si="81">SUM(R74:R79)</f>
        <v>0</v>
      </c>
      <c r="S80" s="657">
        <f t="shared" si="81"/>
        <v>0</v>
      </c>
      <c r="T80" s="657">
        <f t="shared" si="81"/>
        <v>12637</v>
      </c>
      <c r="U80" s="657">
        <f t="shared" si="81"/>
        <v>0</v>
      </c>
      <c r="V80" s="657">
        <f t="shared" si="81"/>
        <v>0</v>
      </c>
      <c r="W80" s="657">
        <f t="shared" si="81"/>
        <v>12637</v>
      </c>
      <c r="X80" s="657">
        <f t="shared" si="81"/>
        <v>0</v>
      </c>
      <c r="Y80" s="657">
        <f t="shared" si="81"/>
        <v>0</v>
      </c>
      <c r="Z80" s="657">
        <f t="shared" si="81"/>
        <v>0</v>
      </c>
      <c r="AA80" s="657">
        <f t="shared" si="81"/>
        <v>0</v>
      </c>
      <c r="AB80" s="657">
        <f t="shared" si="81"/>
        <v>12637</v>
      </c>
      <c r="AC80" s="657">
        <f t="shared" si="81"/>
        <v>4271</v>
      </c>
      <c r="AD80" s="657">
        <f t="shared" si="81"/>
        <v>253</v>
      </c>
      <c r="AE80" s="657">
        <f t="shared" si="81"/>
        <v>0</v>
      </c>
      <c r="AF80" s="657">
        <f t="shared" si="81"/>
        <v>0</v>
      </c>
      <c r="AG80" s="657">
        <f t="shared" si="81"/>
        <v>0</v>
      </c>
      <c r="AH80" s="657">
        <f t="shared" si="81"/>
        <v>17161</v>
      </c>
      <c r="AI80" s="658">
        <f t="shared" si="81"/>
        <v>0</v>
      </c>
      <c r="AJ80" s="658">
        <f t="shared" si="81"/>
        <v>0</v>
      </c>
      <c r="AK80" s="658">
        <f t="shared" si="81"/>
        <v>0</v>
      </c>
      <c r="AL80" s="658">
        <f t="shared" si="81"/>
        <v>0</v>
      </c>
      <c r="AM80" s="658">
        <f t="shared" si="81"/>
        <v>0.04</v>
      </c>
      <c r="AN80" s="658">
        <f t="shared" si="81"/>
        <v>0</v>
      </c>
      <c r="AO80" s="658">
        <f t="shared" si="81"/>
        <v>0</v>
      </c>
      <c r="AP80" s="658">
        <f t="shared" si="81"/>
        <v>0</v>
      </c>
      <c r="AQ80" s="658">
        <f t="shared" si="81"/>
        <v>0</v>
      </c>
      <c r="AR80" s="658">
        <f t="shared" si="81"/>
        <v>0.04</v>
      </c>
      <c r="AS80" s="660">
        <f t="shared" si="81"/>
        <v>0.04</v>
      </c>
      <c r="AT80" s="884">
        <f t="shared" si="81"/>
        <v>6800249</v>
      </c>
      <c r="AU80" s="657">
        <f t="shared" si="81"/>
        <v>4889615</v>
      </c>
      <c r="AV80" s="657">
        <f t="shared" si="81"/>
        <v>60000</v>
      </c>
      <c r="AW80" s="657">
        <f t="shared" si="81"/>
        <v>1672969</v>
      </c>
      <c r="AX80" s="657">
        <f t="shared" si="81"/>
        <v>97793</v>
      </c>
      <c r="AY80" s="657">
        <f t="shared" si="81"/>
        <v>79872</v>
      </c>
      <c r="AZ80" s="658">
        <f t="shared" si="81"/>
        <v>10.912500000000001</v>
      </c>
      <c r="BA80" s="658">
        <f t="shared" si="81"/>
        <v>6.1532</v>
      </c>
      <c r="BB80" s="660">
        <f t="shared" si="81"/>
        <v>4.7592999999999996</v>
      </c>
    </row>
    <row r="81" spans="1:54" ht="12.95" customHeight="1" x14ac:dyDescent="0.25">
      <c r="A81" s="548">
        <v>15</v>
      </c>
      <c r="B81" s="649">
        <v>5412</v>
      </c>
      <c r="C81" s="650">
        <v>600099130</v>
      </c>
      <c r="D81" s="549">
        <v>70698066</v>
      </c>
      <c r="E81" s="651" t="s">
        <v>400</v>
      </c>
      <c r="F81" s="549">
        <v>3111</v>
      </c>
      <c r="G81" s="651" t="s">
        <v>329</v>
      </c>
      <c r="H81" s="552" t="s">
        <v>281</v>
      </c>
      <c r="I81" s="529">
        <v>1777901</v>
      </c>
      <c r="J81" s="554">
        <v>1302246</v>
      </c>
      <c r="K81" s="554">
        <v>0</v>
      </c>
      <c r="L81" s="344">
        <v>440160</v>
      </c>
      <c r="M81" s="344">
        <v>26045</v>
      </c>
      <c r="N81" s="554">
        <v>9450</v>
      </c>
      <c r="O81" s="555">
        <v>2.5108999999999999</v>
      </c>
      <c r="P81" s="744">
        <v>2</v>
      </c>
      <c r="Q81" s="837">
        <v>0.51090000000000002</v>
      </c>
      <c r="R81" s="112">
        <f t="shared" si="70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71"/>
        <v>0</v>
      </c>
      <c r="X81" s="113">
        <v>0</v>
      </c>
      <c r="Y81" s="113">
        <v>0</v>
      </c>
      <c r="Z81" s="113">
        <v>0</v>
      </c>
      <c r="AA81" s="113">
        <f t="shared" si="72"/>
        <v>0</v>
      </c>
      <c r="AB81" s="113">
        <f t="shared" si="73"/>
        <v>0</v>
      </c>
      <c r="AC81" s="114">
        <f t="shared" si="74"/>
        <v>0</v>
      </c>
      <c r="AD81" s="114">
        <f t="shared" si="75"/>
        <v>0</v>
      </c>
      <c r="AE81" s="113">
        <v>0</v>
      </c>
      <c r="AF81" s="113">
        <v>0</v>
      </c>
      <c r="AG81" s="113">
        <f t="shared" si="76"/>
        <v>0</v>
      </c>
      <c r="AH81" s="113">
        <f t="shared" si="77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78"/>
        <v>0</v>
      </c>
      <c r="AR81" s="115">
        <f t="shared" si="79"/>
        <v>0</v>
      </c>
      <c r="AS81" s="116">
        <f t="shared" si="80"/>
        <v>0</v>
      </c>
      <c r="AT81" s="881">
        <f t="shared" ref="AT81:AT86" si="82">I81+AH81</f>
        <v>1777901</v>
      </c>
      <c r="AU81" s="535">
        <f t="shared" ref="AU81:AU86" si="83">J81+W81</f>
        <v>1302246</v>
      </c>
      <c r="AV81" s="113">
        <f t="shared" ref="AV81:AV86" si="84">K81+AA81</f>
        <v>0</v>
      </c>
      <c r="AW81" s="535">
        <f t="shared" ref="AW81:AX86" si="85">L81+AC81</f>
        <v>440160</v>
      </c>
      <c r="AX81" s="535">
        <f t="shared" si="85"/>
        <v>26045</v>
      </c>
      <c r="AY81" s="535">
        <f t="shared" ref="AY81:AY86" si="86">N81+AG81</f>
        <v>9450</v>
      </c>
      <c r="AZ81" s="556">
        <f t="shared" ref="AZ81:AZ86" si="87">O81+AS81</f>
        <v>2.5108999999999999</v>
      </c>
      <c r="BA81" s="556">
        <f t="shared" ref="BA81:BB86" si="88">P81+AQ81</f>
        <v>2</v>
      </c>
      <c r="BB81" s="557">
        <f t="shared" si="88"/>
        <v>0.51090000000000002</v>
      </c>
    </row>
    <row r="82" spans="1:54" ht="12.95" customHeight="1" x14ac:dyDescent="0.25">
      <c r="A82" s="548">
        <v>15</v>
      </c>
      <c r="B82" s="649">
        <v>5412</v>
      </c>
      <c r="C82" s="650">
        <v>600099130</v>
      </c>
      <c r="D82" s="549">
        <v>70698066</v>
      </c>
      <c r="E82" s="651" t="s">
        <v>400</v>
      </c>
      <c r="F82" s="549">
        <v>3117</v>
      </c>
      <c r="G82" s="651" t="s">
        <v>318</v>
      </c>
      <c r="H82" s="552" t="s">
        <v>281</v>
      </c>
      <c r="I82" s="529">
        <v>2395741</v>
      </c>
      <c r="J82" s="554">
        <v>1733948</v>
      </c>
      <c r="K82" s="554">
        <v>0</v>
      </c>
      <c r="L82" s="344">
        <v>586074</v>
      </c>
      <c r="M82" s="344">
        <v>34679</v>
      </c>
      <c r="N82" s="554">
        <v>41040</v>
      </c>
      <c r="O82" s="555">
        <v>3.3451</v>
      </c>
      <c r="P82" s="744">
        <v>2.2726999999999999</v>
      </c>
      <c r="Q82" s="837">
        <v>1.0724</v>
      </c>
      <c r="R82" s="112">
        <f t="shared" si="70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71"/>
        <v>0</v>
      </c>
      <c r="X82" s="113">
        <v>0</v>
      </c>
      <c r="Y82" s="113">
        <v>0</v>
      </c>
      <c r="Z82" s="113">
        <v>0</v>
      </c>
      <c r="AA82" s="113">
        <f t="shared" si="72"/>
        <v>0</v>
      </c>
      <c r="AB82" s="113">
        <f t="shared" si="73"/>
        <v>0</v>
      </c>
      <c r="AC82" s="114">
        <f t="shared" si="74"/>
        <v>0</v>
      </c>
      <c r="AD82" s="114">
        <f t="shared" si="75"/>
        <v>0</v>
      </c>
      <c r="AE82" s="113">
        <v>0</v>
      </c>
      <c r="AF82" s="113">
        <v>0</v>
      </c>
      <c r="AG82" s="113">
        <f t="shared" si="76"/>
        <v>0</v>
      </c>
      <c r="AH82" s="113">
        <f t="shared" si="77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78"/>
        <v>0</v>
      </c>
      <c r="AR82" s="115">
        <f t="shared" si="79"/>
        <v>0</v>
      </c>
      <c r="AS82" s="116">
        <f t="shared" si="80"/>
        <v>0</v>
      </c>
      <c r="AT82" s="881">
        <f t="shared" si="82"/>
        <v>2395741</v>
      </c>
      <c r="AU82" s="535">
        <f t="shared" si="83"/>
        <v>1733948</v>
      </c>
      <c r="AV82" s="113">
        <f t="shared" si="84"/>
        <v>0</v>
      </c>
      <c r="AW82" s="535">
        <f t="shared" si="85"/>
        <v>586074</v>
      </c>
      <c r="AX82" s="535">
        <f t="shared" si="85"/>
        <v>34679</v>
      </c>
      <c r="AY82" s="535">
        <f t="shared" si="86"/>
        <v>41040</v>
      </c>
      <c r="AZ82" s="556">
        <f t="shared" si="87"/>
        <v>3.3451</v>
      </c>
      <c r="BA82" s="556">
        <f t="shared" si="88"/>
        <v>2.2726999999999999</v>
      </c>
      <c r="BB82" s="557">
        <f t="shared" si="88"/>
        <v>1.0724</v>
      </c>
    </row>
    <row r="83" spans="1:54" ht="12.95" customHeight="1" x14ac:dyDescent="0.25">
      <c r="A83" s="548">
        <v>15</v>
      </c>
      <c r="B83" s="649">
        <v>5412</v>
      </c>
      <c r="C83" s="650">
        <v>600099130</v>
      </c>
      <c r="D83" s="549">
        <v>70698066</v>
      </c>
      <c r="E83" s="651" t="s">
        <v>400</v>
      </c>
      <c r="F83" s="549">
        <v>3117</v>
      </c>
      <c r="G83" s="651" t="s">
        <v>323</v>
      </c>
      <c r="H83" s="552" t="s">
        <v>282</v>
      </c>
      <c r="I83" s="529">
        <v>352854</v>
      </c>
      <c r="J83" s="554">
        <v>259833</v>
      </c>
      <c r="K83" s="554">
        <v>0</v>
      </c>
      <c r="L83" s="344">
        <v>87824</v>
      </c>
      <c r="M83" s="344">
        <v>5197</v>
      </c>
      <c r="N83" s="554">
        <v>0</v>
      </c>
      <c r="O83" s="555">
        <v>0.75</v>
      </c>
      <c r="P83" s="744">
        <v>0.75</v>
      </c>
      <c r="Q83" s="837">
        <v>0</v>
      </c>
      <c r="R83" s="112">
        <f t="shared" si="70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71"/>
        <v>0</v>
      </c>
      <c r="X83" s="113">
        <v>0</v>
      </c>
      <c r="Y83" s="113">
        <v>0</v>
      </c>
      <c r="Z83" s="113">
        <v>0</v>
      </c>
      <c r="AA83" s="113">
        <f t="shared" si="72"/>
        <v>0</v>
      </c>
      <c r="AB83" s="113">
        <f t="shared" si="73"/>
        <v>0</v>
      </c>
      <c r="AC83" s="114">
        <f t="shared" si="74"/>
        <v>0</v>
      </c>
      <c r="AD83" s="114">
        <f t="shared" si="75"/>
        <v>0</v>
      </c>
      <c r="AE83" s="113">
        <v>0</v>
      </c>
      <c r="AF83" s="113">
        <v>0</v>
      </c>
      <c r="AG83" s="113">
        <f t="shared" si="76"/>
        <v>0</v>
      </c>
      <c r="AH83" s="113">
        <f t="shared" si="77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78"/>
        <v>0</v>
      </c>
      <c r="AR83" s="115">
        <f t="shared" si="79"/>
        <v>0</v>
      </c>
      <c r="AS83" s="116">
        <f t="shared" si="80"/>
        <v>0</v>
      </c>
      <c r="AT83" s="881">
        <f t="shared" si="82"/>
        <v>352854</v>
      </c>
      <c r="AU83" s="535">
        <f t="shared" si="83"/>
        <v>259833</v>
      </c>
      <c r="AV83" s="113">
        <f t="shared" si="84"/>
        <v>0</v>
      </c>
      <c r="AW83" s="535">
        <f t="shared" si="85"/>
        <v>87824</v>
      </c>
      <c r="AX83" s="535">
        <f t="shared" si="85"/>
        <v>5197</v>
      </c>
      <c r="AY83" s="535">
        <f t="shared" si="86"/>
        <v>0</v>
      </c>
      <c r="AZ83" s="556">
        <f t="shared" si="87"/>
        <v>0.75</v>
      </c>
      <c r="BA83" s="556">
        <f t="shared" si="88"/>
        <v>0.75</v>
      </c>
      <c r="BB83" s="557">
        <f t="shared" si="88"/>
        <v>0</v>
      </c>
    </row>
    <row r="84" spans="1:54" ht="12.95" customHeight="1" x14ac:dyDescent="0.25">
      <c r="A84" s="548">
        <v>15</v>
      </c>
      <c r="B84" s="649">
        <v>5412</v>
      </c>
      <c r="C84" s="650">
        <v>600099130</v>
      </c>
      <c r="D84" s="549">
        <v>70698066</v>
      </c>
      <c r="E84" s="651" t="s">
        <v>400</v>
      </c>
      <c r="F84" s="549">
        <v>3141</v>
      </c>
      <c r="G84" s="651" t="s">
        <v>319</v>
      </c>
      <c r="H84" s="552" t="s">
        <v>282</v>
      </c>
      <c r="I84" s="529">
        <v>595839</v>
      </c>
      <c r="J84" s="554">
        <v>436883</v>
      </c>
      <c r="K84" s="554">
        <v>0</v>
      </c>
      <c r="L84" s="344">
        <v>147666</v>
      </c>
      <c r="M84" s="344">
        <v>8738</v>
      </c>
      <c r="N84" s="554">
        <v>2552</v>
      </c>
      <c r="O84" s="555">
        <v>1.49</v>
      </c>
      <c r="P84" s="744">
        <v>0</v>
      </c>
      <c r="Q84" s="837">
        <v>1.49</v>
      </c>
      <c r="R84" s="112">
        <f t="shared" si="70"/>
        <v>0</v>
      </c>
      <c r="S84" s="113">
        <v>0</v>
      </c>
      <c r="T84" s="113">
        <v>7831</v>
      </c>
      <c r="U84" s="113">
        <v>0</v>
      </c>
      <c r="V84" s="113">
        <v>0</v>
      </c>
      <c r="W84" s="113">
        <f t="shared" si="71"/>
        <v>7831</v>
      </c>
      <c r="X84" s="113">
        <v>0</v>
      </c>
      <c r="Y84" s="113">
        <v>0</v>
      </c>
      <c r="Z84" s="113">
        <v>0</v>
      </c>
      <c r="AA84" s="113">
        <f t="shared" si="72"/>
        <v>0</v>
      </c>
      <c r="AB84" s="113">
        <f t="shared" si="73"/>
        <v>7831</v>
      </c>
      <c r="AC84" s="114">
        <f t="shared" si="74"/>
        <v>2647</v>
      </c>
      <c r="AD84" s="114">
        <f t="shared" si="75"/>
        <v>157</v>
      </c>
      <c r="AE84" s="113">
        <v>0</v>
      </c>
      <c r="AF84" s="113">
        <v>0</v>
      </c>
      <c r="AG84" s="113">
        <f t="shared" si="76"/>
        <v>0</v>
      </c>
      <c r="AH84" s="113">
        <f t="shared" si="77"/>
        <v>10635</v>
      </c>
      <c r="AI84" s="115">
        <v>0</v>
      </c>
      <c r="AJ84" s="115">
        <v>0</v>
      </c>
      <c r="AK84" s="115">
        <v>0</v>
      </c>
      <c r="AL84" s="115">
        <v>0</v>
      </c>
      <c r="AM84" s="115">
        <v>0.02</v>
      </c>
      <c r="AN84" s="115">
        <v>0</v>
      </c>
      <c r="AO84" s="115">
        <v>0</v>
      </c>
      <c r="AP84" s="115">
        <v>0</v>
      </c>
      <c r="AQ84" s="115">
        <f t="shared" si="78"/>
        <v>0</v>
      </c>
      <c r="AR84" s="115">
        <f t="shared" si="79"/>
        <v>0.02</v>
      </c>
      <c r="AS84" s="116">
        <f t="shared" si="80"/>
        <v>0.02</v>
      </c>
      <c r="AT84" s="881">
        <f t="shared" si="82"/>
        <v>606474</v>
      </c>
      <c r="AU84" s="535">
        <f t="shared" si="83"/>
        <v>444714</v>
      </c>
      <c r="AV84" s="113">
        <f t="shared" si="84"/>
        <v>0</v>
      </c>
      <c r="AW84" s="535">
        <f t="shared" si="85"/>
        <v>150313</v>
      </c>
      <c r="AX84" s="535">
        <f t="shared" si="85"/>
        <v>8895</v>
      </c>
      <c r="AY84" s="535">
        <f t="shared" si="86"/>
        <v>2552</v>
      </c>
      <c r="AZ84" s="556">
        <f t="shared" si="87"/>
        <v>1.51</v>
      </c>
      <c r="BA84" s="556">
        <f t="shared" si="88"/>
        <v>0</v>
      </c>
      <c r="BB84" s="557">
        <f t="shared" si="88"/>
        <v>1.51</v>
      </c>
    </row>
    <row r="85" spans="1:54" ht="12.95" customHeight="1" x14ac:dyDescent="0.25">
      <c r="A85" s="548">
        <v>15</v>
      </c>
      <c r="B85" s="649">
        <v>5412</v>
      </c>
      <c r="C85" s="650">
        <v>600099130</v>
      </c>
      <c r="D85" s="549">
        <v>70698066</v>
      </c>
      <c r="E85" s="651" t="s">
        <v>400</v>
      </c>
      <c r="F85" s="549">
        <v>3143</v>
      </c>
      <c r="G85" s="651" t="s">
        <v>633</v>
      </c>
      <c r="H85" s="552" t="s">
        <v>281</v>
      </c>
      <c r="I85" s="529">
        <v>286455</v>
      </c>
      <c r="J85" s="554">
        <v>210939</v>
      </c>
      <c r="K85" s="554">
        <v>0</v>
      </c>
      <c r="L85" s="344">
        <v>71297</v>
      </c>
      <c r="M85" s="344">
        <v>4219</v>
      </c>
      <c r="N85" s="554">
        <v>0</v>
      </c>
      <c r="O85" s="555">
        <v>0.5</v>
      </c>
      <c r="P85" s="744">
        <v>0.5</v>
      </c>
      <c r="Q85" s="837">
        <v>0</v>
      </c>
      <c r="R85" s="112">
        <f t="shared" si="70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71"/>
        <v>0</v>
      </c>
      <c r="X85" s="113">
        <v>0</v>
      </c>
      <c r="Y85" s="113">
        <v>0</v>
      </c>
      <c r="Z85" s="113">
        <v>0</v>
      </c>
      <c r="AA85" s="113">
        <f t="shared" si="72"/>
        <v>0</v>
      </c>
      <c r="AB85" s="113">
        <f t="shared" si="73"/>
        <v>0</v>
      </c>
      <c r="AC85" s="114">
        <f t="shared" si="74"/>
        <v>0</v>
      </c>
      <c r="AD85" s="114">
        <f t="shared" si="75"/>
        <v>0</v>
      </c>
      <c r="AE85" s="113">
        <v>0</v>
      </c>
      <c r="AF85" s="113">
        <v>0</v>
      </c>
      <c r="AG85" s="113">
        <f t="shared" si="76"/>
        <v>0</v>
      </c>
      <c r="AH85" s="113">
        <f t="shared" si="77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78"/>
        <v>0</v>
      </c>
      <c r="AR85" s="115">
        <f t="shared" si="79"/>
        <v>0</v>
      </c>
      <c r="AS85" s="116">
        <f t="shared" si="80"/>
        <v>0</v>
      </c>
      <c r="AT85" s="881">
        <f t="shared" si="82"/>
        <v>286455</v>
      </c>
      <c r="AU85" s="535">
        <f t="shared" si="83"/>
        <v>210939</v>
      </c>
      <c r="AV85" s="113">
        <f t="shared" si="84"/>
        <v>0</v>
      </c>
      <c r="AW85" s="535">
        <f t="shared" si="85"/>
        <v>71297</v>
      </c>
      <c r="AX85" s="535">
        <f t="shared" si="85"/>
        <v>4219</v>
      </c>
      <c r="AY85" s="535">
        <f t="shared" si="86"/>
        <v>0</v>
      </c>
      <c r="AZ85" s="556">
        <f t="shared" si="87"/>
        <v>0.5</v>
      </c>
      <c r="BA85" s="556">
        <f t="shared" si="88"/>
        <v>0.5</v>
      </c>
      <c r="BB85" s="557">
        <f t="shared" si="88"/>
        <v>0</v>
      </c>
    </row>
    <row r="86" spans="1:54" ht="12.95" customHeight="1" x14ac:dyDescent="0.25">
      <c r="A86" s="548">
        <v>15</v>
      </c>
      <c r="B86" s="649">
        <v>5412</v>
      </c>
      <c r="C86" s="650">
        <v>600099130</v>
      </c>
      <c r="D86" s="549">
        <v>70698066</v>
      </c>
      <c r="E86" s="651" t="s">
        <v>400</v>
      </c>
      <c r="F86" s="549">
        <v>3143</v>
      </c>
      <c r="G86" s="651" t="s">
        <v>634</v>
      </c>
      <c r="H86" s="552" t="s">
        <v>282</v>
      </c>
      <c r="I86" s="529">
        <v>7022</v>
      </c>
      <c r="J86" s="554">
        <v>4950</v>
      </c>
      <c r="K86" s="554">
        <v>0</v>
      </c>
      <c r="L86" s="344">
        <v>1673</v>
      </c>
      <c r="M86" s="344">
        <v>99</v>
      </c>
      <c r="N86" s="554">
        <v>300</v>
      </c>
      <c r="O86" s="555">
        <v>0.02</v>
      </c>
      <c r="P86" s="744">
        <v>0</v>
      </c>
      <c r="Q86" s="837">
        <v>0.02</v>
      </c>
      <c r="R86" s="112">
        <f t="shared" si="70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71"/>
        <v>0</v>
      </c>
      <c r="X86" s="113">
        <v>0</v>
      </c>
      <c r="Y86" s="113">
        <v>0</v>
      </c>
      <c r="Z86" s="113">
        <v>0</v>
      </c>
      <c r="AA86" s="113">
        <f t="shared" si="72"/>
        <v>0</v>
      </c>
      <c r="AB86" s="113">
        <f t="shared" si="73"/>
        <v>0</v>
      </c>
      <c r="AC86" s="114">
        <f t="shared" si="74"/>
        <v>0</v>
      </c>
      <c r="AD86" s="114">
        <f t="shared" si="75"/>
        <v>0</v>
      </c>
      <c r="AE86" s="113">
        <v>0</v>
      </c>
      <c r="AF86" s="113">
        <v>0</v>
      </c>
      <c r="AG86" s="113">
        <f t="shared" si="76"/>
        <v>0</v>
      </c>
      <c r="AH86" s="113">
        <f t="shared" si="77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78"/>
        <v>0</v>
      </c>
      <c r="AR86" s="115">
        <f t="shared" si="79"/>
        <v>0</v>
      </c>
      <c r="AS86" s="116">
        <f t="shared" si="80"/>
        <v>0</v>
      </c>
      <c r="AT86" s="881">
        <f t="shared" si="82"/>
        <v>7022</v>
      </c>
      <c r="AU86" s="535">
        <f t="shared" si="83"/>
        <v>4950</v>
      </c>
      <c r="AV86" s="113">
        <f t="shared" si="84"/>
        <v>0</v>
      </c>
      <c r="AW86" s="535">
        <f t="shared" si="85"/>
        <v>1673</v>
      </c>
      <c r="AX86" s="535">
        <f t="shared" si="85"/>
        <v>99</v>
      </c>
      <c r="AY86" s="535">
        <f t="shared" si="86"/>
        <v>300</v>
      </c>
      <c r="AZ86" s="556">
        <f t="shared" si="87"/>
        <v>0.02</v>
      </c>
      <c r="BA86" s="556">
        <f t="shared" si="88"/>
        <v>0</v>
      </c>
      <c r="BB86" s="557">
        <f t="shared" si="88"/>
        <v>0.02</v>
      </c>
    </row>
    <row r="87" spans="1:54" ht="12.95" customHeight="1" x14ac:dyDescent="0.25">
      <c r="A87" s="652">
        <v>15</v>
      </c>
      <c r="B87" s="653">
        <v>5412</v>
      </c>
      <c r="C87" s="654">
        <v>600099130</v>
      </c>
      <c r="D87" s="653">
        <v>70698066</v>
      </c>
      <c r="E87" s="655" t="s">
        <v>401</v>
      </c>
      <c r="F87" s="566"/>
      <c r="G87" s="661"/>
      <c r="H87" s="567"/>
      <c r="I87" s="656">
        <v>5415812</v>
      </c>
      <c r="J87" s="657">
        <v>3948799</v>
      </c>
      <c r="K87" s="657">
        <v>0</v>
      </c>
      <c r="L87" s="657">
        <v>1334694</v>
      </c>
      <c r="M87" s="657">
        <v>78977</v>
      </c>
      <c r="N87" s="657">
        <v>53342</v>
      </c>
      <c r="O87" s="658">
        <v>8.6159999999999997</v>
      </c>
      <c r="P87" s="658">
        <v>5.5227000000000004</v>
      </c>
      <c r="Q87" s="659">
        <v>3.0932999999999997</v>
      </c>
      <c r="R87" s="656">
        <f t="shared" ref="R87:BB87" si="89">SUM(R81:R86)</f>
        <v>0</v>
      </c>
      <c r="S87" s="657">
        <f t="shared" si="89"/>
        <v>0</v>
      </c>
      <c r="T87" s="657">
        <f t="shared" si="89"/>
        <v>7831</v>
      </c>
      <c r="U87" s="657">
        <f t="shared" si="89"/>
        <v>0</v>
      </c>
      <c r="V87" s="657">
        <f t="shared" si="89"/>
        <v>0</v>
      </c>
      <c r="W87" s="657">
        <f t="shared" si="89"/>
        <v>7831</v>
      </c>
      <c r="X87" s="657">
        <f t="shared" si="89"/>
        <v>0</v>
      </c>
      <c r="Y87" s="657">
        <f t="shared" si="89"/>
        <v>0</v>
      </c>
      <c r="Z87" s="657">
        <f t="shared" si="89"/>
        <v>0</v>
      </c>
      <c r="AA87" s="657">
        <f t="shared" si="89"/>
        <v>0</v>
      </c>
      <c r="AB87" s="657">
        <f t="shared" si="89"/>
        <v>7831</v>
      </c>
      <c r="AC87" s="657">
        <f t="shared" si="89"/>
        <v>2647</v>
      </c>
      <c r="AD87" s="657">
        <f t="shared" si="89"/>
        <v>157</v>
      </c>
      <c r="AE87" s="657">
        <f t="shared" si="89"/>
        <v>0</v>
      </c>
      <c r="AF87" s="657">
        <f t="shared" si="89"/>
        <v>0</v>
      </c>
      <c r="AG87" s="657">
        <f t="shared" si="89"/>
        <v>0</v>
      </c>
      <c r="AH87" s="657">
        <f t="shared" si="89"/>
        <v>10635</v>
      </c>
      <c r="AI87" s="658">
        <f t="shared" si="89"/>
        <v>0</v>
      </c>
      <c r="AJ87" s="658">
        <f t="shared" si="89"/>
        <v>0</v>
      </c>
      <c r="AK87" s="658">
        <f t="shared" si="89"/>
        <v>0</v>
      </c>
      <c r="AL87" s="658">
        <f t="shared" si="89"/>
        <v>0</v>
      </c>
      <c r="AM87" s="658">
        <f t="shared" si="89"/>
        <v>0.02</v>
      </c>
      <c r="AN87" s="658">
        <f t="shared" si="89"/>
        <v>0</v>
      </c>
      <c r="AO87" s="658">
        <f t="shared" si="89"/>
        <v>0</v>
      </c>
      <c r="AP87" s="658">
        <f t="shared" si="89"/>
        <v>0</v>
      </c>
      <c r="AQ87" s="658">
        <f t="shared" si="89"/>
        <v>0</v>
      </c>
      <c r="AR87" s="658">
        <f t="shared" si="89"/>
        <v>0.02</v>
      </c>
      <c r="AS87" s="660">
        <f t="shared" si="89"/>
        <v>0.02</v>
      </c>
      <c r="AT87" s="884">
        <f t="shared" si="89"/>
        <v>5426447</v>
      </c>
      <c r="AU87" s="657">
        <f t="shared" si="89"/>
        <v>3956630</v>
      </c>
      <c r="AV87" s="657">
        <f t="shared" si="89"/>
        <v>0</v>
      </c>
      <c r="AW87" s="657">
        <f t="shared" si="89"/>
        <v>1337341</v>
      </c>
      <c r="AX87" s="657">
        <f t="shared" si="89"/>
        <v>79134</v>
      </c>
      <c r="AY87" s="657">
        <f t="shared" si="89"/>
        <v>53342</v>
      </c>
      <c r="AZ87" s="658">
        <f t="shared" si="89"/>
        <v>8.6359999999999992</v>
      </c>
      <c r="BA87" s="658">
        <f t="shared" si="89"/>
        <v>5.5227000000000004</v>
      </c>
      <c r="BB87" s="660">
        <f t="shared" si="89"/>
        <v>3.1133000000000002</v>
      </c>
    </row>
    <row r="88" spans="1:54" ht="12.95" customHeight="1" x14ac:dyDescent="0.25">
      <c r="A88" s="548">
        <v>16</v>
      </c>
      <c r="B88" s="649">
        <v>5418</v>
      </c>
      <c r="C88" s="650">
        <v>600098508</v>
      </c>
      <c r="D88" s="549">
        <v>70156573</v>
      </c>
      <c r="E88" s="651" t="s">
        <v>402</v>
      </c>
      <c r="F88" s="549">
        <v>3111</v>
      </c>
      <c r="G88" s="651" t="s">
        <v>329</v>
      </c>
      <c r="H88" s="552" t="s">
        <v>281</v>
      </c>
      <c r="I88" s="529">
        <v>4107179</v>
      </c>
      <c r="J88" s="554">
        <v>2985110</v>
      </c>
      <c r="K88" s="554">
        <v>0</v>
      </c>
      <c r="L88" s="344">
        <v>1008967</v>
      </c>
      <c r="M88" s="344">
        <v>59702</v>
      </c>
      <c r="N88" s="554">
        <v>53400</v>
      </c>
      <c r="O88" s="555">
        <v>7.3873999999999995</v>
      </c>
      <c r="P88" s="744">
        <v>5.4032</v>
      </c>
      <c r="Q88" s="837">
        <v>1.9842</v>
      </c>
      <c r="R88" s="112">
        <f t="shared" si="70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71"/>
        <v>0</v>
      </c>
      <c r="X88" s="113">
        <v>0</v>
      </c>
      <c r="Y88" s="113">
        <v>0</v>
      </c>
      <c r="Z88" s="113">
        <v>0</v>
      </c>
      <c r="AA88" s="113">
        <f t="shared" si="72"/>
        <v>0</v>
      </c>
      <c r="AB88" s="113">
        <f t="shared" si="73"/>
        <v>0</v>
      </c>
      <c r="AC88" s="114">
        <f t="shared" si="74"/>
        <v>0</v>
      </c>
      <c r="AD88" s="114">
        <f t="shared" si="75"/>
        <v>0</v>
      </c>
      <c r="AE88" s="113">
        <v>0</v>
      </c>
      <c r="AF88" s="113">
        <v>0</v>
      </c>
      <c r="AG88" s="113">
        <f t="shared" si="76"/>
        <v>0</v>
      </c>
      <c r="AH88" s="113">
        <f t="shared" si="77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78"/>
        <v>0</v>
      </c>
      <c r="AR88" s="115">
        <f t="shared" si="79"/>
        <v>0</v>
      </c>
      <c r="AS88" s="116">
        <f t="shared" si="80"/>
        <v>0</v>
      </c>
      <c r="AT88" s="881">
        <f>I88+AH88</f>
        <v>4107179</v>
      </c>
      <c r="AU88" s="535">
        <f>J88+W88</f>
        <v>2985110</v>
      </c>
      <c r="AV88" s="113">
        <f>K88+AA88</f>
        <v>0</v>
      </c>
      <c r="AW88" s="535">
        <f>L88+AC88</f>
        <v>1008967</v>
      </c>
      <c r="AX88" s="535">
        <f>M88+AD88</f>
        <v>59702</v>
      </c>
      <c r="AY88" s="535">
        <f>N88+AG88</f>
        <v>53400</v>
      </c>
      <c r="AZ88" s="556">
        <f>O88+AS88</f>
        <v>7.3873999999999995</v>
      </c>
      <c r="BA88" s="556">
        <f>P88+AQ88</f>
        <v>5.4032</v>
      </c>
      <c r="BB88" s="557">
        <f>Q88+AR88</f>
        <v>1.9842</v>
      </c>
    </row>
    <row r="89" spans="1:54" ht="12.95" customHeight="1" x14ac:dyDescent="0.25">
      <c r="A89" s="548">
        <v>16</v>
      </c>
      <c r="B89" s="649">
        <v>5418</v>
      </c>
      <c r="C89" s="650">
        <v>600098508</v>
      </c>
      <c r="D89" s="549">
        <v>70156573</v>
      </c>
      <c r="E89" s="651" t="s">
        <v>402</v>
      </c>
      <c r="F89" s="549">
        <v>3141</v>
      </c>
      <c r="G89" s="651" t="s">
        <v>319</v>
      </c>
      <c r="H89" s="552" t="s">
        <v>282</v>
      </c>
      <c r="I89" s="529">
        <v>654261</v>
      </c>
      <c r="J89" s="554">
        <v>479562</v>
      </c>
      <c r="K89" s="554">
        <v>0</v>
      </c>
      <c r="L89" s="344">
        <v>162092</v>
      </c>
      <c r="M89" s="344">
        <v>9591</v>
      </c>
      <c r="N89" s="554">
        <v>3016</v>
      </c>
      <c r="O89" s="555">
        <v>1.63</v>
      </c>
      <c r="P89" s="744">
        <v>0</v>
      </c>
      <c r="Q89" s="837">
        <v>1.63</v>
      </c>
      <c r="R89" s="112">
        <f t="shared" si="70"/>
        <v>0</v>
      </c>
      <c r="S89" s="113">
        <v>0</v>
      </c>
      <c r="T89" s="113">
        <v>18202</v>
      </c>
      <c r="U89" s="113">
        <v>0</v>
      </c>
      <c r="V89" s="113">
        <v>0</v>
      </c>
      <c r="W89" s="113">
        <f t="shared" si="71"/>
        <v>18202</v>
      </c>
      <c r="X89" s="113">
        <v>0</v>
      </c>
      <c r="Y89" s="113">
        <v>0</v>
      </c>
      <c r="Z89" s="113">
        <v>0</v>
      </c>
      <c r="AA89" s="113">
        <f t="shared" si="72"/>
        <v>0</v>
      </c>
      <c r="AB89" s="113">
        <f t="shared" si="73"/>
        <v>18202</v>
      </c>
      <c r="AC89" s="114">
        <f t="shared" si="74"/>
        <v>6152</v>
      </c>
      <c r="AD89" s="114">
        <f t="shared" si="75"/>
        <v>364</v>
      </c>
      <c r="AE89" s="113">
        <v>0</v>
      </c>
      <c r="AF89" s="113">
        <v>0</v>
      </c>
      <c r="AG89" s="113">
        <f t="shared" si="76"/>
        <v>0</v>
      </c>
      <c r="AH89" s="113">
        <f t="shared" si="77"/>
        <v>24718</v>
      </c>
      <c r="AI89" s="115">
        <v>0</v>
      </c>
      <c r="AJ89" s="115">
        <v>0</v>
      </c>
      <c r="AK89" s="115">
        <v>0</v>
      </c>
      <c r="AL89" s="115">
        <v>0</v>
      </c>
      <c r="AM89" s="115">
        <v>7.0000000000000007E-2</v>
      </c>
      <c r="AN89" s="115">
        <v>0</v>
      </c>
      <c r="AO89" s="115">
        <v>0</v>
      </c>
      <c r="AP89" s="115">
        <v>0</v>
      </c>
      <c r="AQ89" s="115">
        <f t="shared" si="78"/>
        <v>0</v>
      </c>
      <c r="AR89" s="115">
        <f t="shared" si="79"/>
        <v>7.0000000000000007E-2</v>
      </c>
      <c r="AS89" s="116">
        <f t="shared" si="80"/>
        <v>7.0000000000000007E-2</v>
      </c>
      <c r="AT89" s="881">
        <f>I89+AH89</f>
        <v>678979</v>
      </c>
      <c r="AU89" s="535">
        <f>J89+W89</f>
        <v>497764</v>
      </c>
      <c r="AV89" s="113">
        <f>K89+AA89</f>
        <v>0</v>
      </c>
      <c r="AW89" s="535">
        <f>L89+AC89</f>
        <v>168244</v>
      </c>
      <c r="AX89" s="535">
        <f>M89+AD89</f>
        <v>9955</v>
      </c>
      <c r="AY89" s="535">
        <f>N89+AG89</f>
        <v>3016</v>
      </c>
      <c r="AZ89" s="556">
        <f>O89+AS89</f>
        <v>1.7</v>
      </c>
      <c r="BA89" s="556">
        <f>P89+AQ89</f>
        <v>0</v>
      </c>
      <c r="BB89" s="557">
        <f>Q89+AR89</f>
        <v>1.7</v>
      </c>
    </row>
    <row r="90" spans="1:54" ht="12.95" customHeight="1" x14ac:dyDescent="0.25">
      <c r="A90" s="652">
        <v>16</v>
      </c>
      <c r="B90" s="653">
        <v>5418</v>
      </c>
      <c r="C90" s="654">
        <v>600098508</v>
      </c>
      <c r="D90" s="653">
        <v>70156573</v>
      </c>
      <c r="E90" s="655" t="s">
        <v>403</v>
      </c>
      <c r="F90" s="566"/>
      <c r="G90" s="661"/>
      <c r="H90" s="567"/>
      <c r="I90" s="656">
        <v>4761440</v>
      </c>
      <c r="J90" s="657">
        <v>3464672</v>
      </c>
      <c r="K90" s="657">
        <v>0</v>
      </c>
      <c r="L90" s="657">
        <v>1171059</v>
      </c>
      <c r="M90" s="657">
        <v>69293</v>
      </c>
      <c r="N90" s="657">
        <v>56416</v>
      </c>
      <c r="O90" s="658">
        <v>9.0173999999999985</v>
      </c>
      <c r="P90" s="658">
        <v>5.4032</v>
      </c>
      <c r="Q90" s="659">
        <v>3.6141999999999999</v>
      </c>
      <c r="R90" s="656">
        <f t="shared" ref="R90:BB90" si="90">SUM(R88:R89)</f>
        <v>0</v>
      </c>
      <c r="S90" s="657">
        <f t="shared" si="90"/>
        <v>0</v>
      </c>
      <c r="T90" s="657">
        <f t="shared" si="90"/>
        <v>18202</v>
      </c>
      <c r="U90" s="657">
        <f t="shared" si="90"/>
        <v>0</v>
      </c>
      <c r="V90" s="657">
        <f t="shared" si="90"/>
        <v>0</v>
      </c>
      <c r="W90" s="657">
        <f t="shared" si="90"/>
        <v>18202</v>
      </c>
      <c r="X90" s="657">
        <f t="shared" si="90"/>
        <v>0</v>
      </c>
      <c r="Y90" s="657">
        <f t="shared" si="90"/>
        <v>0</v>
      </c>
      <c r="Z90" s="657">
        <f t="shared" si="90"/>
        <v>0</v>
      </c>
      <c r="AA90" s="657">
        <f t="shared" si="90"/>
        <v>0</v>
      </c>
      <c r="AB90" s="657">
        <f t="shared" si="90"/>
        <v>18202</v>
      </c>
      <c r="AC90" s="657">
        <f t="shared" si="90"/>
        <v>6152</v>
      </c>
      <c r="AD90" s="657">
        <f t="shared" si="90"/>
        <v>364</v>
      </c>
      <c r="AE90" s="657">
        <f t="shared" si="90"/>
        <v>0</v>
      </c>
      <c r="AF90" s="657">
        <f t="shared" si="90"/>
        <v>0</v>
      </c>
      <c r="AG90" s="657">
        <f t="shared" si="90"/>
        <v>0</v>
      </c>
      <c r="AH90" s="657">
        <f t="shared" si="90"/>
        <v>24718</v>
      </c>
      <c r="AI90" s="658">
        <f t="shared" si="90"/>
        <v>0</v>
      </c>
      <c r="AJ90" s="658">
        <f t="shared" si="90"/>
        <v>0</v>
      </c>
      <c r="AK90" s="658">
        <f t="shared" si="90"/>
        <v>0</v>
      </c>
      <c r="AL90" s="658">
        <f t="shared" si="90"/>
        <v>0</v>
      </c>
      <c r="AM90" s="658">
        <f t="shared" si="90"/>
        <v>7.0000000000000007E-2</v>
      </c>
      <c r="AN90" s="658">
        <f t="shared" si="90"/>
        <v>0</v>
      </c>
      <c r="AO90" s="658">
        <f t="shared" si="90"/>
        <v>0</v>
      </c>
      <c r="AP90" s="658">
        <f t="shared" si="90"/>
        <v>0</v>
      </c>
      <c r="AQ90" s="658">
        <f t="shared" si="90"/>
        <v>0</v>
      </c>
      <c r="AR90" s="658">
        <f t="shared" si="90"/>
        <v>7.0000000000000007E-2</v>
      </c>
      <c r="AS90" s="660">
        <f t="shared" si="90"/>
        <v>7.0000000000000007E-2</v>
      </c>
      <c r="AT90" s="884">
        <f t="shared" si="90"/>
        <v>4786158</v>
      </c>
      <c r="AU90" s="657">
        <f t="shared" si="90"/>
        <v>3482874</v>
      </c>
      <c r="AV90" s="657">
        <f t="shared" si="90"/>
        <v>0</v>
      </c>
      <c r="AW90" s="657">
        <f t="shared" si="90"/>
        <v>1177211</v>
      </c>
      <c r="AX90" s="657">
        <f t="shared" si="90"/>
        <v>69657</v>
      </c>
      <c r="AY90" s="657">
        <f t="shared" si="90"/>
        <v>56416</v>
      </c>
      <c r="AZ90" s="658">
        <f t="shared" si="90"/>
        <v>9.0873999999999988</v>
      </c>
      <c r="BA90" s="658">
        <f t="shared" si="90"/>
        <v>5.4032</v>
      </c>
      <c r="BB90" s="660">
        <f t="shared" si="90"/>
        <v>3.6841999999999997</v>
      </c>
    </row>
    <row r="91" spans="1:54" ht="12.95" customHeight="1" x14ac:dyDescent="0.25">
      <c r="A91" s="548">
        <v>17</v>
      </c>
      <c r="B91" s="649">
        <v>5417</v>
      </c>
      <c r="C91" s="650">
        <v>600099113</v>
      </c>
      <c r="D91" s="549">
        <v>70156565</v>
      </c>
      <c r="E91" s="651" t="s">
        <v>404</v>
      </c>
      <c r="F91" s="549">
        <v>3117</v>
      </c>
      <c r="G91" s="651" t="s">
        <v>318</v>
      </c>
      <c r="H91" s="552" t="s">
        <v>281</v>
      </c>
      <c r="I91" s="529">
        <v>5496340</v>
      </c>
      <c r="J91" s="554">
        <v>3947084</v>
      </c>
      <c r="K91" s="554">
        <v>20000</v>
      </c>
      <c r="L91" s="344">
        <v>1340874</v>
      </c>
      <c r="M91" s="344">
        <v>78942</v>
      </c>
      <c r="N91" s="554">
        <v>109440</v>
      </c>
      <c r="O91" s="555">
        <v>7.7713000000000001</v>
      </c>
      <c r="P91" s="744">
        <v>5.7454999999999998</v>
      </c>
      <c r="Q91" s="837">
        <v>2.0257999999999998</v>
      </c>
      <c r="R91" s="112">
        <f t="shared" si="70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71"/>
        <v>0</v>
      </c>
      <c r="X91" s="113">
        <v>0</v>
      </c>
      <c r="Y91" s="113">
        <v>0</v>
      </c>
      <c r="Z91" s="113">
        <v>0</v>
      </c>
      <c r="AA91" s="113">
        <f t="shared" si="72"/>
        <v>0</v>
      </c>
      <c r="AB91" s="113">
        <f t="shared" si="73"/>
        <v>0</v>
      </c>
      <c r="AC91" s="114">
        <f t="shared" si="74"/>
        <v>0</v>
      </c>
      <c r="AD91" s="114">
        <f t="shared" si="75"/>
        <v>0</v>
      </c>
      <c r="AE91" s="113">
        <v>0</v>
      </c>
      <c r="AF91" s="113">
        <v>0</v>
      </c>
      <c r="AG91" s="113">
        <f t="shared" si="76"/>
        <v>0</v>
      </c>
      <c r="AH91" s="113">
        <f t="shared" si="77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78"/>
        <v>0</v>
      </c>
      <c r="AR91" s="115">
        <f t="shared" si="79"/>
        <v>0</v>
      </c>
      <c r="AS91" s="116">
        <f t="shared" si="80"/>
        <v>0</v>
      </c>
      <c r="AT91" s="881">
        <f>I91+AH91</f>
        <v>5496340</v>
      </c>
      <c r="AU91" s="535">
        <f>J91+W91</f>
        <v>3947084</v>
      </c>
      <c r="AV91" s="113">
        <f>K91+AA91</f>
        <v>20000</v>
      </c>
      <c r="AW91" s="535">
        <f t="shared" ref="AW91:AX95" si="91">L91+AC91</f>
        <v>1340874</v>
      </c>
      <c r="AX91" s="535">
        <f t="shared" si="91"/>
        <v>78942</v>
      </c>
      <c r="AY91" s="535">
        <f>N91+AG91</f>
        <v>109440</v>
      </c>
      <c r="AZ91" s="556">
        <f>O91+AS91</f>
        <v>7.7713000000000001</v>
      </c>
      <c r="BA91" s="556">
        <f t="shared" ref="BA91:BB95" si="92">P91+AQ91</f>
        <v>5.7454999999999998</v>
      </c>
      <c r="BB91" s="557">
        <f t="shared" si="92"/>
        <v>2.0257999999999998</v>
      </c>
    </row>
    <row r="92" spans="1:54" ht="12.95" customHeight="1" x14ac:dyDescent="0.25">
      <c r="A92" s="548">
        <v>17</v>
      </c>
      <c r="B92" s="649">
        <v>5417</v>
      </c>
      <c r="C92" s="650">
        <v>600099113</v>
      </c>
      <c r="D92" s="549">
        <v>70156565</v>
      </c>
      <c r="E92" s="651" t="s">
        <v>404</v>
      </c>
      <c r="F92" s="549">
        <v>3117</v>
      </c>
      <c r="G92" s="651" t="s">
        <v>323</v>
      </c>
      <c r="H92" s="552" t="s">
        <v>282</v>
      </c>
      <c r="I92" s="529">
        <v>300583</v>
      </c>
      <c r="J92" s="554">
        <v>221342</v>
      </c>
      <c r="K92" s="554">
        <v>0</v>
      </c>
      <c r="L92" s="344">
        <v>74814</v>
      </c>
      <c r="M92" s="344">
        <v>4427</v>
      </c>
      <c r="N92" s="554">
        <v>0</v>
      </c>
      <c r="O92" s="555">
        <v>0.64</v>
      </c>
      <c r="P92" s="744">
        <v>0.64</v>
      </c>
      <c r="Q92" s="837">
        <v>0</v>
      </c>
      <c r="R92" s="112">
        <f t="shared" si="70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71"/>
        <v>0</v>
      </c>
      <c r="X92" s="113">
        <v>0</v>
      </c>
      <c r="Y92" s="113">
        <v>0</v>
      </c>
      <c r="Z92" s="113">
        <v>0</v>
      </c>
      <c r="AA92" s="113">
        <f t="shared" si="72"/>
        <v>0</v>
      </c>
      <c r="AB92" s="113">
        <f t="shared" si="73"/>
        <v>0</v>
      </c>
      <c r="AC92" s="114">
        <f t="shared" si="74"/>
        <v>0</v>
      </c>
      <c r="AD92" s="114">
        <f t="shared" si="75"/>
        <v>0</v>
      </c>
      <c r="AE92" s="113">
        <v>0</v>
      </c>
      <c r="AF92" s="113">
        <v>0</v>
      </c>
      <c r="AG92" s="113">
        <f t="shared" si="76"/>
        <v>0</v>
      </c>
      <c r="AH92" s="113">
        <f t="shared" si="77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78"/>
        <v>0</v>
      </c>
      <c r="AR92" s="115">
        <f t="shared" si="79"/>
        <v>0</v>
      </c>
      <c r="AS92" s="116">
        <f t="shared" si="80"/>
        <v>0</v>
      </c>
      <c r="AT92" s="881">
        <f>I92+AH92</f>
        <v>300583</v>
      </c>
      <c r="AU92" s="535">
        <f>J92+W92</f>
        <v>221342</v>
      </c>
      <c r="AV92" s="113">
        <f>K92+AA92</f>
        <v>0</v>
      </c>
      <c r="AW92" s="535">
        <f t="shared" si="91"/>
        <v>74814</v>
      </c>
      <c r="AX92" s="535">
        <f t="shared" si="91"/>
        <v>4427</v>
      </c>
      <c r="AY92" s="535">
        <f>N92+AG92</f>
        <v>0</v>
      </c>
      <c r="AZ92" s="556">
        <f>O92+AS92</f>
        <v>0.64</v>
      </c>
      <c r="BA92" s="556">
        <f t="shared" si="92"/>
        <v>0.64</v>
      </c>
      <c r="BB92" s="557">
        <f t="shared" si="92"/>
        <v>0</v>
      </c>
    </row>
    <row r="93" spans="1:54" ht="12.95" customHeight="1" x14ac:dyDescent="0.25">
      <c r="A93" s="548">
        <v>17</v>
      </c>
      <c r="B93" s="649">
        <v>5417</v>
      </c>
      <c r="C93" s="650">
        <v>600099113</v>
      </c>
      <c r="D93" s="549">
        <v>70156565</v>
      </c>
      <c r="E93" s="651" t="s">
        <v>404</v>
      </c>
      <c r="F93" s="549">
        <v>3141</v>
      </c>
      <c r="G93" s="651" t="s">
        <v>319</v>
      </c>
      <c r="H93" s="552" t="s">
        <v>282</v>
      </c>
      <c r="I93" s="529">
        <v>582902</v>
      </c>
      <c r="J93" s="554">
        <v>357533</v>
      </c>
      <c r="K93" s="554">
        <v>70000</v>
      </c>
      <c r="L93" s="344">
        <v>144506</v>
      </c>
      <c r="M93" s="344">
        <v>7151</v>
      </c>
      <c r="N93" s="554">
        <v>3712</v>
      </c>
      <c r="O93" s="555">
        <v>1.25</v>
      </c>
      <c r="P93" s="744">
        <v>0</v>
      </c>
      <c r="Q93" s="837">
        <v>1.25</v>
      </c>
      <c r="R93" s="112">
        <f t="shared" si="70"/>
        <v>0</v>
      </c>
      <c r="S93" s="113">
        <v>0</v>
      </c>
      <c r="T93" s="113">
        <v>3286</v>
      </c>
      <c r="U93" s="113">
        <v>0</v>
      </c>
      <c r="V93" s="113">
        <v>0</v>
      </c>
      <c r="W93" s="113">
        <f t="shared" si="71"/>
        <v>3286</v>
      </c>
      <c r="X93" s="113">
        <v>0</v>
      </c>
      <c r="Y93" s="113">
        <v>0</v>
      </c>
      <c r="Z93" s="113">
        <v>0</v>
      </c>
      <c r="AA93" s="113">
        <f t="shared" si="72"/>
        <v>0</v>
      </c>
      <c r="AB93" s="113">
        <f t="shared" si="73"/>
        <v>3286</v>
      </c>
      <c r="AC93" s="114">
        <f t="shared" si="74"/>
        <v>1111</v>
      </c>
      <c r="AD93" s="114">
        <f t="shared" si="75"/>
        <v>66</v>
      </c>
      <c r="AE93" s="113">
        <v>0</v>
      </c>
      <c r="AF93" s="113">
        <v>0</v>
      </c>
      <c r="AG93" s="113">
        <f t="shared" si="76"/>
        <v>0</v>
      </c>
      <c r="AH93" s="113">
        <f t="shared" si="77"/>
        <v>4463</v>
      </c>
      <c r="AI93" s="115">
        <v>0</v>
      </c>
      <c r="AJ93" s="115">
        <v>0</v>
      </c>
      <c r="AK93" s="115">
        <v>0</v>
      </c>
      <c r="AL93" s="115">
        <v>0</v>
      </c>
      <c r="AM93" s="115">
        <v>0.02</v>
      </c>
      <c r="AN93" s="115">
        <v>0</v>
      </c>
      <c r="AO93" s="115">
        <v>0</v>
      </c>
      <c r="AP93" s="115">
        <v>0</v>
      </c>
      <c r="AQ93" s="115">
        <f t="shared" si="78"/>
        <v>0</v>
      </c>
      <c r="AR93" s="115">
        <f t="shared" si="79"/>
        <v>0.02</v>
      </c>
      <c r="AS93" s="116">
        <f t="shared" si="80"/>
        <v>0.02</v>
      </c>
      <c r="AT93" s="881">
        <f>I93+AH93</f>
        <v>587365</v>
      </c>
      <c r="AU93" s="535">
        <f>J93+W93</f>
        <v>360819</v>
      </c>
      <c r="AV93" s="113">
        <f>K93+AA93</f>
        <v>70000</v>
      </c>
      <c r="AW93" s="535">
        <f t="shared" si="91"/>
        <v>145617</v>
      </c>
      <c r="AX93" s="535">
        <f t="shared" si="91"/>
        <v>7217</v>
      </c>
      <c r="AY93" s="535">
        <f>N93+AG93</f>
        <v>3712</v>
      </c>
      <c r="AZ93" s="556">
        <f>O93+AS93</f>
        <v>1.27</v>
      </c>
      <c r="BA93" s="556">
        <f t="shared" si="92"/>
        <v>0</v>
      </c>
      <c r="BB93" s="557">
        <f t="shared" si="92"/>
        <v>1.27</v>
      </c>
    </row>
    <row r="94" spans="1:54" ht="12.95" customHeight="1" x14ac:dyDescent="0.25">
      <c r="A94" s="548">
        <v>17</v>
      </c>
      <c r="B94" s="649">
        <v>5417</v>
      </c>
      <c r="C94" s="650">
        <v>600099113</v>
      </c>
      <c r="D94" s="549">
        <v>70156565</v>
      </c>
      <c r="E94" s="651" t="s">
        <v>404</v>
      </c>
      <c r="F94" s="549">
        <v>3143</v>
      </c>
      <c r="G94" s="651" t="s">
        <v>633</v>
      </c>
      <c r="H94" s="552" t="s">
        <v>281</v>
      </c>
      <c r="I94" s="529">
        <v>459663</v>
      </c>
      <c r="J94" s="554">
        <v>338485</v>
      </c>
      <c r="K94" s="554">
        <v>0</v>
      </c>
      <c r="L94" s="344">
        <v>114408</v>
      </c>
      <c r="M94" s="344">
        <v>6770</v>
      </c>
      <c r="N94" s="554">
        <v>0</v>
      </c>
      <c r="O94" s="555">
        <v>0.71060000000000012</v>
      </c>
      <c r="P94" s="744">
        <v>0.71060000000000012</v>
      </c>
      <c r="Q94" s="837">
        <v>0</v>
      </c>
      <c r="R94" s="112">
        <f t="shared" si="70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71"/>
        <v>0</v>
      </c>
      <c r="X94" s="113">
        <v>0</v>
      </c>
      <c r="Y94" s="113">
        <v>0</v>
      </c>
      <c r="Z94" s="113">
        <v>0</v>
      </c>
      <c r="AA94" s="113">
        <f t="shared" si="72"/>
        <v>0</v>
      </c>
      <c r="AB94" s="113">
        <f t="shared" si="73"/>
        <v>0</v>
      </c>
      <c r="AC94" s="114">
        <f t="shared" si="74"/>
        <v>0</v>
      </c>
      <c r="AD94" s="114">
        <f t="shared" si="75"/>
        <v>0</v>
      </c>
      <c r="AE94" s="113">
        <v>0</v>
      </c>
      <c r="AF94" s="113">
        <v>0</v>
      </c>
      <c r="AG94" s="113">
        <f t="shared" si="76"/>
        <v>0</v>
      </c>
      <c r="AH94" s="113">
        <f t="shared" si="77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78"/>
        <v>0</v>
      </c>
      <c r="AR94" s="115">
        <f t="shared" si="79"/>
        <v>0</v>
      </c>
      <c r="AS94" s="116">
        <f t="shared" si="80"/>
        <v>0</v>
      </c>
      <c r="AT94" s="881">
        <f>I94+AH94</f>
        <v>459663</v>
      </c>
      <c r="AU94" s="535">
        <f>J94+W94</f>
        <v>338485</v>
      </c>
      <c r="AV94" s="113">
        <f>K94+AA94</f>
        <v>0</v>
      </c>
      <c r="AW94" s="535">
        <f t="shared" si="91"/>
        <v>114408</v>
      </c>
      <c r="AX94" s="535">
        <f t="shared" si="91"/>
        <v>6770</v>
      </c>
      <c r="AY94" s="535">
        <f>N94+AG94</f>
        <v>0</v>
      </c>
      <c r="AZ94" s="556">
        <f>O94+AS94</f>
        <v>0.71060000000000012</v>
      </c>
      <c r="BA94" s="556">
        <f t="shared" si="92"/>
        <v>0.71060000000000012</v>
      </c>
      <c r="BB94" s="557">
        <f t="shared" si="92"/>
        <v>0</v>
      </c>
    </row>
    <row r="95" spans="1:54" ht="12.95" customHeight="1" x14ac:dyDescent="0.25">
      <c r="A95" s="548">
        <v>17</v>
      </c>
      <c r="B95" s="649">
        <v>5417</v>
      </c>
      <c r="C95" s="650">
        <v>600099113</v>
      </c>
      <c r="D95" s="549">
        <v>70156565</v>
      </c>
      <c r="E95" s="651" t="s">
        <v>404</v>
      </c>
      <c r="F95" s="549">
        <v>3143</v>
      </c>
      <c r="G95" s="651" t="s">
        <v>634</v>
      </c>
      <c r="H95" s="552" t="s">
        <v>282</v>
      </c>
      <c r="I95" s="529">
        <v>21066</v>
      </c>
      <c r="J95" s="554">
        <v>14850</v>
      </c>
      <c r="K95" s="554">
        <v>0</v>
      </c>
      <c r="L95" s="344">
        <v>5019</v>
      </c>
      <c r="M95" s="344">
        <v>297</v>
      </c>
      <c r="N95" s="554">
        <v>900</v>
      </c>
      <c r="O95" s="555">
        <v>0.06</v>
      </c>
      <c r="P95" s="744">
        <v>0</v>
      </c>
      <c r="Q95" s="837">
        <v>0.06</v>
      </c>
      <c r="R95" s="112">
        <f t="shared" si="70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71"/>
        <v>0</v>
      </c>
      <c r="X95" s="113">
        <v>0</v>
      </c>
      <c r="Y95" s="113">
        <v>0</v>
      </c>
      <c r="Z95" s="113">
        <v>0</v>
      </c>
      <c r="AA95" s="113">
        <f t="shared" si="72"/>
        <v>0</v>
      </c>
      <c r="AB95" s="113">
        <f t="shared" si="73"/>
        <v>0</v>
      </c>
      <c r="AC95" s="114">
        <f t="shared" si="74"/>
        <v>0</v>
      </c>
      <c r="AD95" s="114">
        <f t="shared" si="75"/>
        <v>0</v>
      </c>
      <c r="AE95" s="113">
        <v>0</v>
      </c>
      <c r="AF95" s="113">
        <v>0</v>
      </c>
      <c r="AG95" s="113">
        <f t="shared" si="76"/>
        <v>0</v>
      </c>
      <c r="AH95" s="113">
        <f t="shared" si="77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78"/>
        <v>0</v>
      </c>
      <c r="AR95" s="115">
        <f t="shared" si="79"/>
        <v>0</v>
      </c>
      <c r="AS95" s="116">
        <f t="shared" si="80"/>
        <v>0</v>
      </c>
      <c r="AT95" s="881">
        <f>I95+AH95</f>
        <v>21066</v>
      </c>
      <c r="AU95" s="535">
        <f>J95+W95</f>
        <v>14850</v>
      </c>
      <c r="AV95" s="113">
        <f>K95+AA95</f>
        <v>0</v>
      </c>
      <c r="AW95" s="535">
        <f t="shared" si="91"/>
        <v>5019</v>
      </c>
      <c r="AX95" s="535">
        <f t="shared" si="91"/>
        <v>297</v>
      </c>
      <c r="AY95" s="535">
        <f>N95+AG95</f>
        <v>900</v>
      </c>
      <c r="AZ95" s="556">
        <f>O95+AS95</f>
        <v>0.06</v>
      </c>
      <c r="BA95" s="556">
        <f t="shared" si="92"/>
        <v>0</v>
      </c>
      <c r="BB95" s="557">
        <f t="shared" si="92"/>
        <v>0.06</v>
      </c>
    </row>
    <row r="96" spans="1:54" ht="12.95" customHeight="1" x14ac:dyDescent="0.25">
      <c r="A96" s="652">
        <v>17</v>
      </c>
      <c r="B96" s="653">
        <v>5417</v>
      </c>
      <c r="C96" s="654">
        <v>600099113</v>
      </c>
      <c r="D96" s="653">
        <v>70156565</v>
      </c>
      <c r="E96" s="655" t="s">
        <v>405</v>
      </c>
      <c r="F96" s="566"/>
      <c r="G96" s="661"/>
      <c r="H96" s="567"/>
      <c r="I96" s="665">
        <v>6860554</v>
      </c>
      <c r="J96" s="666">
        <v>4879294</v>
      </c>
      <c r="K96" s="666">
        <v>90000</v>
      </c>
      <c r="L96" s="666">
        <v>1679621</v>
      </c>
      <c r="M96" s="666">
        <v>97587</v>
      </c>
      <c r="N96" s="666">
        <v>114052</v>
      </c>
      <c r="O96" s="667">
        <v>10.431900000000001</v>
      </c>
      <c r="P96" s="667">
        <v>7.0960999999999999</v>
      </c>
      <c r="Q96" s="668">
        <v>3.3357999999999999</v>
      </c>
      <c r="R96" s="665">
        <f t="shared" ref="R96:BB96" si="93">SUM(R91:R95)</f>
        <v>0</v>
      </c>
      <c r="S96" s="666">
        <f t="shared" si="93"/>
        <v>0</v>
      </c>
      <c r="T96" s="666">
        <f t="shared" si="93"/>
        <v>3286</v>
      </c>
      <c r="U96" s="666">
        <f t="shared" si="93"/>
        <v>0</v>
      </c>
      <c r="V96" s="666">
        <f t="shared" si="93"/>
        <v>0</v>
      </c>
      <c r="W96" s="666">
        <f t="shared" si="93"/>
        <v>3286</v>
      </c>
      <c r="X96" s="666">
        <f t="shared" si="93"/>
        <v>0</v>
      </c>
      <c r="Y96" s="666">
        <f t="shared" si="93"/>
        <v>0</v>
      </c>
      <c r="Z96" s="666">
        <f t="shared" si="93"/>
        <v>0</v>
      </c>
      <c r="AA96" s="666">
        <f t="shared" si="93"/>
        <v>0</v>
      </c>
      <c r="AB96" s="666">
        <f t="shared" si="93"/>
        <v>3286</v>
      </c>
      <c r="AC96" s="666">
        <f t="shared" si="93"/>
        <v>1111</v>
      </c>
      <c r="AD96" s="666">
        <f t="shared" si="93"/>
        <v>66</v>
      </c>
      <c r="AE96" s="666">
        <f t="shared" si="93"/>
        <v>0</v>
      </c>
      <c r="AF96" s="666">
        <f t="shared" si="93"/>
        <v>0</v>
      </c>
      <c r="AG96" s="666">
        <f t="shared" si="93"/>
        <v>0</v>
      </c>
      <c r="AH96" s="666">
        <f t="shared" si="93"/>
        <v>4463</v>
      </c>
      <c r="AI96" s="667">
        <f t="shared" si="93"/>
        <v>0</v>
      </c>
      <c r="AJ96" s="667">
        <f t="shared" si="93"/>
        <v>0</v>
      </c>
      <c r="AK96" s="667">
        <f t="shared" si="93"/>
        <v>0</v>
      </c>
      <c r="AL96" s="667">
        <f t="shared" si="93"/>
        <v>0</v>
      </c>
      <c r="AM96" s="667">
        <f t="shared" si="93"/>
        <v>0.02</v>
      </c>
      <c r="AN96" s="667">
        <f t="shared" si="93"/>
        <v>0</v>
      </c>
      <c r="AO96" s="667">
        <f t="shared" si="93"/>
        <v>0</v>
      </c>
      <c r="AP96" s="667">
        <f t="shared" si="93"/>
        <v>0</v>
      </c>
      <c r="AQ96" s="667">
        <f t="shared" si="93"/>
        <v>0</v>
      </c>
      <c r="AR96" s="667">
        <f t="shared" si="93"/>
        <v>0.02</v>
      </c>
      <c r="AS96" s="669">
        <f t="shared" si="93"/>
        <v>0.02</v>
      </c>
      <c r="AT96" s="885">
        <f t="shared" si="93"/>
        <v>6865017</v>
      </c>
      <c r="AU96" s="666">
        <f t="shared" si="93"/>
        <v>4882580</v>
      </c>
      <c r="AV96" s="666">
        <f t="shared" si="93"/>
        <v>90000</v>
      </c>
      <c r="AW96" s="666">
        <f t="shared" si="93"/>
        <v>1680732</v>
      </c>
      <c r="AX96" s="666">
        <f t="shared" si="93"/>
        <v>97653</v>
      </c>
      <c r="AY96" s="666">
        <f t="shared" si="93"/>
        <v>114052</v>
      </c>
      <c r="AZ96" s="667">
        <f t="shared" si="93"/>
        <v>10.4519</v>
      </c>
      <c r="BA96" s="667">
        <f t="shared" si="93"/>
        <v>7.0960999999999999</v>
      </c>
      <c r="BB96" s="669">
        <f t="shared" si="93"/>
        <v>3.3557999999999999</v>
      </c>
    </row>
    <row r="97" spans="1:54" ht="12.95" customHeight="1" x14ac:dyDescent="0.25">
      <c r="A97" s="548">
        <v>18</v>
      </c>
      <c r="B97" s="649">
        <v>5420</v>
      </c>
      <c r="C97" s="650">
        <v>600098745</v>
      </c>
      <c r="D97" s="549">
        <v>75016249</v>
      </c>
      <c r="E97" s="651" t="s">
        <v>406</v>
      </c>
      <c r="F97" s="549">
        <v>3111</v>
      </c>
      <c r="G97" s="651" t="s">
        <v>329</v>
      </c>
      <c r="H97" s="552" t="s">
        <v>281</v>
      </c>
      <c r="I97" s="529">
        <v>3383991</v>
      </c>
      <c r="J97" s="554">
        <v>2476650</v>
      </c>
      <c r="K97" s="554">
        <v>0</v>
      </c>
      <c r="L97" s="344">
        <v>837108</v>
      </c>
      <c r="M97" s="344">
        <v>49533</v>
      </c>
      <c r="N97" s="554">
        <v>20700</v>
      </c>
      <c r="O97" s="555">
        <v>5.5542999999999996</v>
      </c>
      <c r="P97" s="744">
        <v>4.0644999999999998</v>
      </c>
      <c r="Q97" s="837">
        <v>1.4898</v>
      </c>
      <c r="R97" s="112">
        <f t="shared" si="70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71"/>
        <v>0</v>
      </c>
      <c r="X97" s="113">
        <v>0</v>
      </c>
      <c r="Y97" s="113">
        <v>0</v>
      </c>
      <c r="Z97" s="113">
        <v>0</v>
      </c>
      <c r="AA97" s="113">
        <f t="shared" si="72"/>
        <v>0</v>
      </c>
      <c r="AB97" s="113">
        <f t="shared" si="73"/>
        <v>0</v>
      </c>
      <c r="AC97" s="114">
        <f t="shared" si="74"/>
        <v>0</v>
      </c>
      <c r="AD97" s="114">
        <f t="shared" si="75"/>
        <v>0</v>
      </c>
      <c r="AE97" s="113">
        <v>0</v>
      </c>
      <c r="AF97" s="113">
        <v>0</v>
      </c>
      <c r="AG97" s="113">
        <f t="shared" si="76"/>
        <v>0</v>
      </c>
      <c r="AH97" s="113">
        <f t="shared" si="77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78"/>
        <v>0</v>
      </c>
      <c r="AR97" s="115">
        <f t="shared" si="79"/>
        <v>0</v>
      </c>
      <c r="AS97" s="116">
        <f t="shared" si="80"/>
        <v>0</v>
      </c>
      <c r="AT97" s="881">
        <f>I97+AH97</f>
        <v>3383991</v>
      </c>
      <c r="AU97" s="535">
        <f>J97+W97</f>
        <v>2476650</v>
      </c>
      <c r="AV97" s="113">
        <f>K97+AA97</f>
        <v>0</v>
      </c>
      <c r="AW97" s="535">
        <f t="shared" ref="AW97:AX99" si="94">L97+AC97</f>
        <v>837108</v>
      </c>
      <c r="AX97" s="535">
        <f t="shared" si="94"/>
        <v>49533</v>
      </c>
      <c r="AY97" s="535">
        <f>N97+AG97</f>
        <v>20700</v>
      </c>
      <c r="AZ97" s="556">
        <f>O97+AS97</f>
        <v>5.5542999999999996</v>
      </c>
      <c r="BA97" s="556">
        <f t="shared" ref="BA97:BB99" si="95">P97+AQ97</f>
        <v>4.0644999999999998</v>
      </c>
      <c r="BB97" s="557">
        <f t="shared" si="95"/>
        <v>1.4898</v>
      </c>
    </row>
    <row r="98" spans="1:54" ht="12.95" customHeight="1" x14ac:dyDescent="0.25">
      <c r="A98" s="548">
        <v>18</v>
      </c>
      <c r="B98" s="649">
        <v>5420</v>
      </c>
      <c r="C98" s="650">
        <v>600098745</v>
      </c>
      <c r="D98" s="549">
        <v>75016249</v>
      </c>
      <c r="E98" s="651" t="s">
        <v>406</v>
      </c>
      <c r="F98" s="549">
        <v>3111</v>
      </c>
      <c r="G98" s="651" t="s">
        <v>323</v>
      </c>
      <c r="H98" s="552" t="s">
        <v>282</v>
      </c>
      <c r="I98" s="529">
        <v>418201</v>
      </c>
      <c r="J98" s="554">
        <v>307953</v>
      </c>
      <c r="K98" s="554">
        <v>0</v>
      </c>
      <c r="L98" s="344">
        <v>104089</v>
      </c>
      <c r="M98" s="344">
        <v>6159</v>
      </c>
      <c r="N98" s="554">
        <v>0</v>
      </c>
      <c r="O98" s="555">
        <v>0.89</v>
      </c>
      <c r="P98" s="744">
        <v>0.89</v>
      </c>
      <c r="Q98" s="837">
        <v>0</v>
      </c>
      <c r="R98" s="112">
        <f t="shared" si="70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71"/>
        <v>0</v>
      </c>
      <c r="X98" s="113">
        <v>0</v>
      </c>
      <c r="Y98" s="113">
        <v>0</v>
      </c>
      <c r="Z98" s="113">
        <v>0</v>
      </c>
      <c r="AA98" s="113">
        <f t="shared" si="72"/>
        <v>0</v>
      </c>
      <c r="AB98" s="113">
        <f t="shared" si="73"/>
        <v>0</v>
      </c>
      <c r="AC98" s="114">
        <f t="shared" si="74"/>
        <v>0</v>
      </c>
      <c r="AD98" s="114">
        <f t="shared" si="75"/>
        <v>0</v>
      </c>
      <c r="AE98" s="113">
        <v>0</v>
      </c>
      <c r="AF98" s="113">
        <v>0</v>
      </c>
      <c r="AG98" s="113">
        <f t="shared" si="76"/>
        <v>0</v>
      </c>
      <c r="AH98" s="113">
        <f t="shared" si="77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78"/>
        <v>0</v>
      </c>
      <c r="AR98" s="115">
        <f t="shared" si="79"/>
        <v>0</v>
      </c>
      <c r="AS98" s="116">
        <f t="shared" si="80"/>
        <v>0</v>
      </c>
      <c r="AT98" s="881">
        <f>I98+AH98</f>
        <v>418201</v>
      </c>
      <c r="AU98" s="535">
        <f>J98+W98</f>
        <v>307953</v>
      </c>
      <c r="AV98" s="113">
        <f>K98+AA98</f>
        <v>0</v>
      </c>
      <c r="AW98" s="535">
        <f t="shared" si="94"/>
        <v>104089</v>
      </c>
      <c r="AX98" s="535">
        <f t="shared" si="94"/>
        <v>6159</v>
      </c>
      <c r="AY98" s="535">
        <f>N98+AG98</f>
        <v>0</v>
      </c>
      <c r="AZ98" s="556">
        <f>O98+AS98</f>
        <v>0.89</v>
      </c>
      <c r="BA98" s="556">
        <f t="shared" si="95"/>
        <v>0.89</v>
      </c>
      <c r="BB98" s="557">
        <f t="shared" si="95"/>
        <v>0</v>
      </c>
    </row>
    <row r="99" spans="1:54" ht="12.95" customHeight="1" x14ac:dyDescent="0.25">
      <c r="A99" s="548">
        <v>18</v>
      </c>
      <c r="B99" s="649">
        <v>5420</v>
      </c>
      <c r="C99" s="650">
        <v>600098745</v>
      </c>
      <c r="D99" s="549">
        <v>75016249</v>
      </c>
      <c r="E99" s="651" t="s">
        <v>406</v>
      </c>
      <c r="F99" s="549">
        <v>3141</v>
      </c>
      <c r="G99" s="651" t="s">
        <v>319</v>
      </c>
      <c r="H99" s="552" t="s">
        <v>282</v>
      </c>
      <c r="I99" s="529">
        <v>601545</v>
      </c>
      <c r="J99" s="554">
        <v>440999</v>
      </c>
      <c r="K99" s="554">
        <v>0</v>
      </c>
      <c r="L99" s="344">
        <v>149058</v>
      </c>
      <c r="M99" s="344">
        <v>8820</v>
      </c>
      <c r="N99" s="554">
        <v>2668</v>
      </c>
      <c r="O99" s="555">
        <v>1.5</v>
      </c>
      <c r="P99" s="744">
        <v>0</v>
      </c>
      <c r="Q99" s="837">
        <v>1.5</v>
      </c>
      <c r="R99" s="112">
        <f t="shared" si="70"/>
        <v>0</v>
      </c>
      <c r="S99" s="113">
        <v>0</v>
      </c>
      <c r="T99" s="113">
        <v>-11284</v>
      </c>
      <c r="U99" s="113">
        <v>0</v>
      </c>
      <c r="V99" s="113">
        <v>0</v>
      </c>
      <c r="W99" s="113">
        <f t="shared" si="71"/>
        <v>-11284</v>
      </c>
      <c r="X99" s="113">
        <v>0</v>
      </c>
      <c r="Y99" s="113">
        <v>0</v>
      </c>
      <c r="Z99" s="113">
        <v>0</v>
      </c>
      <c r="AA99" s="113">
        <f t="shared" si="72"/>
        <v>0</v>
      </c>
      <c r="AB99" s="113">
        <f t="shared" si="73"/>
        <v>-11284</v>
      </c>
      <c r="AC99" s="114">
        <f t="shared" si="74"/>
        <v>-3814</v>
      </c>
      <c r="AD99" s="114">
        <f t="shared" si="75"/>
        <v>-226</v>
      </c>
      <c r="AE99" s="113">
        <v>0</v>
      </c>
      <c r="AF99" s="113">
        <v>0</v>
      </c>
      <c r="AG99" s="113">
        <f t="shared" si="76"/>
        <v>0</v>
      </c>
      <c r="AH99" s="113">
        <f t="shared" si="77"/>
        <v>-15324</v>
      </c>
      <c r="AI99" s="115">
        <v>0</v>
      </c>
      <c r="AJ99" s="115">
        <v>0</v>
      </c>
      <c r="AK99" s="115">
        <v>0</v>
      </c>
      <c r="AL99" s="115">
        <v>0</v>
      </c>
      <c r="AM99" s="115">
        <v>-0.04</v>
      </c>
      <c r="AN99" s="115">
        <v>0</v>
      </c>
      <c r="AO99" s="115">
        <v>0</v>
      </c>
      <c r="AP99" s="115">
        <v>0</v>
      </c>
      <c r="AQ99" s="115">
        <f t="shared" si="78"/>
        <v>0</v>
      </c>
      <c r="AR99" s="115">
        <f t="shared" si="79"/>
        <v>-0.04</v>
      </c>
      <c r="AS99" s="116">
        <f t="shared" si="80"/>
        <v>-0.04</v>
      </c>
      <c r="AT99" s="881">
        <f>I99+AH99</f>
        <v>586221</v>
      </c>
      <c r="AU99" s="535">
        <f>J99+W99</f>
        <v>429715</v>
      </c>
      <c r="AV99" s="113">
        <f>K99+AA99</f>
        <v>0</v>
      </c>
      <c r="AW99" s="535">
        <f t="shared" si="94"/>
        <v>145244</v>
      </c>
      <c r="AX99" s="535">
        <f t="shared" si="94"/>
        <v>8594</v>
      </c>
      <c r="AY99" s="535">
        <f>N99+AG99</f>
        <v>2668</v>
      </c>
      <c r="AZ99" s="556">
        <f>O99+AS99</f>
        <v>1.46</v>
      </c>
      <c r="BA99" s="556">
        <f t="shared" si="95"/>
        <v>0</v>
      </c>
      <c r="BB99" s="557">
        <f t="shared" si="95"/>
        <v>1.46</v>
      </c>
    </row>
    <row r="100" spans="1:54" ht="12.95" customHeight="1" x14ac:dyDescent="0.25">
      <c r="A100" s="652">
        <v>18</v>
      </c>
      <c r="B100" s="653">
        <v>5420</v>
      </c>
      <c r="C100" s="654">
        <v>600098745</v>
      </c>
      <c r="D100" s="653">
        <v>75016249</v>
      </c>
      <c r="E100" s="655" t="s">
        <v>407</v>
      </c>
      <c r="F100" s="566"/>
      <c r="G100" s="661"/>
      <c r="H100" s="567"/>
      <c r="I100" s="656">
        <v>4403737</v>
      </c>
      <c r="J100" s="657">
        <v>3225602</v>
      </c>
      <c r="K100" s="657">
        <v>0</v>
      </c>
      <c r="L100" s="657">
        <v>1090255</v>
      </c>
      <c r="M100" s="657">
        <v>64512</v>
      </c>
      <c r="N100" s="657">
        <v>23368</v>
      </c>
      <c r="O100" s="658">
        <v>7.9442999999999993</v>
      </c>
      <c r="P100" s="658">
        <v>4.9544999999999995</v>
      </c>
      <c r="Q100" s="659">
        <v>2.9897999999999998</v>
      </c>
      <c r="R100" s="656">
        <f t="shared" ref="R100:BB100" si="96">SUM(R97:R99)</f>
        <v>0</v>
      </c>
      <c r="S100" s="657">
        <f t="shared" si="96"/>
        <v>0</v>
      </c>
      <c r="T100" s="657">
        <f t="shared" si="96"/>
        <v>-11284</v>
      </c>
      <c r="U100" s="657">
        <f t="shared" si="96"/>
        <v>0</v>
      </c>
      <c r="V100" s="657">
        <f t="shared" si="96"/>
        <v>0</v>
      </c>
      <c r="W100" s="657">
        <f t="shared" si="96"/>
        <v>-11284</v>
      </c>
      <c r="X100" s="657">
        <f t="shared" si="96"/>
        <v>0</v>
      </c>
      <c r="Y100" s="657">
        <f t="shared" si="96"/>
        <v>0</v>
      </c>
      <c r="Z100" s="657">
        <f t="shared" si="96"/>
        <v>0</v>
      </c>
      <c r="AA100" s="657">
        <f t="shared" si="96"/>
        <v>0</v>
      </c>
      <c r="AB100" s="657">
        <f t="shared" si="96"/>
        <v>-11284</v>
      </c>
      <c r="AC100" s="657">
        <f t="shared" si="96"/>
        <v>-3814</v>
      </c>
      <c r="AD100" s="657">
        <f t="shared" si="96"/>
        <v>-226</v>
      </c>
      <c r="AE100" s="657">
        <f t="shared" si="96"/>
        <v>0</v>
      </c>
      <c r="AF100" s="657">
        <f t="shared" si="96"/>
        <v>0</v>
      </c>
      <c r="AG100" s="657">
        <f t="shared" si="96"/>
        <v>0</v>
      </c>
      <c r="AH100" s="657">
        <f t="shared" si="96"/>
        <v>-15324</v>
      </c>
      <c r="AI100" s="658">
        <f t="shared" si="96"/>
        <v>0</v>
      </c>
      <c r="AJ100" s="658">
        <f t="shared" si="96"/>
        <v>0</v>
      </c>
      <c r="AK100" s="658">
        <f t="shared" si="96"/>
        <v>0</v>
      </c>
      <c r="AL100" s="658">
        <f t="shared" si="96"/>
        <v>0</v>
      </c>
      <c r="AM100" s="658">
        <f t="shared" si="96"/>
        <v>-0.04</v>
      </c>
      <c r="AN100" s="658">
        <f t="shared" si="96"/>
        <v>0</v>
      </c>
      <c r="AO100" s="658">
        <f t="shared" si="96"/>
        <v>0</v>
      </c>
      <c r="AP100" s="658">
        <f t="shared" si="96"/>
        <v>0</v>
      </c>
      <c r="AQ100" s="658">
        <f t="shared" si="96"/>
        <v>0</v>
      </c>
      <c r="AR100" s="658">
        <f t="shared" si="96"/>
        <v>-0.04</v>
      </c>
      <c r="AS100" s="660">
        <f t="shared" si="96"/>
        <v>-0.04</v>
      </c>
      <c r="AT100" s="884">
        <f t="shared" si="96"/>
        <v>4388413</v>
      </c>
      <c r="AU100" s="657">
        <f t="shared" si="96"/>
        <v>3214318</v>
      </c>
      <c r="AV100" s="657">
        <f t="shared" si="96"/>
        <v>0</v>
      </c>
      <c r="AW100" s="657">
        <f t="shared" si="96"/>
        <v>1086441</v>
      </c>
      <c r="AX100" s="657">
        <f t="shared" si="96"/>
        <v>64286</v>
      </c>
      <c r="AY100" s="657">
        <f t="shared" si="96"/>
        <v>23368</v>
      </c>
      <c r="AZ100" s="658">
        <f t="shared" si="96"/>
        <v>7.9042999999999992</v>
      </c>
      <c r="BA100" s="658">
        <f t="shared" si="96"/>
        <v>4.9544999999999995</v>
      </c>
      <c r="BB100" s="660">
        <f t="shared" si="96"/>
        <v>2.9497999999999998</v>
      </c>
    </row>
    <row r="101" spans="1:54" ht="12.95" customHeight="1" x14ac:dyDescent="0.25">
      <c r="A101" s="548">
        <v>19</v>
      </c>
      <c r="B101" s="649">
        <v>5419</v>
      </c>
      <c r="C101" s="650">
        <v>600099261</v>
      </c>
      <c r="D101" s="549">
        <v>70946752</v>
      </c>
      <c r="E101" s="651" t="s">
        <v>408</v>
      </c>
      <c r="F101" s="549">
        <v>3113</v>
      </c>
      <c r="G101" s="651" t="s">
        <v>333</v>
      </c>
      <c r="H101" s="552" t="s">
        <v>281</v>
      </c>
      <c r="I101" s="529">
        <v>14383798</v>
      </c>
      <c r="J101" s="554">
        <v>10340645</v>
      </c>
      <c r="K101" s="554">
        <v>74272</v>
      </c>
      <c r="L101" s="344">
        <v>3508658</v>
      </c>
      <c r="M101" s="344">
        <v>206813</v>
      </c>
      <c r="N101" s="554">
        <v>253410</v>
      </c>
      <c r="O101" s="555">
        <v>20.715499999999999</v>
      </c>
      <c r="P101" s="744">
        <v>15.8079</v>
      </c>
      <c r="Q101" s="837">
        <v>4.9076000000000004</v>
      </c>
      <c r="R101" s="112">
        <f t="shared" si="70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71"/>
        <v>0</v>
      </c>
      <c r="X101" s="113">
        <v>0</v>
      </c>
      <c r="Y101" s="113">
        <v>0</v>
      </c>
      <c r="Z101" s="113">
        <v>0</v>
      </c>
      <c r="AA101" s="113">
        <f t="shared" si="72"/>
        <v>0</v>
      </c>
      <c r="AB101" s="113">
        <f t="shared" si="73"/>
        <v>0</v>
      </c>
      <c r="AC101" s="114">
        <f t="shared" si="74"/>
        <v>0</v>
      </c>
      <c r="AD101" s="114">
        <f t="shared" si="75"/>
        <v>0</v>
      </c>
      <c r="AE101" s="113">
        <v>0</v>
      </c>
      <c r="AF101" s="113">
        <v>0</v>
      </c>
      <c r="AG101" s="113">
        <f t="shared" si="76"/>
        <v>0</v>
      </c>
      <c r="AH101" s="113">
        <f t="shared" si="77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78"/>
        <v>0</v>
      </c>
      <c r="AR101" s="115">
        <f t="shared" si="79"/>
        <v>0</v>
      </c>
      <c r="AS101" s="116">
        <f t="shared" si="80"/>
        <v>0</v>
      </c>
      <c r="AT101" s="881">
        <f>I101+AH101</f>
        <v>14383798</v>
      </c>
      <c r="AU101" s="535">
        <f>J101+W101</f>
        <v>10340645</v>
      </c>
      <c r="AV101" s="113">
        <f>K101+AA101</f>
        <v>74272</v>
      </c>
      <c r="AW101" s="535">
        <f t="shared" ref="AW101:AX105" si="97">L101+AC101</f>
        <v>3508658</v>
      </c>
      <c r="AX101" s="535">
        <f t="shared" si="97"/>
        <v>206813</v>
      </c>
      <c r="AY101" s="535">
        <f>N101+AG101</f>
        <v>253410</v>
      </c>
      <c r="AZ101" s="556">
        <f>O101+AS101</f>
        <v>20.715499999999999</v>
      </c>
      <c r="BA101" s="556">
        <f t="shared" ref="BA101:BB105" si="98">P101+AQ101</f>
        <v>15.8079</v>
      </c>
      <c r="BB101" s="557">
        <f t="shared" si="98"/>
        <v>4.9076000000000004</v>
      </c>
    </row>
    <row r="102" spans="1:54" ht="12.95" customHeight="1" x14ac:dyDescent="0.25">
      <c r="A102" s="548">
        <v>19</v>
      </c>
      <c r="B102" s="649">
        <v>5419</v>
      </c>
      <c r="C102" s="650">
        <v>600099261</v>
      </c>
      <c r="D102" s="549">
        <v>70946752</v>
      </c>
      <c r="E102" s="651" t="s">
        <v>408</v>
      </c>
      <c r="F102" s="549">
        <v>3113</v>
      </c>
      <c r="G102" s="651" t="s">
        <v>323</v>
      </c>
      <c r="H102" s="552" t="s">
        <v>282</v>
      </c>
      <c r="I102" s="529">
        <v>889371</v>
      </c>
      <c r="J102" s="554">
        <v>654397</v>
      </c>
      <c r="K102" s="554">
        <v>0</v>
      </c>
      <c r="L102" s="344">
        <v>221186</v>
      </c>
      <c r="M102" s="344">
        <v>13088</v>
      </c>
      <c r="N102" s="554">
        <v>700</v>
      </c>
      <c r="O102" s="555">
        <v>1.89</v>
      </c>
      <c r="P102" s="744">
        <v>1.89</v>
      </c>
      <c r="Q102" s="837">
        <v>0</v>
      </c>
      <c r="R102" s="112">
        <f t="shared" si="70"/>
        <v>0</v>
      </c>
      <c r="S102" s="113">
        <v>21652</v>
      </c>
      <c r="T102" s="113">
        <v>0</v>
      </c>
      <c r="U102" s="113">
        <v>0</v>
      </c>
      <c r="V102" s="113">
        <v>0</v>
      </c>
      <c r="W102" s="113">
        <f t="shared" si="71"/>
        <v>21652</v>
      </c>
      <c r="X102" s="113">
        <v>0</v>
      </c>
      <c r="Y102" s="113">
        <v>0</v>
      </c>
      <c r="Z102" s="113">
        <v>0</v>
      </c>
      <c r="AA102" s="113">
        <f t="shared" si="72"/>
        <v>0</v>
      </c>
      <c r="AB102" s="113">
        <f t="shared" si="73"/>
        <v>21652</v>
      </c>
      <c r="AC102" s="114">
        <f t="shared" si="74"/>
        <v>7318</v>
      </c>
      <c r="AD102" s="114">
        <f t="shared" si="75"/>
        <v>433</v>
      </c>
      <c r="AE102" s="113">
        <v>700</v>
      </c>
      <c r="AF102" s="113">
        <v>0</v>
      </c>
      <c r="AG102" s="113">
        <f t="shared" si="76"/>
        <v>700</v>
      </c>
      <c r="AH102" s="113">
        <f t="shared" si="77"/>
        <v>30103</v>
      </c>
      <c r="AI102" s="115">
        <v>0</v>
      </c>
      <c r="AJ102" s="115">
        <v>0</v>
      </c>
      <c r="AK102" s="115">
        <v>0.06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78"/>
        <v>0.06</v>
      </c>
      <c r="AR102" s="115">
        <f t="shared" si="79"/>
        <v>0</v>
      </c>
      <c r="AS102" s="116">
        <f t="shared" si="80"/>
        <v>0.06</v>
      </c>
      <c r="AT102" s="881">
        <f>I102+AH102</f>
        <v>919474</v>
      </c>
      <c r="AU102" s="535">
        <f>J102+W102</f>
        <v>676049</v>
      </c>
      <c r="AV102" s="113">
        <f>K102+AA102</f>
        <v>0</v>
      </c>
      <c r="AW102" s="535">
        <f t="shared" si="97"/>
        <v>228504</v>
      </c>
      <c r="AX102" s="535">
        <f t="shared" si="97"/>
        <v>13521</v>
      </c>
      <c r="AY102" s="535">
        <f>N102+AG102</f>
        <v>1400</v>
      </c>
      <c r="AZ102" s="556">
        <f>O102+AS102</f>
        <v>1.95</v>
      </c>
      <c r="BA102" s="556">
        <f t="shared" si="98"/>
        <v>1.95</v>
      </c>
      <c r="BB102" s="557">
        <f t="shared" si="98"/>
        <v>0</v>
      </c>
    </row>
    <row r="103" spans="1:54" ht="12.95" customHeight="1" x14ac:dyDescent="0.25">
      <c r="A103" s="548">
        <v>19</v>
      </c>
      <c r="B103" s="649">
        <v>5419</v>
      </c>
      <c r="C103" s="650">
        <v>600099261</v>
      </c>
      <c r="D103" s="549">
        <v>70946752</v>
      </c>
      <c r="E103" s="651" t="s">
        <v>408</v>
      </c>
      <c r="F103" s="549">
        <v>3141</v>
      </c>
      <c r="G103" s="651" t="s">
        <v>319</v>
      </c>
      <c r="H103" s="552" t="s">
        <v>282</v>
      </c>
      <c r="I103" s="529">
        <v>1251734</v>
      </c>
      <c r="J103" s="554">
        <v>909433</v>
      </c>
      <c r="K103" s="554">
        <v>5000</v>
      </c>
      <c r="L103" s="344">
        <v>309078</v>
      </c>
      <c r="M103" s="344">
        <v>18189</v>
      </c>
      <c r="N103" s="554">
        <v>10034</v>
      </c>
      <c r="O103" s="555">
        <v>3.11</v>
      </c>
      <c r="P103" s="744">
        <v>0</v>
      </c>
      <c r="Q103" s="837">
        <v>3.11</v>
      </c>
      <c r="R103" s="112">
        <f t="shared" si="70"/>
        <v>0</v>
      </c>
      <c r="S103" s="113">
        <v>0</v>
      </c>
      <c r="T103" s="113">
        <v>-9708</v>
      </c>
      <c r="U103" s="113">
        <v>0</v>
      </c>
      <c r="V103" s="113">
        <v>0</v>
      </c>
      <c r="W103" s="113">
        <f t="shared" si="71"/>
        <v>-9708</v>
      </c>
      <c r="X103" s="113">
        <v>0</v>
      </c>
      <c r="Y103" s="113">
        <v>0</v>
      </c>
      <c r="Z103" s="113">
        <v>0</v>
      </c>
      <c r="AA103" s="113">
        <f t="shared" si="72"/>
        <v>0</v>
      </c>
      <c r="AB103" s="113">
        <f t="shared" si="73"/>
        <v>-9708</v>
      </c>
      <c r="AC103" s="114">
        <f t="shared" si="74"/>
        <v>-3281</v>
      </c>
      <c r="AD103" s="114">
        <f t="shared" si="75"/>
        <v>-194</v>
      </c>
      <c r="AE103" s="113">
        <v>0</v>
      </c>
      <c r="AF103" s="113">
        <v>0</v>
      </c>
      <c r="AG103" s="113">
        <f t="shared" si="76"/>
        <v>0</v>
      </c>
      <c r="AH103" s="113">
        <f t="shared" si="77"/>
        <v>-13183</v>
      </c>
      <c r="AI103" s="115">
        <v>0</v>
      </c>
      <c r="AJ103" s="115">
        <v>0</v>
      </c>
      <c r="AK103" s="115">
        <v>0</v>
      </c>
      <c r="AL103" s="115">
        <v>0</v>
      </c>
      <c r="AM103" s="115">
        <v>-0.04</v>
      </c>
      <c r="AN103" s="115">
        <v>0</v>
      </c>
      <c r="AO103" s="115">
        <v>0</v>
      </c>
      <c r="AP103" s="115">
        <v>0</v>
      </c>
      <c r="AQ103" s="115">
        <f t="shared" si="78"/>
        <v>0</v>
      </c>
      <c r="AR103" s="115">
        <f t="shared" si="79"/>
        <v>-0.04</v>
      </c>
      <c r="AS103" s="116">
        <f t="shared" si="80"/>
        <v>-0.04</v>
      </c>
      <c r="AT103" s="881">
        <f>I103+AH103</f>
        <v>1238551</v>
      </c>
      <c r="AU103" s="535">
        <f>J103+W103</f>
        <v>899725</v>
      </c>
      <c r="AV103" s="113">
        <f>K103+AA103</f>
        <v>5000</v>
      </c>
      <c r="AW103" s="535">
        <f t="shared" si="97"/>
        <v>305797</v>
      </c>
      <c r="AX103" s="535">
        <f t="shared" si="97"/>
        <v>17995</v>
      </c>
      <c r="AY103" s="535">
        <f>N103+AG103</f>
        <v>10034</v>
      </c>
      <c r="AZ103" s="556">
        <f>O103+AS103</f>
        <v>3.07</v>
      </c>
      <c r="BA103" s="556">
        <f t="shared" si="98"/>
        <v>0</v>
      </c>
      <c r="BB103" s="557">
        <f t="shared" si="98"/>
        <v>3.07</v>
      </c>
    </row>
    <row r="104" spans="1:54" ht="12.95" customHeight="1" x14ac:dyDescent="0.25">
      <c r="A104" s="548">
        <v>19</v>
      </c>
      <c r="B104" s="649">
        <v>5419</v>
      </c>
      <c r="C104" s="650">
        <v>600099261</v>
      </c>
      <c r="D104" s="549">
        <v>70946752</v>
      </c>
      <c r="E104" s="651" t="s">
        <v>408</v>
      </c>
      <c r="F104" s="549">
        <v>3143</v>
      </c>
      <c r="G104" s="651" t="s">
        <v>633</v>
      </c>
      <c r="H104" s="552" t="s">
        <v>281</v>
      </c>
      <c r="I104" s="529">
        <v>571374</v>
      </c>
      <c r="J104" s="554">
        <v>391188</v>
      </c>
      <c r="K104" s="554">
        <v>30000</v>
      </c>
      <c r="L104" s="344">
        <v>142362</v>
      </c>
      <c r="M104" s="344">
        <v>7824</v>
      </c>
      <c r="N104" s="554">
        <v>0</v>
      </c>
      <c r="O104" s="555">
        <v>0.85</v>
      </c>
      <c r="P104" s="744">
        <v>0.85</v>
      </c>
      <c r="Q104" s="837">
        <v>0</v>
      </c>
      <c r="R104" s="112">
        <f t="shared" si="70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71"/>
        <v>0</v>
      </c>
      <c r="X104" s="113">
        <v>0</v>
      </c>
      <c r="Y104" s="113">
        <v>0</v>
      </c>
      <c r="Z104" s="113">
        <v>0</v>
      </c>
      <c r="AA104" s="113">
        <f t="shared" si="72"/>
        <v>0</v>
      </c>
      <c r="AB104" s="113">
        <f t="shared" si="73"/>
        <v>0</v>
      </c>
      <c r="AC104" s="114">
        <f t="shared" si="74"/>
        <v>0</v>
      </c>
      <c r="AD104" s="114">
        <f t="shared" si="75"/>
        <v>0</v>
      </c>
      <c r="AE104" s="113">
        <v>0</v>
      </c>
      <c r="AF104" s="113">
        <v>0</v>
      </c>
      <c r="AG104" s="113">
        <f t="shared" si="76"/>
        <v>0</v>
      </c>
      <c r="AH104" s="113">
        <f t="shared" si="77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78"/>
        <v>0</v>
      </c>
      <c r="AR104" s="115">
        <f t="shared" si="79"/>
        <v>0</v>
      </c>
      <c r="AS104" s="116">
        <f t="shared" si="80"/>
        <v>0</v>
      </c>
      <c r="AT104" s="881">
        <f>I104+AH104</f>
        <v>571374</v>
      </c>
      <c r="AU104" s="535">
        <f>J104+W104</f>
        <v>391188</v>
      </c>
      <c r="AV104" s="113">
        <f>K104+AA104</f>
        <v>30000</v>
      </c>
      <c r="AW104" s="535">
        <f t="shared" si="97"/>
        <v>142362</v>
      </c>
      <c r="AX104" s="535">
        <f t="shared" si="97"/>
        <v>7824</v>
      </c>
      <c r="AY104" s="535">
        <f>N104+AG104</f>
        <v>0</v>
      </c>
      <c r="AZ104" s="556">
        <f>O104+AS104</f>
        <v>0.85</v>
      </c>
      <c r="BA104" s="556">
        <f t="shared" si="98"/>
        <v>0.85</v>
      </c>
      <c r="BB104" s="557">
        <f t="shared" si="98"/>
        <v>0</v>
      </c>
    </row>
    <row r="105" spans="1:54" ht="12.95" customHeight="1" x14ac:dyDescent="0.25">
      <c r="A105" s="548">
        <v>19</v>
      </c>
      <c r="B105" s="649">
        <v>5419</v>
      </c>
      <c r="C105" s="650">
        <v>600099261</v>
      </c>
      <c r="D105" s="549">
        <v>70946752</v>
      </c>
      <c r="E105" s="651" t="s">
        <v>408</v>
      </c>
      <c r="F105" s="549">
        <v>3143</v>
      </c>
      <c r="G105" s="651" t="s">
        <v>634</v>
      </c>
      <c r="H105" s="552" t="s">
        <v>282</v>
      </c>
      <c r="I105" s="529">
        <v>18939</v>
      </c>
      <c r="J105" s="554">
        <v>12365</v>
      </c>
      <c r="K105" s="554">
        <v>1000</v>
      </c>
      <c r="L105" s="344">
        <v>4517</v>
      </c>
      <c r="M105" s="344">
        <v>247</v>
      </c>
      <c r="N105" s="554">
        <v>810</v>
      </c>
      <c r="O105" s="555">
        <v>0.06</v>
      </c>
      <c r="P105" s="744">
        <v>0</v>
      </c>
      <c r="Q105" s="837">
        <v>0.06</v>
      </c>
      <c r="R105" s="112">
        <f t="shared" si="70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71"/>
        <v>0</v>
      </c>
      <c r="X105" s="113">
        <v>0</v>
      </c>
      <c r="Y105" s="113">
        <v>0</v>
      </c>
      <c r="Z105" s="113">
        <v>0</v>
      </c>
      <c r="AA105" s="113">
        <f t="shared" si="72"/>
        <v>0</v>
      </c>
      <c r="AB105" s="113">
        <f t="shared" si="73"/>
        <v>0</v>
      </c>
      <c r="AC105" s="114">
        <f t="shared" si="74"/>
        <v>0</v>
      </c>
      <c r="AD105" s="114">
        <f t="shared" si="75"/>
        <v>0</v>
      </c>
      <c r="AE105" s="113">
        <v>0</v>
      </c>
      <c r="AF105" s="113">
        <v>0</v>
      </c>
      <c r="AG105" s="113">
        <f t="shared" si="76"/>
        <v>0</v>
      </c>
      <c r="AH105" s="113">
        <f t="shared" si="77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78"/>
        <v>0</v>
      </c>
      <c r="AR105" s="115">
        <f t="shared" si="79"/>
        <v>0</v>
      </c>
      <c r="AS105" s="116">
        <f t="shared" si="80"/>
        <v>0</v>
      </c>
      <c r="AT105" s="881">
        <f>I105+AH105</f>
        <v>18939</v>
      </c>
      <c r="AU105" s="535">
        <f>J105+W105</f>
        <v>12365</v>
      </c>
      <c r="AV105" s="113">
        <f>K105+AA105</f>
        <v>1000</v>
      </c>
      <c r="AW105" s="535">
        <f t="shared" si="97"/>
        <v>4517</v>
      </c>
      <c r="AX105" s="535">
        <f t="shared" si="97"/>
        <v>247</v>
      </c>
      <c r="AY105" s="535">
        <f>N105+AG105</f>
        <v>810</v>
      </c>
      <c r="AZ105" s="556">
        <f>O105+AS105</f>
        <v>0.06</v>
      </c>
      <c r="BA105" s="556">
        <f t="shared" si="98"/>
        <v>0</v>
      </c>
      <c r="BB105" s="557">
        <f t="shared" si="98"/>
        <v>0.06</v>
      </c>
    </row>
    <row r="106" spans="1:54" ht="12.95" customHeight="1" x14ac:dyDescent="0.25">
      <c r="A106" s="652">
        <v>19</v>
      </c>
      <c r="B106" s="653">
        <v>5419</v>
      </c>
      <c r="C106" s="654">
        <v>600099261</v>
      </c>
      <c r="D106" s="653">
        <v>70946752</v>
      </c>
      <c r="E106" s="655" t="s">
        <v>409</v>
      </c>
      <c r="F106" s="566"/>
      <c r="G106" s="661"/>
      <c r="H106" s="567"/>
      <c r="I106" s="665">
        <v>17115216</v>
      </c>
      <c r="J106" s="666">
        <v>12308028</v>
      </c>
      <c r="K106" s="666">
        <v>110272</v>
      </c>
      <c r="L106" s="666">
        <v>4185801</v>
      </c>
      <c r="M106" s="666">
        <v>246161</v>
      </c>
      <c r="N106" s="666">
        <v>264954</v>
      </c>
      <c r="O106" s="667">
        <v>26.625499999999999</v>
      </c>
      <c r="P106" s="667">
        <v>18.547900000000002</v>
      </c>
      <c r="Q106" s="668">
        <v>8.0776000000000003</v>
      </c>
      <c r="R106" s="665">
        <f t="shared" ref="R106:BB106" si="99">SUM(R101:R105)</f>
        <v>0</v>
      </c>
      <c r="S106" s="666">
        <f t="shared" si="99"/>
        <v>21652</v>
      </c>
      <c r="T106" s="666">
        <f t="shared" si="99"/>
        <v>-9708</v>
      </c>
      <c r="U106" s="666">
        <f t="shared" si="99"/>
        <v>0</v>
      </c>
      <c r="V106" s="666">
        <f t="shared" si="99"/>
        <v>0</v>
      </c>
      <c r="W106" s="666">
        <f t="shared" si="99"/>
        <v>11944</v>
      </c>
      <c r="X106" s="666">
        <f t="shared" si="99"/>
        <v>0</v>
      </c>
      <c r="Y106" s="666">
        <f t="shared" si="99"/>
        <v>0</v>
      </c>
      <c r="Z106" s="666">
        <f t="shared" si="99"/>
        <v>0</v>
      </c>
      <c r="AA106" s="666">
        <f t="shared" si="99"/>
        <v>0</v>
      </c>
      <c r="AB106" s="666">
        <f t="shared" si="99"/>
        <v>11944</v>
      </c>
      <c r="AC106" s="666">
        <f t="shared" si="99"/>
        <v>4037</v>
      </c>
      <c r="AD106" s="666">
        <f t="shared" si="99"/>
        <v>239</v>
      </c>
      <c r="AE106" s="666">
        <f t="shared" si="99"/>
        <v>700</v>
      </c>
      <c r="AF106" s="666">
        <f t="shared" si="99"/>
        <v>0</v>
      </c>
      <c r="AG106" s="666">
        <f t="shared" si="99"/>
        <v>700</v>
      </c>
      <c r="AH106" s="666">
        <f t="shared" si="99"/>
        <v>16920</v>
      </c>
      <c r="AI106" s="667">
        <f t="shared" si="99"/>
        <v>0</v>
      </c>
      <c r="AJ106" s="667">
        <f t="shared" si="99"/>
        <v>0</v>
      </c>
      <c r="AK106" s="667">
        <f t="shared" si="99"/>
        <v>0.06</v>
      </c>
      <c r="AL106" s="667">
        <f t="shared" si="99"/>
        <v>0</v>
      </c>
      <c r="AM106" s="667">
        <f t="shared" si="99"/>
        <v>-0.04</v>
      </c>
      <c r="AN106" s="667">
        <f t="shared" si="99"/>
        <v>0</v>
      </c>
      <c r="AO106" s="667">
        <f t="shared" si="99"/>
        <v>0</v>
      </c>
      <c r="AP106" s="667">
        <f t="shared" si="99"/>
        <v>0</v>
      </c>
      <c r="AQ106" s="667">
        <f t="shared" si="99"/>
        <v>0.06</v>
      </c>
      <c r="AR106" s="667">
        <f t="shared" si="99"/>
        <v>-0.04</v>
      </c>
      <c r="AS106" s="669">
        <f t="shared" si="99"/>
        <v>1.9999999999999997E-2</v>
      </c>
      <c r="AT106" s="885">
        <f t="shared" si="99"/>
        <v>17132136</v>
      </c>
      <c r="AU106" s="666">
        <f t="shared" si="99"/>
        <v>12319972</v>
      </c>
      <c r="AV106" s="666">
        <f t="shared" si="99"/>
        <v>110272</v>
      </c>
      <c r="AW106" s="666">
        <f t="shared" si="99"/>
        <v>4189838</v>
      </c>
      <c r="AX106" s="666">
        <f t="shared" si="99"/>
        <v>246400</v>
      </c>
      <c r="AY106" s="666">
        <f t="shared" si="99"/>
        <v>265654</v>
      </c>
      <c r="AZ106" s="667">
        <f t="shared" si="99"/>
        <v>26.645499999999998</v>
      </c>
      <c r="BA106" s="667">
        <f t="shared" si="99"/>
        <v>18.607900000000001</v>
      </c>
      <c r="BB106" s="669">
        <f t="shared" si="99"/>
        <v>8.0376000000000012</v>
      </c>
    </row>
    <row r="107" spans="1:54" ht="12.95" customHeight="1" x14ac:dyDescent="0.25">
      <c r="A107" s="548">
        <v>20</v>
      </c>
      <c r="B107" s="649">
        <v>5425</v>
      </c>
      <c r="C107" s="662">
        <v>600099521</v>
      </c>
      <c r="D107" s="549">
        <v>854859</v>
      </c>
      <c r="E107" s="651" t="s">
        <v>410</v>
      </c>
      <c r="F107" s="549">
        <v>3233</v>
      </c>
      <c r="G107" s="651" t="s">
        <v>411</v>
      </c>
      <c r="H107" s="552" t="s">
        <v>282</v>
      </c>
      <c r="I107" s="529">
        <v>2540337</v>
      </c>
      <c r="J107" s="554">
        <v>1845989</v>
      </c>
      <c r="K107" s="554">
        <v>10000</v>
      </c>
      <c r="L107" s="344">
        <v>627324</v>
      </c>
      <c r="M107" s="344">
        <v>36920</v>
      </c>
      <c r="N107" s="554">
        <v>20104</v>
      </c>
      <c r="O107" s="555">
        <v>4.13</v>
      </c>
      <c r="P107" s="744">
        <v>2.92</v>
      </c>
      <c r="Q107" s="837">
        <v>1.21</v>
      </c>
      <c r="R107" s="112">
        <f t="shared" si="70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71"/>
        <v>0</v>
      </c>
      <c r="X107" s="113">
        <v>0</v>
      </c>
      <c r="Y107" s="113">
        <v>0</v>
      </c>
      <c r="Z107" s="113">
        <v>0</v>
      </c>
      <c r="AA107" s="113">
        <f t="shared" si="72"/>
        <v>0</v>
      </c>
      <c r="AB107" s="113">
        <f t="shared" si="73"/>
        <v>0</v>
      </c>
      <c r="AC107" s="114">
        <f t="shared" si="74"/>
        <v>0</v>
      </c>
      <c r="AD107" s="114">
        <f t="shared" si="75"/>
        <v>0</v>
      </c>
      <c r="AE107" s="113">
        <v>0</v>
      </c>
      <c r="AF107" s="113">
        <v>0</v>
      </c>
      <c r="AG107" s="113">
        <f t="shared" si="76"/>
        <v>0</v>
      </c>
      <c r="AH107" s="113">
        <f t="shared" si="77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78"/>
        <v>0</v>
      </c>
      <c r="AR107" s="115">
        <f t="shared" si="79"/>
        <v>0</v>
      </c>
      <c r="AS107" s="116">
        <f t="shared" si="80"/>
        <v>0</v>
      </c>
      <c r="AT107" s="881">
        <f>I107+AH107</f>
        <v>2540337</v>
      </c>
      <c r="AU107" s="535">
        <f>J107+W107</f>
        <v>1845989</v>
      </c>
      <c r="AV107" s="113">
        <f>K107+AA107</f>
        <v>10000</v>
      </c>
      <c r="AW107" s="535">
        <f>L107+AC107</f>
        <v>627324</v>
      </c>
      <c r="AX107" s="535">
        <f>M107+AD107</f>
        <v>36920</v>
      </c>
      <c r="AY107" s="535">
        <f>N107+AG107</f>
        <v>20104</v>
      </c>
      <c r="AZ107" s="556">
        <f>O107+AS107</f>
        <v>4.13</v>
      </c>
      <c r="BA107" s="556">
        <f>P107+AQ107</f>
        <v>2.92</v>
      </c>
      <c r="BB107" s="557">
        <f>Q107+AR107</f>
        <v>1.21</v>
      </c>
    </row>
    <row r="108" spans="1:54" ht="12.95" customHeight="1" x14ac:dyDescent="0.25">
      <c r="A108" s="652">
        <v>20</v>
      </c>
      <c r="B108" s="653">
        <v>5425</v>
      </c>
      <c r="C108" s="654">
        <v>600099521</v>
      </c>
      <c r="D108" s="653">
        <v>854859</v>
      </c>
      <c r="E108" s="655" t="s">
        <v>412</v>
      </c>
      <c r="F108" s="566"/>
      <c r="G108" s="661"/>
      <c r="H108" s="567"/>
      <c r="I108" s="656">
        <v>2540337</v>
      </c>
      <c r="J108" s="657">
        <v>1845989</v>
      </c>
      <c r="K108" s="657">
        <v>10000</v>
      </c>
      <c r="L108" s="657">
        <v>627324</v>
      </c>
      <c r="M108" s="657">
        <v>36920</v>
      </c>
      <c r="N108" s="657">
        <v>20104</v>
      </c>
      <c r="O108" s="658">
        <v>4.13</v>
      </c>
      <c r="P108" s="658">
        <v>2.92</v>
      </c>
      <c r="Q108" s="659">
        <v>1.21</v>
      </c>
      <c r="R108" s="656">
        <f t="shared" ref="R108:BB108" si="100">SUM(R107)</f>
        <v>0</v>
      </c>
      <c r="S108" s="657">
        <f t="shared" si="100"/>
        <v>0</v>
      </c>
      <c r="T108" s="657">
        <f t="shared" si="100"/>
        <v>0</v>
      </c>
      <c r="U108" s="657">
        <f t="shared" si="100"/>
        <v>0</v>
      </c>
      <c r="V108" s="657">
        <f t="shared" si="100"/>
        <v>0</v>
      </c>
      <c r="W108" s="657">
        <f t="shared" si="100"/>
        <v>0</v>
      </c>
      <c r="X108" s="657">
        <f t="shared" si="100"/>
        <v>0</v>
      </c>
      <c r="Y108" s="657">
        <f t="shared" si="100"/>
        <v>0</v>
      </c>
      <c r="Z108" s="657">
        <f t="shared" si="100"/>
        <v>0</v>
      </c>
      <c r="AA108" s="657">
        <f t="shared" si="100"/>
        <v>0</v>
      </c>
      <c r="AB108" s="657">
        <f t="shared" si="100"/>
        <v>0</v>
      </c>
      <c r="AC108" s="657">
        <f t="shared" si="100"/>
        <v>0</v>
      </c>
      <c r="AD108" s="657">
        <f t="shared" si="100"/>
        <v>0</v>
      </c>
      <c r="AE108" s="657">
        <f t="shared" si="100"/>
        <v>0</v>
      </c>
      <c r="AF108" s="657">
        <f t="shared" si="100"/>
        <v>0</v>
      </c>
      <c r="AG108" s="657">
        <f t="shared" si="100"/>
        <v>0</v>
      </c>
      <c r="AH108" s="657">
        <f t="shared" si="100"/>
        <v>0</v>
      </c>
      <c r="AI108" s="658">
        <f t="shared" si="100"/>
        <v>0</v>
      </c>
      <c r="AJ108" s="658">
        <f t="shared" si="100"/>
        <v>0</v>
      </c>
      <c r="AK108" s="658">
        <f t="shared" si="100"/>
        <v>0</v>
      </c>
      <c r="AL108" s="658">
        <f t="shared" si="100"/>
        <v>0</v>
      </c>
      <c r="AM108" s="658">
        <f t="shared" si="100"/>
        <v>0</v>
      </c>
      <c r="AN108" s="658">
        <f t="shared" si="100"/>
        <v>0</v>
      </c>
      <c r="AO108" s="658">
        <f t="shared" si="100"/>
        <v>0</v>
      </c>
      <c r="AP108" s="658">
        <f t="shared" si="100"/>
        <v>0</v>
      </c>
      <c r="AQ108" s="658">
        <f t="shared" si="100"/>
        <v>0</v>
      </c>
      <c r="AR108" s="658">
        <f t="shared" si="100"/>
        <v>0</v>
      </c>
      <c r="AS108" s="660">
        <f t="shared" si="100"/>
        <v>0</v>
      </c>
      <c r="AT108" s="884">
        <f t="shared" si="100"/>
        <v>2540337</v>
      </c>
      <c r="AU108" s="657">
        <f t="shared" si="100"/>
        <v>1845989</v>
      </c>
      <c r="AV108" s="657">
        <f t="shared" si="100"/>
        <v>10000</v>
      </c>
      <c r="AW108" s="657">
        <f t="shared" si="100"/>
        <v>627324</v>
      </c>
      <c r="AX108" s="657">
        <f t="shared" si="100"/>
        <v>36920</v>
      </c>
      <c r="AY108" s="657">
        <f t="shared" si="100"/>
        <v>20104</v>
      </c>
      <c r="AZ108" s="658">
        <f t="shared" si="100"/>
        <v>4.13</v>
      </c>
      <c r="BA108" s="658">
        <f t="shared" si="100"/>
        <v>2.92</v>
      </c>
      <c r="BB108" s="660">
        <f t="shared" si="100"/>
        <v>1.21</v>
      </c>
    </row>
    <row r="109" spans="1:54" ht="12.95" customHeight="1" x14ac:dyDescent="0.25">
      <c r="A109" s="548">
        <v>21</v>
      </c>
      <c r="B109" s="649">
        <v>5426</v>
      </c>
      <c r="C109" s="650">
        <v>600098761</v>
      </c>
      <c r="D109" s="549">
        <v>72742615</v>
      </c>
      <c r="E109" s="651" t="s">
        <v>413</v>
      </c>
      <c r="F109" s="549">
        <v>3111</v>
      </c>
      <c r="G109" s="651" t="s">
        <v>329</v>
      </c>
      <c r="H109" s="552" t="s">
        <v>281</v>
      </c>
      <c r="I109" s="529">
        <v>6263632</v>
      </c>
      <c r="J109" s="554">
        <v>4448021</v>
      </c>
      <c r="K109" s="554">
        <v>90000</v>
      </c>
      <c r="L109" s="344">
        <v>1533851</v>
      </c>
      <c r="M109" s="344">
        <v>88961</v>
      </c>
      <c r="N109" s="554">
        <v>102799</v>
      </c>
      <c r="O109" s="555">
        <v>10.4682</v>
      </c>
      <c r="P109" s="744">
        <v>8</v>
      </c>
      <c r="Q109" s="837">
        <v>2.4681999999999999</v>
      </c>
      <c r="R109" s="112">
        <f t="shared" si="70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71"/>
        <v>0</v>
      </c>
      <c r="X109" s="113">
        <v>0</v>
      </c>
      <c r="Y109" s="113">
        <v>0</v>
      </c>
      <c r="Z109" s="113">
        <v>0</v>
      </c>
      <c r="AA109" s="113">
        <f t="shared" si="72"/>
        <v>0</v>
      </c>
      <c r="AB109" s="113">
        <f t="shared" si="73"/>
        <v>0</v>
      </c>
      <c r="AC109" s="114">
        <f t="shared" si="74"/>
        <v>0</v>
      </c>
      <c r="AD109" s="114">
        <f t="shared" si="75"/>
        <v>0</v>
      </c>
      <c r="AE109" s="113">
        <v>0</v>
      </c>
      <c r="AF109" s="113">
        <v>0</v>
      </c>
      <c r="AG109" s="113">
        <f t="shared" si="76"/>
        <v>0</v>
      </c>
      <c r="AH109" s="113">
        <f t="shared" si="77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78"/>
        <v>0</v>
      </c>
      <c r="AR109" s="115">
        <f t="shared" si="79"/>
        <v>0</v>
      </c>
      <c r="AS109" s="116">
        <f t="shared" si="80"/>
        <v>0</v>
      </c>
      <c r="AT109" s="881">
        <f>I109+AH109</f>
        <v>6263632</v>
      </c>
      <c r="AU109" s="535">
        <f>J109+W109</f>
        <v>4448021</v>
      </c>
      <c r="AV109" s="113">
        <f>K109+AA109</f>
        <v>90000</v>
      </c>
      <c r="AW109" s="535">
        <f t="shared" ref="AW109:AX112" si="101">L109+AC109</f>
        <v>1533851</v>
      </c>
      <c r="AX109" s="535">
        <f t="shared" si="101"/>
        <v>88961</v>
      </c>
      <c r="AY109" s="535">
        <f>N109+AG109</f>
        <v>102799</v>
      </c>
      <c r="AZ109" s="556">
        <f>O109+AS109</f>
        <v>10.4682</v>
      </c>
      <c r="BA109" s="556">
        <f t="shared" ref="BA109:BB112" si="102">P109+AQ109</f>
        <v>8</v>
      </c>
      <c r="BB109" s="557">
        <f t="shared" si="102"/>
        <v>2.4681999999999999</v>
      </c>
    </row>
    <row r="110" spans="1:54" ht="12.95" customHeight="1" x14ac:dyDescent="0.25">
      <c r="A110" s="548">
        <v>21</v>
      </c>
      <c r="B110" s="649">
        <v>5426</v>
      </c>
      <c r="C110" s="650">
        <v>600098761</v>
      </c>
      <c r="D110" s="549">
        <v>72742615</v>
      </c>
      <c r="E110" s="651" t="s">
        <v>413</v>
      </c>
      <c r="F110" s="549">
        <v>3111</v>
      </c>
      <c r="G110" s="663" t="s">
        <v>317</v>
      </c>
      <c r="H110" s="552" t="s">
        <v>281</v>
      </c>
      <c r="I110" s="529">
        <v>0</v>
      </c>
      <c r="J110" s="554">
        <v>0</v>
      </c>
      <c r="K110" s="554">
        <v>0</v>
      </c>
      <c r="L110" s="344">
        <v>0</v>
      </c>
      <c r="M110" s="344">
        <v>0</v>
      </c>
      <c r="N110" s="554">
        <v>0</v>
      </c>
      <c r="O110" s="555">
        <v>0</v>
      </c>
      <c r="P110" s="744">
        <v>0</v>
      </c>
      <c r="Q110" s="837">
        <v>0</v>
      </c>
      <c r="R110" s="112">
        <f t="shared" si="70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71"/>
        <v>0</v>
      </c>
      <c r="X110" s="113">
        <v>0</v>
      </c>
      <c r="Y110" s="113">
        <v>0</v>
      </c>
      <c r="Z110" s="113">
        <v>0</v>
      </c>
      <c r="AA110" s="113">
        <f t="shared" si="72"/>
        <v>0</v>
      </c>
      <c r="AB110" s="113">
        <f t="shared" si="73"/>
        <v>0</v>
      </c>
      <c r="AC110" s="114">
        <f t="shared" si="74"/>
        <v>0</v>
      </c>
      <c r="AD110" s="114">
        <f t="shared" si="75"/>
        <v>0</v>
      </c>
      <c r="AE110" s="113">
        <v>0</v>
      </c>
      <c r="AF110" s="113">
        <v>0</v>
      </c>
      <c r="AG110" s="113">
        <f t="shared" si="76"/>
        <v>0</v>
      </c>
      <c r="AH110" s="113">
        <f t="shared" si="77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78"/>
        <v>0</v>
      </c>
      <c r="AR110" s="115">
        <f t="shared" si="79"/>
        <v>0</v>
      </c>
      <c r="AS110" s="116">
        <f t="shared" si="80"/>
        <v>0</v>
      </c>
      <c r="AT110" s="881">
        <f>I110+AH110</f>
        <v>0</v>
      </c>
      <c r="AU110" s="535">
        <f>J110+W110</f>
        <v>0</v>
      </c>
      <c r="AV110" s="113">
        <f>K110+AA110</f>
        <v>0</v>
      </c>
      <c r="AW110" s="535">
        <f t="shared" si="101"/>
        <v>0</v>
      </c>
      <c r="AX110" s="535">
        <f t="shared" si="101"/>
        <v>0</v>
      </c>
      <c r="AY110" s="535">
        <f>N110+AG110</f>
        <v>0</v>
      </c>
      <c r="AZ110" s="556">
        <f>O110+AS110</f>
        <v>0</v>
      </c>
      <c r="BA110" s="556">
        <f t="shared" si="102"/>
        <v>0</v>
      </c>
      <c r="BB110" s="557">
        <f t="shared" si="102"/>
        <v>0</v>
      </c>
    </row>
    <row r="111" spans="1:54" ht="12.95" customHeight="1" x14ac:dyDescent="0.25">
      <c r="A111" s="548">
        <v>21</v>
      </c>
      <c r="B111" s="649">
        <v>5426</v>
      </c>
      <c r="C111" s="650">
        <v>600098761</v>
      </c>
      <c r="D111" s="549">
        <v>72742615</v>
      </c>
      <c r="E111" s="651" t="s">
        <v>413</v>
      </c>
      <c r="F111" s="549">
        <v>3111</v>
      </c>
      <c r="G111" s="663" t="s">
        <v>323</v>
      </c>
      <c r="H111" s="552" t="s">
        <v>282</v>
      </c>
      <c r="I111" s="529">
        <v>560855</v>
      </c>
      <c r="J111" s="554">
        <v>411896</v>
      </c>
      <c r="K111" s="554">
        <v>0</v>
      </c>
      <c r="L111" s="344">
        <v>139221</v>
      </c>
      <c r="M111" s="344">
        <v>8238</v>
      </c>
      <c r="N111" s="554">
        <v>1500</v>
      </c>
      <c r="O111" s="555">
        <v>1.19</v>
      </c>
      <c r="P111" s="744">
        <v>1.19</v>
      </c>
      <c r="Q111" s="837">
        <v>0</v>
      </c>
      <c r="R111" s="112">
        <f t="shared" si="70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71"/>
        <v>0</v>
      </c>
      <c r="X111" s="113">
        <v>0</v>
      </c>
      <c r="Y111" s="113">
        <v>0</v>
      </c>
      <c r="Z111" s="113">
        <v>0</v>
      </c>
      <c r="AA111" s="113">
        <f t="shared" si="72"/>
        <v>0</v>
      </c>
      <c r="AB111" s="113">
        <f t="shared" si="73"/>
        <v>0</v>
      </c>
      <c r="AC111" s="114">
        <f t="shared" si="74"/>
        <v>0</v>
      </c>
      <c r="AD111" s="114">
        <f t="shared" si="75"/>
        <v>0</v>
      </c>
      <c r="AE111" s="113">
        <v>0</v>
      </c>
      <c r="AF111" s="113">
        <v>0</v>
      </c>
      <c r="AG111" s="113">
        <f t="shared" si="76"/>
        <v>0</v>
      </c>
      <c r="AH111" s="113">
        <f t="shared" si="77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78"/>
        <v>0</v>
      </c>
      <c r="AR111" s="115">
        <f t="shared" si="79"/>
        <v>0</v>
      </c>
      <c r="AS111" s="116">
        <f t="shared" si="80"/>
        <v>0</v>
      </c>
      <c r="AT111" s="881">
        <f>I111+AH111</f>
        <v>560855</v>
      </c>
      <c r="AU111" s="535">
        <f>J111+W111</f>
        <v>411896</v>
      </c>
      <c r="AV111" s="113">
        <f>K111+AA111</f>
        <v>0</v>
      </c>
      <c r="AW111" s="535">
        <f t="shared" si="101"/>
        <v>139221</v>
      </c>
      <c r="AX111" s="535">
        <f t="shared" si="101"/>
        <v>8238</v>
      </c>
      <c r="AY111" s="535">
        <f>N111+AG111</f>
        <v>1500</v>
      </c>
      <c r="AZ111" s="556">
        <f>O111+AS111</f>
        <v>1.19</v>
      </c>
      <c r="BA111" s="556">
        <f t="shared" si="102"/>
        <v>1.19</v>
      </c>
      <c r="BB111" s="557">
        <f t="shared" si="102"/>
        <v>0</v>
      </c>
    </row>
    <row r="112" spans="1:54" ht="12.95" customHeight="1" x14ac:dyDescent="0.25">
      <c r="A112" s="548">
        <v>21</v>
      </c>
      <c r="B112" s="649">
        <v>5426</v>
      </c>
      <c r="C112" s="650">
        <v>600098761</v>
      </c>
      <c r="D112" s="549">
        <v>72742615</v>
      </c>
      <c r="E112" s="651" t="s">
        <v>413</v>
      </c>
      <c r="F112" s="549">
        <v>3141</v>
      </c>
      <c r="G112" s="651" t="s">
        <v>319</v>
      </c>
      <c r="H112" s="552" t="s">
        <v>282</v>
      </c>
      <c r="I112" s="529">
        <v>927895</v>
      </c>
      <c r="J112" s="554">
        <v>673653</v>
      </c>
      <c r="K112" s="554">
        <v>6000</v>
      </c>
      <c r="L112" s="344">
        <v>229723</v>
      </c>
      <c r="M112" s="344">
        <v>13473</v>
      </c>
      <c r="N112" s="554">
        <v>5046</v>
      </c>
      <c r="O112" s="555">
        <v>2.31</v>
      </c>
      <c r="P112" s="744">
        <v>0</v>
      </c>
      <c r="Q112" s="837">
        <v>2.31</v>
      </c>
      <c r="R112" s="112">
        <f t="shared" si="70"/>
        <v>0</v>
      </c>
      <c r="S112" s="113">
        <v>0</v>
      </c>
      <c r="T112" s="113">
        <v>5417</v>
      </c>
      <c r="U112" s="113">
        <v>0</v>
      </c>
      <c r="V112" s="113">
        <v>0</v>
      </c>
      <c r="W112" s="113">
        <f t="shared" si="71"/>
        <v>5417</v>
      </c>
      <c r="X112" s="113">
        <v>0</v>
      </c>
      <c r="Y112" s="113">
        <v>0</v>
      </c>
      <c r="Z112" s="113">
        <v>0</v>
      </c>
      <c r="AA112" s="113">
        <f t="shared" si="72"/>
        <v>0</v>
      </c>
      <c r="AB112" s="113">
        <f t="shared" si="73"/>
        <v>5417</v>
      </c>
      <c r="AC112" s="114">
        <f t="shared" si="74"/>
        <v>1831</v>
      </c>
      <c r="AD112" s="114">
        <f t="shared" si="75"/>
        <v>108</v>
      </c>
      <c r="AE112" s="113">
        <v>0</v>
      </c>
      <c r="AF112" s="113">
        <v>0</v>
      </c>
      <c r="AG112" s="113">
        <f t="shared" si="76"/>
        <v>0</v>
      </c>
      <c r="AH112" s="113">
        <f t="shared" si="77"/>
        <v>7356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0.02</v>
      </c>
      <c r="AN112" s="115">
        <v>0</v>
      </c>
      <c r="AO112" s="115">
        <v>0</v>
      </c>
      <c r="AP112" s="115">
        <v>0</v>
      </c>
      <c r="AQ112" s="115">
        <f t="shared" si="78"/>
        <v>0</v>
      </c>
      <c r="AR112" s="115">
        <f t="shared" si="79"/>
        <v>0.02</v>
      </c>
      <c r="AS112" s="116">
        <f t="shared" si="80"/>
        <v>0.02</v>
      </c>
      <c r="AT112" s="881">
        <f>I112+AH112</f>
        <v>935251</v>
      </c>
      <c r="AU112" s="535">
        <f>J112+W112</f>
        <v>679070</v>
      </c>
      <c r="AV112" s="113">
        <f>K112+AA112</f>
        <v>6000</v>
      </c>
      <c r="AW112" s="535">
        <f t="shared" si="101"/>
        <v>231554</v>
      </c>
      <c r="AX112" s="535">
        <f t="shared" si="101"/>
        <v>13581</v>
      </c>
      <c r="AY112" s="535">
        <f>N112+AG112</f>
        <v>5046</v>
      </c>
      <c r="AZ112" s="556">
        <f>O112+AS112</f>
        <v>2.33</v>
      </c>
      <c r="BA112" s="556">
        <f t="shared" si="102"/>
        <v>0</v>
      </c>
      <c r="BB112" s="557">
        <f t="shared" si="102"/>
        <v>2.33</v>
      </c>
    </row>
    <row r="113" spans="1:54" ht="12.95" customHeight="1" x14ac:dyDescent="0.25">
      <c r="A113" s="652">
        <v>21</v>
      </c>
      <c r="B113" s="653">
        <v>5426</v>
      </c>
      <c r="C113" s="654">
        <v>600098761</v>
      </c>
      <c r="D113" s="653">
        <v>72742615</v>
      </c>
      <c r="E113" s="655" t="s">
        <v>414</v>
      </c>
      <c r="F113" s="566"/>
      <c r="G113" s="661"/>
      <c r="H113" s="567"/>
      <c r="I113" s="665">
        <v>7752382</v>
      </c>
      <c r="J113" s="666">
        <v>5533570</v>
      </c>
      <c r="K113" s="666">
        <v>96000</v>
      </c>
      <c r="L113" s="666">
        <v>1902795</v>
      </c>
      <c r="M113" s="666">
        <v>110672</v>
      </c>
      <c r="N113" s="666">
        <v>109345</v>
      </c>
      <c r="O113" s="667">
        <v>13.9682</v>
      </c>
      <c r="P113" s="667">
        <v>9.19</v>
      </c>
      <c r="Q113" s="668">
        <v>4.7782</v>
      </c>
      <c r="R113" s="665">
        <f t="shared" ref="R113:BB113" si="103">SUM(R109:R112)</f>
        <v>0</v>
      </c>
      <c r="S113" s="666">
        <f t="shared" si="103"/>
        <v>0</v>
      </c>
      <c r="T113" s="666">
        <f t="shared" si="103"/>
        <v>5417</v>
      </c>
      <c r="U113" s="666">
        <f t="shared" si="103"/>
        <v>0</v>
      </c>
      <c r="V113" s="666">
        <f t="shared" si="103"/>
        <v>0</v>
      </c>
      <c r="W113" s="666">
        <f t="shared" si="103"/>
        <v>5417</v>
      </c>
      <c r="X113" s="666">
        <f t="shared" si="103"/>
        <v>0</v>
      </c>
      <c r="Y113" s="666">
        <f t="shared" si="103"/>
        <v>0</v>
      </c>
      <c r="Z113" s="666">
        <f t="shared" si="103"/>
        <v>0</v>
      </c>
      <c r="AA113" s="666">
        <f t="shared" si="103"/>
        <v>0</v>
      </c>
      <c r="AB113" s="666">
        <f t="shared" si="103"/>
        <v>5417</v>
      </c>
      <c r="AC113" s="666">
        <f t="shared" si="103"/>
        <v>1831</v>
      </c>
      <c r="AD113" s="666">
        <f t="shared" si="103"/>
        <v>108</v>
      </c>
      <c r="AE113" s="666">
        <f t="shared" si="103"/>
        <v>0</v>
      </c>
      <c r="AF113" s="666">
        <f t="shared" si="103"/>
        <v>0</v>
      </c>
      <c r="AG113" s="666">
        <f t="shared" si="103"/>
        <v>0</v>
      </c>
      <c r="AH113" s="666">
        <f t="shared" si="103"/>
        <v>7356</v>
      </c>
      <c r="AI113" s="667">
        <f t="shared" si="103"/>
        <v>0</v>
      </c>
      <c r="AJ113" s="667">
        <f t="shared" si="103"/>
        <v>0</v>
      </c>
      <c r="AK113" s="667">
        <f t="shared" si="103"/>
        <v>0</v>
      </c>
      <c r="AL113" s="667">
        <f t="shared" si="103"/>
        <v>0</v>
      </c>
      <c r="AM113" s="667">
        <f t="shared" si="103"/>
        <v>0.02</v>
      </c>
      <c r="AN113" s="667">
        <f t="shared" si="103"/>
        <v>0</v>
      </c>
      <c r="AO113" s="667">
        <f t="shared" si="103"/>
        <v>0</v>
      </c>
      <c r="AP113" s="667">
        <f t="shared" si="103"/>
        <v>0</v>
      </c>
      <c r="AQ113" s="667">
        <f t="shared" si="103"/>
        <v>0</v>
      </c>
      <c r="AR113" s="667">
        <f t="shared" si="103"/>
        <v>0.02</v>
      </c>
      <c r="AS113" s="669">
        <f t="shared" si="103"/>
        <v>0.02</v>
      </c>
      <c r="AT113" s="885">
        <f t="shared" si="103"/>
        <v>7759738</v>
      </c>
      <c r="AU113" s="666">
        <f t="shared" si="103"/>
        <v>5538987</v>
      </c>
      <c r="AV113" s="666">
        <f t="shared" si="103"/>
        <v>96000</v>
      </c>
      <c r="AW113" s="666">
        <f t="shared" si="103"/>
        <v>1904626</v>
      </c>
      <c r="AX113" s="666">
        <f t="shared" si="103"/>
        <v>110780</v>
      </c>
      <c r="AY113" s="666">
        <f t="shared" si="103"/>
        <v>109345</v>
      </c>
      <c r="AZ113" s="667">
        <f t="shared" si="103"/>
        <v>13.988199999999999</v>
      </c>
      <c r="BA113" s="667">
        <f t="shared" si="103"/>
        <v>9.19</v>
      </c>
      <c r="BB113" s="669">
        <f t="shared" si="103"/>
        <v>4.7981999999999996</v>
      </c>
    </row>
    <row r="114" spans="1:54" ht="12.95" customHeight="1" x14ac:dyDescent="0.25">
      <c r="A114" s="548">
        <v>22</v>
      </c>
      <c r="B114" s="649">
        <v>5423</v>
      </c>
      <c r="C114" s="650">
        <v>600098516</v>
      </c>
      <c r="D114" s="549">
        <v>72742453</v>
      </c>
      <c r="E114" s="651" t="s">
        <v>415</v>
      </c>
      <c r="F114" s="549">
        <v>3111</v>
      </c>
      <c r="G114" s="651" t="s">
        <v>329</v>
      </c>
      <c r="H114" s="552" t="s">
        <v>281</v>
      </c>
      <c r="I114" s="529">
        <v>9073105</v>
      </c>
      <c r="J114" s="554">
        <v>6600335</v>
      </c>
      <c r="K114" s="554">
        <v>0</v>
      </c>
      <c r="L114" s="344">
        <v>2230913</v>
      </c>
      <c r="M114" s="344">
        <v>132007</v>
      </c>
      <c r="N114" s="554">
        <v>109850</v>
      </c>
      <c r="O114" s="555">
        <v>15.60045</v>
      </c>
      <c r="P114" s="744">
        <v>11</v>
      </c>
      <c r="Q114" s="837">
        <v>4.6004500000000004</v>
      </c>
      <c r="R114" s="112">
        <f t="shared" si="70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f t="shared" si="71"/>
        <v>0</v>
      </c>
      <c r="X114" s="113">
        <v>0</v>
      </c>
      <c r="Y114" s="113">
        <v>0</v>
      </c>
      <c r="Z114" s="113">
        <v>0</v>
      </c>
      <c r="AA114" s="113">
        <f t="shared" si="72"/>
        <v>0</v>
      </c>
      <c r="AB114" s="113">
        <f t="shared" si="73"/>
        <v>0</v>
      </c>
      <c r="AC114" s="114">
        <f t="shared" si="74"/>
        <v>0</v>
      </c>
      <c r="AD114" s="114">
        <f t="shared" si="75"/>
        <v>0</v>
      </c>
      <c r="AE114" s="113">
        <v>0</v>
      </c>
      <c r="AF114" s="113">
        <v>0</v>
      </c>
      <c r="AG114" s="113">
        <f t="shared" si="76"/>
        <v>0</v>
      </c>
      <c r="AH114" s="113">
        <f t="shared" si="77"/>
        <v>0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si="78"/>
        <v>0</v>
      </c>
      <c r="AR114" s="115">
        <f t="shared" si="79"/>
        <v>0</v>
      </c>
      <c r="AS114" s="116">
        <f t="shared" si="80"/>
        <v>0</v>
      </c>
      <c r="AT114" s="881">
        <f>I114+AH114</f>
        <v>9073105</v>
      </c>
      <c r="AU114" s="535">
        <f>J114+W114</f>
        <v>6600335</v>
      </c>
      <c r="AV114" s="113">
        <f>K114+AA114</f>
        <v>0</v>
      </c>
      <c r="AW114" s="535">
        <f t="shared" ref="AW114:AX116" si="104">L114+AC114</f>
        <v>2230913</v>
      </c>
      <c r="AX114" s="535">
        <f t="shared" si="104"/>
        <v>132007</v>
      </c>
      <c r="AY114" s="535">
        <f>N114+AG114</f>
        <v>109850</v>
      </c>
      <c r="AZ114" s="556">
        <f>O114+AS114</f>
        <v>15.60045</v>
      </c>
      <c r="BA114" s="556">
        <f t="shared" ref="BA114:BB116" si="105">P114+AQ114</f>
        <v>11</v>
      </c>
      <c r="BB114" s="557">
        <f t="shared" si="105"/>
        <v>4.6004500000000004</v>
      </c>
    </row>
    <row r="115" spans="1:54" ht="12.95" customHeight="1" x14ac:dyDescent="0.25">
      <c r="A115" s="548">
        <v>22</v>
      </c>
      <c r="B115" s="649">
        <v>5423</v>
      </c>
      <c r="C115" s="650">
        <v>600098516</v>
      </c>
      <c r="D115" s="549">
        <v>72742453</v>
      </c>
      <c r="E115" s="651" t="s">
        <v>415</v>
      </c>
      <c r="F115" s="549">
        <v>3111</v>
      </c>
      <c r="G115" s="651" t="s">
        <v>323</v>
      </c>
      <c r="H115" s="552" t="s">
        <v>282</v>
      </c>
      <c r="I115" s="529">
        <v>470470</v>
      </c>
      <c r="J115" s="554">
        <v>346443</v>
      </c>
      <c r="K115" s="554">
        <v>0</v>
      </c>
      <c r="L115" s="344">
        <v>117098</v>
      </c>
      <c r="M115" s="344">
        <v>6929</v>
      </c>
      <c r="N115" s="554">
        <v>0</v>
      </c>
      <c r="O115" s="555">
        <v>1</v>
      </c>
      <c r="P115" s="744">
        <v>1</v>
      </c>
      <c r="Q115" s="837">
        <v>0</v>
      </c>
      <c r="R115" s="112">
        <f t="shared" si="70"/>
        <v>0</v>
      </c>
      <c r="S115" s="113">
        <v>86611</v>
      </c>
      <c r="T115" s="113">
        <v>0</v>
      </c>
      <c r="U115" s="113">
        <v>0</v>
      </c>
      <c r="V115" s="113">
        <v>0</v>
      </c>
      <c r="W115" s="113">
        <f t="shared" si="71"/>
        <v>86611</v>
      </c>
      <c r="X115" s="113">
        <v>0</v>
      </c>
      <c r="Y115" s="113">
        <v>0</v>
      </c>
      <c r="Z115" s="113">
        <v>0</v>
      </c>
      <c r="AA115" s="113">
        <f t="shared" si="72"/>
        <v>0</v>
      </c>
      <c r="AB115" s="113">
        <f t="shared" si="73"/>
        <v>86611</v>
      </c>
      <c r="AC115" s="114">
        <f t="shared" si="74"/>
        <v>29275</v>
      </c>
      <c r="AD115" s="114">
        <f t="shared" si="75"/>
        <v>1732</v>
      </c>
      <c r="AE115" s="113">
        <v>0</v>
      </c>
      <c r="AF115" s="113">
        <v>0</v>
      </c>
      <c r="AG115" s="113">
        <f t="shared" si="76"/>
        <v>0</v>
      </c>
      <c r="AH115" s="113">
        <f t="shared" si="77"/>
        <v>117618</v>
      </c>
      <c r="AI115" s="115">
        <v>0</v>
      </c>
      <c r="AJ115" s="115">
        <v>0</v>
      </c>
      <c r="AK115" s="115">
        <v>0.25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78"/>
        <v>0.25</v>
      </c>
      <c r="AR115" s="115">
        <f t="shared" si="79"/>
        <v>0</v>
      </c>
      <c r="AS115" s="116">
        <f t="shared" si="80"/>
        <v>0.25</v>
      </c>
      <c r="AT115" s="881">
        <f>I115+AH115</f>
        <v>588088</v>
      </c>
      <c r="AU115" s="535">
        <f>J115+W115</f>
        <v>433054</v>
      </c>
      <c r="AV115" s="113">
        <f>K115+AA115</f>
        <v>0</v>
      </c>
      <c r="AW115" s="535">
        <f t="shared" si="104"/>
        <v>146373</v>
      </c>
      <c r="AX115" s="535">
        <f t="shared" si="104"/>
        <v>8661</v>
      </c>
      <c r="AY115" s="535">
        <f>N115+AG115</f>
        <v>0</v>
      </c>
      <c r="AZ115" s="556">
        <f>O115+AS115</f>
        <v>1.25</v>
      </c>
      <c r="BA115" s="556">
        <f t="shared" si="105"/>
        <v>1.25</v>
      </c>
      <c r="BB115" s="557">
        <f t="shared" si="105"/>
        <v>0</v>
      </c>
    </row>
    <row r="116" spans="1:54" ht="12.95" customHeight="1" x14ac:dyDescent="0.25">
      <c r="A116" s="548">
        <v>22</v>
      </c>
      <c r="B116" s="649">
        <v>5423</v>
      </c>
      <c r="C116" s="650">
        <v>600098516</v>
      </c>
      <c r="D116" s="549">
        <v>72742453</v>
      </c>
      <c r="E116" s="651" t="s">
        <v>415</v>
      </c>
      <c r="F116" s="549">
        <v>3141</v>
      </c>
      <c r="G116" s="651" t="s">
        <v>319</v>
      </c>
      <c r="H116" s="552" t="s">
        <v>282</v>
      </c>
      <c r="I116" s="529">
        <v>1530389</v>
      </c>
      <c r="J116" s="554">
        <v>1120653</v>
      </c>
      <c r="K116" s="554">
        <v>0</v>
      </c>
      <c r="L116" s="344">
        <v>378781</v>
      </c>
      <c r="M116" s="344">
        <v>22413</v>
      </c>
      <c r="N116" s="554">
        <v>8542</v>
      </c>
      <c r="O116" s="555">
        <v>3.81</v>
      </c>
      <c r="P116" s="744">
        <v>0</v>
      </c>
      <c r="Q116" s="837">
        <v>3.81</v>
      </c>
      <c r="R116" s="112">
        <f t="shared" si="70"/>
        <v>0</v>
      </c>
      <c r="S116" s="113">
        <v>0</v>
      </c>
      <c r="T116" s="113">
        <v>1807</v>
      </c>
      <c r="U116" s="113">
        <v>0</v>
      </c>
      <c r="V116" s="113">
        <v>0</v>
      </c>
      <c r="W116" s="113">
        <f t="shared" si="71"/>
        <v>1807</v>
      </c>
      <c r="X116" s="113">
        <v>0</v>
      </c>
      <c r="Y116" s="113">
        <v>0</v>
      </c>
      <c r="Z116" s="113">
        <v>0</v>
      </c>
      <c r="AA116" s="113">
        <f t="shared" si="72"/>
        <v>0</v>
      </c>
      <c r="AB116" s="113">
        <f t="shared" si="73"/>
        <v>1807</v>
      </c>
      <c r="AC116" s="114">
        <f t="shared" si="74"/>
        <v>611</v>
      </c>
      <c r="AD116" s="114">
        <f t="shared" si="75"/>
        <v>36</v>
      </c>
      <c r="AE116" s="113">
        <v>0</v>
      </c>
      <c r="AF116" s="113">
        <v>0</v>
      </c>
      <c r="AG116" s="113">
        <f t="shared" si="76"/>
        <v>0</v>
      </c>
      <c r="AH116" s="113">
        <f t="shared" si="77"/>
        <v>2454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0.01</v>
      </c>
      <c r="AN116" s="115">
        <v>0</v>
      </c>
      <c r="AO116" s="115">
        <v>0</v>
      </c>
      <c r="AP116" s="115">
        <v>0</v>
      </c>
      <c r="AQ116" s="115">
        <f t="shared" si="78"/>
        <v>0</v>
      </c>
      <c r="AR116" s="115">
        <f t="shared" si="79"/>
        <v>0.01</v>
      </c>
      <c r="AS116" s="116">
        <f t="shared" si="80"/>
        <v>0.01</v>
      </c>
      <c r="AT116" s="881">
        <f>I116+AH116</f>
        <v>1532843</v>
      </c>
      <c r="AU116" s="535">
        <f>J116+W116</f>
        <v>1122460</v>
      </c>
      <c r="AV116" s="113">
        <f>K116+AA116</f>
        <v>0</v>
      </c>
      <c r="AW116" s="535">
        <f t="shared" si="104"/>
        <v>379392</v>
      </c>
      <c r="AX116" s="535">
        <f t="shared" si="104"/>
        <v>22449</v>
      </c>
      <c r="AY116" s="535">
        <f>N116+AG116</f>
        <v>8542</v>
      </c>
      <c r="AZ116" s="556">
        <f>O116+AS116</f>
        <v>3.82</v>
      </c>
      <c r="BA116" s="556">
        <f t="shared" si="105"/>
        <v>0</v>
      </c>
      <c r="BB116" s="557">
        <f t="shared" si="105"/>
        <v>3.82</v>
      </c>
    </row>
    <row r="117" spans="1:54" ht="12.95" customHeight="1" x14ac:dyDescent="0.25">
      <c r="A117" s="652">
        <v>22</v>
      </c>
      <c r="B117" s="653">
        <v>5423</v>
      </c>
      <c r="C117" s="654">
        <v>600098516</v>
      </c>
      <c r="D117" s="653">
        <v>72742453</v>
      </c>
      <c r="E117" s="655" t="s">
        <v>416</v>
      </c>
      <c r="F117" s="566"/>
      <c r="G117" s="661"/>
      <c r="H117" s="567"/>
      <c r="I117" s="656">
        <v>11073964</v>
      </c>
      <c r="J117" s="657">
        <v>8067431</v>
      </c>
      <c r="K117" s="657">
        <v>0</v>
      </c>
      <c r="L117" s="657">
        <v>2726792</v>
      </c>
      <c r="M117" s="657">
        <v>161349</v>
      </c>
      <c r="N117" s="657">
        <v>118392</v>
      </c>
      <c r="O117" s="658">
        <v>20.410450000000001</v>
      </c>
      <c r="P117" s="658">
        <v>12</v>
      </c>
      <c r="Q117" s="659">
        <v>8.4104500000000009</v>
      </c>
      <c r="R117" s="656">
        <f t="shared" ref="R117:BB117" si="106">SUM(R114:R116)</f>
        <v>0</v>
      </c>
      <c r="S117" s="657">
        <f t="shared" si="106"/>
        <v>86611</v>
      </c>
      <c r="T117" s="657">
        <f t="shared" si="106"/>
        <v>1807</v>
      </c>
      <c r="U117" s="657">
        <f t="shared" si="106"/>
        <v>0</v>
      </c>
      <c r="V117" s="657">
        <f t="shared" si="106"/>
        <v>0</v>
      </c>
      <c r="W117" s="657">
        <f t="shared" si="106"/>
        <v>88418</v>
      </c>
      <c r="X117" s="657">
        <f t="shared" si="106"/>
        <v>0</v>
      </c>
      <c r="Y117" s="657">
        <f t="shared" si="106"/>
        <v>0</v>
      </c>
      <c r="Z117" s="657">
        <f t="shared" si="106"/>
        <v>0</v>
      </c>
      <c r="AA117" s="657">
        <f t="shared" si="106"/>
        <v>0</v>
      </c>
      <c r="AB117" s="657">
        <f t="shared" si="106"/>
        <v>88418</v>
      </c>
      <c r="AC117" s="657">
        <f t="shared" si="106"/>
        <v>29886</v>
      </c>
      <c r="AD117" s="657">
        <f t="shared" si="106"/>
        <v>1768</v>
      </c>
      <c r="AE117" s="657">
        <f t="shared" si="106"/>
        <v>0</v>
      </c>
      <c r="AF117" s="657">
        <f t="shared" si="106"/>
        <v>0</v>
      </c>
      <c r="AG117" s="657">
        <f t="shared" si="106"/>
        <v>0</v>
      </c>
      <c r="AH117" s="657">
        <f t="shared" si="106"/>
        <v>120072</v>
      </c>
      <c r="AI117" s="658">
        <f t="shared" si="106"/>
        <v>0</v>
      </c>
      <c r="AJ117" s="658">
        <f t="shared" si="106"/>
        <v>0</v>
      </c>
      <c r="AK117" s="658">
        <f t="shared" si="106"/>
        <v>0.25</v>
      </c>
      <c r="AL117" s="658">
        <f t="shared" si="106"/>
        <v>0</v>
      </c>
      <c r="AM117" s="658">
        <f t="shared" si="106"/>
        <v>0.01</v>
      </c>
      <c r="AN117" s="658">
        <f t="shared" si="106"/>
        <v>0</v>
      </c>
      <c r="AO117" s="658">
        <f t="shared" si="106"/>
        <v>0</v>
      </c>
      <c r="AP117" s="658">
        <f t="shared" si="106"/>
        <v>0</v>
      </c>
      <c r="AQ117" s="658">
        <f t="shared" si="106"/>
        <v>0.25</v>
      </c>
      <c r="AR117" s="658">
        <f t="shared" si="106"/>
        <v>0.01</v>
      </c>
      <c r="AS117" s="660">
        <f t="shared" si="106"/>
        <v>0.26</v>
      </c>
      <c r="AT117" s="884">
        <f t="shared" si="106"/>
        <v>11194036</v>
      </c>
      <c r="AU117" s="657">
        <f t="shared" si="106"/>
        <v>8155849</v>
      </c>
      <c r="AV117" s="657">
        <f t="shared" si="106"/>
        <v>0</v>
      </c>
      <c r="AW117" s="657">
        <f t="shared" si="106"/>
        <v>2756678</v>
      </c>
      <c r="AX117" s="657">
        <f t="shared" si="106"/>
        <v>163117</v>
      </c>
      <c r="AY117" s="657">
        <f t="shared" si="106"/>
        <v>118392</v>
      </c>
      <c r="AZ117" s="658">
        <f t="shared" si="106"/>
        <v>20.670450000000002</v>
      </c>
      <c r="BA117" s="658">
        <f t="shared" si="106"/>
        <v>12.25</v>
      </c>
      <c r="BB117" s="660">
        <f t="shared" si="106"/>
        <v>8.4204500000000007</v>
      </c>
    </row>
    <row r="118" spans="1:54" ht="12.75" customHeight="1" x14ac:dyDescent="0.25">
      <c r="A118" s="548">
        <v>23</v>
      </c>
      <c r="B118" s="649">
        <v>5422</v>
      </c>
      <c r="C118" s="650">
        <v>600099181</v>
      </c>
      <c r="D118" s="549">
        <v>854751</v>
      </c>
      <c r="E118" s="651" t="s">
        <v>417</v>
      </c>
      <c r="F118" s="549">
        <v>3113</v>
      </c>
      <c r="G118" s="651" t="s">
        <v>333</v>
      </c>
      <c r="H118" s="552" t="s">
        <v>281</v>
      </c>
      <c r="I118" s="529">
        <v>35027592</v>
      </c>
      <c r="J118" s="554">
        <v>25045355</v>
      </c>
      <c r="K118" s="554">
        <v>90000</v>
      </c>
      <c r="L118" s="344">
        <v>8495750</v>
      </c>
      <c r="M118" s="344">
        <v>500907</v>
      </c>
      <c r="N118" s="554">
        <v>895580</v>
      </c>
      <c r="O118" s="555">
        <v>47.139499999999998</v>
      </c>
      <c r="P118" s="744">
        <v>35.886400000000002</v>
      </c>
      <c r="Q118" s="837">
        <v>11.2531</v>
      </c>
      <c r="R118" s="112">
        <f t="shared" si="70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71"/>
        <v>0</v>
      </c>
      <c r="X118" s="113">
        <v>0</v>
      </c>
      <c r="Y118" s="113">
        <v>0</v>
      </c>
      <c r="Z118" s="113">
        <v>0</v>
      </c>
      <c r="AA118" s="113">
        <f t="shared" si="72"/>
        <v>0</v>
      </c>
      <c r="AB118" s="113">
        <f t="shared" si="73"/>
        <v>0</v>
      </c>
      <c r="AC118" s="114">
        <f t="shared" si="74"/>
        <v>0</v>
      </c>
      <c r="AD118" s="114">
        <f t="shared" si="75"/>
        <v>0</v>
      </c>
      <c r="AE118" s="113">
        <v>0</v>
      </c>
      <c r="AF118" s="113">
        <v>0</v>
      </c>
      <c r="AG118" s="113">
        <f t="shared" si="76"/>
        <v>0</v>
      </c>
      <c r="AH118" s="113">
        <f t="shared" si="77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78"/>
        <v>0</v>
      </c>
      <c r="AR118" s="115">
        <f t="shared" si="79"/>
        <v>0</v>
      </c>
      <c r="AS118" s="116">
        <f t="shared" si="80"/>
        <v>0</v>
      </c>
      <c r="AT118" s="881">
        <f>I118+AH118</f>
        <v>35027592</v>
      </c>
      <c r="AU118" s="535">
        <f>J118+W118</f>
        <v>25045355</v>
      </c>
      <c r="AV118" s="113">
        <f>K118+AA118</f>
        <v>90000</v>
      </c>
      <c r="AW118" s="535">
        <f t="shared" ref="AW118:AX122" si="107">L118+AC118</f>
        <v>8495750</v>
      </c>
      <c r="AX118" s="535">
        <f t="shared" si="107"/>
        <v>500907</v>
      </c>
      <c r="AY118" s="535">
        <f>N118+AG118</f>
        <v>895580</v>
      </c>
      <c r="AZ118" s="556">
        <f>O118+AS118</f>
        <v>47.139499999999998</v>
      </c>
      <c r="BA118" s="556">
        <f t="shared" ref="BA118:BB122" si="108">P118+AQ118</f>
        <v>35.886400000000002</v>
      </c>
      <c r="BB118" s="557">
        <f t="shared" si="108"/>
        <v>11.2531</v>
      </c>
    </row>
    <row r="119" spans="1:54" ht="12.95" customHeight="1" x14ac:dyDescent="0.25">
      <c r="A119" s="548">
        <v>23</v>
      </c>
      <c r="B119" s="649">
        <v>5422</v>
      </c>
      <c r="C119" s="650">
        <v>600099181</v>
      </c>
      <c r="D119" s="549">
        <v>854751</v>
      </c>
      <c r="E119" s="651" t="s">
        <v>417</v>
      </c>
      <c r="F119" s="549">
        <v>3113</v>
      </c>
      <c r="G119" s="651" t="s">
        <v>323</v>
      </c>
      <c r="H119" s="552" t="s">
        <v>282</v>
      </c>
      <c r="I119" s="529">
        <v>2854253</v>
      </c>
      <c r="J119" s="554">
        <v>2082678</v>
      </c>
      <c r="K119" s="554">
        <v>2000</v>
      </c>
      <c r="L119" s="344">
        <v>704621</v>
      </c>
      <c r="M119" s="344">
        <v>41654</v>
      </c>
      <c r="N119" s="554">
        <v>23300</v>
      </c>
      <c r="O119" s="555">
        <v>5.92</v>
      </c>
      <c r="P119" s="744">
        <v>5.92</v>
      </c>
      <c r="Q119" s="837">
        <v>0</v>
      </c>
      <c r="R119" s="112">
        <f t="shared" si="70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71"/>
        <v>0</v>
      </c>
      <c r="X119" s="113">
        <v>0</v>
      </c>
      <c r="Y119" s="113">
        <v>0</v>
      </c>
      <c r="Z119" s="113">
        <v>0</v>
      </c>
      <c r="AA119" s="113">
        <f t="shared" si="72"/>
        <v>0</v>
      </c>
      <c r="AB119" s="113">
        <f t="shared" si="73"/>
        <v>0</v>
      </c>
      <c r="AC119" s="114">
        <f t="shared" si="74"/>
        <v>0</v>
      </c>
      <c r="AD119" s="114">
        <f t="shared" si="75"/>
        <v>0</v>
      </c>
      <c r="AE119" s="113">
        <v>0</v>
      </c>
      <c r="AF119" s="113">
        <v>0</v>
      </c>
      <c r="AG119" s="113">
        <f t="shared" si="76"/>
        <v>0</v>
      </c>
      <c r="AH119" s="113">
        <f t="shared" si="77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78"/>
        <v>0</v>
      </c>
      <c r="AR119" s="115">
        <f t="shared" si="79"/>
        <v>0</v>
      </c>
      <c r="AS119" s="116">
        <f t="shared" si="80"/>
        <v>0</v>
      </c>
      <c r="AT119" s="881">
        <f>I119+AH119</f>
        <v>2854253</v>
      </c>
      <c r="AU119" s="535">
        <f>J119+W119</f>
        <v>2082678</v>
      </c>
      <c r="AV119" s="113">
        <f>K119+AA119</f>
        <v>2000</v>
      </c>
      <c r="AW119" s="535">
        <f t="shared" si="107"/>
        <v>704621</v>
      </c>
      <c r="AX119" s="535">
        <f t="shared" si="107"/>
        <v>41654</v>
      </c>
      <c r="AY119" s="535">
        <f>N119+AG119</f>
        <v>23300</v>
      </c>
      <c r="AZ119" s="556">
        <f>O119+AS119</f>
        <v>5.92</v>
      </c>
      <c r="BA119" s="556">
        <f t="shared" si="108"/>
        <v>5.92</v>
      </c>
      <c r="BB119" s="557">
        <f t="shared" si="108"/>
        <v>0</v>
      </c>
    </row>
    <row r="120" spans="1:54" ht="12.95" customHeight="1" x14ac:dyDescent="0.25">
      <c r="A120" s="548">
        <v>23</v>
      </c>
      <c r="B120" s="649">
        <v>5422</v>
      </c>
      <c r="C120" s="650">
        <v>600099181</v>
      </c>
      <c r="D120" s="549">
        <v>854751</v>
      </c>
      <c r="E120" s="651" t="s">
        <v>417</v>
      </c>
      <c r="F120" s="549">
        <v>3141</v>
      </c>
      <c r="G120" s="651" t="s">
        <v>319</v>
      </c>
      <c r="H120" s="552" t="s">
        <v>282</v>
      </c>
      <c r="I120" s="529">
        <v>3455955</v>
      </c>
      <c r="J120" s="554">
        <v>2510652</v>
      </c>
      <c r="K120" s="554">
        <v>8000</v>
      </c>
      <c r="L120" s="344">
        <v>851304</v>
      </c>
      <c r="M120" s="344">
        <v>50213</v>
      </c>
      <c r="N120" s="554">
        <v>35786</v>
      </c>
      <c r="O120" s="555">
        <v>8.57</v>
      </c>
      <c r="P120" s="744">
        <v>0</v>
      </c>
      <c r="Q120" s="837">
        <v>8.57</v>
      </c>
      <c r="R120" s="112">
        <f t="shared" si="70"/>
        <v>0</v>
      </c>
      <c r="S120" s="113">
        <v>0</v>
      </c>
      <c r="T120" s="113">
        <v>21753</v>
      </c>
      <c r="U120" s="113">
        <v>0</v>
      </c>
      <c r="V120" s="113">
        <v>0</v>
      </c>
      <c r="W120" s="113">
        <f t="shared" si="71"/>
        <v>21753</v>
      </c>
      <c r="X120" s="113">
        <v>0</v>
      </c>
      <c r="Y120" s="113">
        <v>0</v>
      </c>
      <c r="Z120" s="113">
        <v>0</v>
      </c>
      <c r="AA120" s="113">
        <f t="shared" si="72"/>
        <v>0</v>
      </c>
      <c r="AB120" s="113">
        <f t="shared" si="73"/>
        <v>21753</v>
      </c>
      <c r="AC120" s="114">
        <f t="shared" si="74"/>
        <v>7353</v>
      </c>
      <c r="AD120" s="114">
        <f t="shared" si="75"/>
        <v>435</v>
      </c>
      <c r="AE120" s="113">
        <v>0</v>
      </c>
      <c r="AF120" s="113">
        <v>0</v>
      </c>
      <c r="AG120" s="113">
        <f t="shared" si="76"/>
        <v>0</v>
      </c>
      <c r="AH120" s="113">
        <f t="shared" si="77"/>
        <v>29541</v>
      </c>
      <c r="AI120" s="115">
        <v>0</v>
      </c>
      <c r="AJ120" s="115">
        <v>0</v>
      </c>
      <c r="AK120" s="115">
        <v>0</v>
      </c>
      <c r="AL120" s="115">
        <v>0</v>
      </c>
      <c r="AM120" s="115">
        <v>7.0000000000000007E-2</v>
      </c>
      <c r="AN120" s="115">
        <v>0</v>
      </c>
      <c r="AO120" s="115">
        <v>0</v>
      </c>
      <c r="AP120" s="115">
        <v>0</v>
      </c>
      <c r="AQ120" s="115">
        <f t="shared" si="78"/>
        <v>0</v>
      </c>
      <c r="AR120" s="115">
        <f t="shared" si="79"/>
        <v>7.0000000000000007E-2</v>
      </c>
      <c r="AS120" s="116">
        <f t="shared" si="80"/>
        <v>7.0000000000000007E-2</v>
      </c>
      <c r="AT120" s="881">
        <f>I120+AH120</f>
        <v>3485496</v>
      </c>
      <c r="AU120" s="535">
        <f>J120+W120</f>
        <v>2532405</v>
      </c>
      <c r="AV120" s="113">
        <f>K120+AA120</f>
        <v>8000</v>
      </c>
      <c r="AW120" s="535">
        <f t="shared" si="107"/>
        <v>858657</v>
      </c>
      <c r="AX120" s="535">
        <f t="shared" si="107"/>
        <v>50648</v>
      </c>
      <c r="AY120" s="535">
        <f>N120+AG120</f>
        <v>35786</v>
      </c>
      <c r="AZ120" s="556">
        <f>O120+AS120</f>
        <v>8.64</v>
      </c>
      <c r="BA120" s="556">
        <f t="shared" si="108"/>
        <v>0</v>
      </c>
      <c r="BB120" s="557">
        <f t="shared" si="108"/>
        <v>8.64</v>
      </c>
    </row>
    <row r="121" spans="1:54" ht="12.95" customHeight="1" x14ac:dyDescent="0.25">
      <c r="A121" s="548">
        <v>23</v>
      </c>
      <c r="B121" s="649">
        <v>5422</v>
      </c>
      <c r="C121" s="650">
        <v>600099181</v>
      </c>
      <c r="D121" s="549">
        <v>854751</v>
      </c>
      <c r="E121" s="651" t="s">
        <v>417</v>
      </c>
      <c r="F121" s="549">
        <v>3143</v>
      </c>
      <c r="G121" s="651" t="s">
        <v>633</v>
      </c>
      <c r="H121" s="552" t="s">
        <v>281</v>
      </c>
      <c r="I121" s="529">
        <v>2191655</v>
      </c>
      <c r="J121" s="554">
        <v>1613884</v>
      </c>
      <c r="K121" s="554">
        <v>0</v>
      </c>
      <c r="L121" s="344">
        <v>545493</v>
      </c>
      <c r="M121" s="344">
        <v>32278</v>
      </c>
      <c r="N121" s="554">
        <v>0</v>
      </c>
      <c r="O121" s="555">
        <v>3.4821</v>
      </c>
      <c r="P121" s="744">
        <v>3.4821</v>
      </c>
      <c r="Q121" s="837">
        <v>0</v>
      </c>
      <c r="R121" s="112">
        <f t="shared" si="70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71"/>
        <v>0</v>
      </c>
      <c r="X121" s="113">
        <v>0</v>
      </c>
      <c r="Y121" s="113">
        <v>0</v>
      </c>
      <c r="Z121" s="113">
        <v>0</v>
      </c>
      <c r="AA121" s="113">
        <f t="shared" si="72"/>
        <v>0</v>
      </c>
      <c r="AB121" s="113">
        <f t="shared" si="73"/>
        <v>0</v>
      </c>
      <c r="AC121" s="114">
        <f t="shared" si="74"/>
        <v>0</v>
      </c>
      <c r="AD121" s="114">
        <f t="shared" si="75"/>
        <v>0</v>
      </c>
      <c r="AE121" s="113">
        <v>0</v>
      </c>
      <c r="AF121" s="113">
        <v>0</v>
      </c>
      <c r="AG121" s="113">
        <f t="shared" si="76"/>
        <v>0</v>
      </c>
      <c r="AH121" s="113">
        <f t="shared" si="77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78"/>
        <v>0</v>
      </c>
      <c r="AR121" s="115">
        <f t="shared" si="79"/>
        <v>0</v>
      </c>
      <c r="AS121" s="116">
        <f t="shared" si="80"/>
        <v>0</v>
      </c>
      <c r="AT121" s="881">
        <f>I121+AH121</f>
        <v>2191655</v>
      </c>
      <c r="AU121" s="535">
        <f>J121+W121</f>
        <v>1613884</v>
      </c>
      <c r="AV121" s="113">
        <f>K121+AA121</f>
        <v>0</v>
      </c>
      <c r="AW121" s="535">
        <f t="shared" si="107"/>
        <v>545493</v>
      </c>
      <c r="AX121" s="535">
        <f t="shared" si="107"/>
        <v>32278</v>
      </c>
      <c r="AY121" s="535">
        <f>N121+AG121</f>
        <v>0</v>
      </c>
      <c r="AZ121" s="556">
        <f>O121+AS121</f>
        <v>3.4821</v>
      </c>
      <c r="BA121" s="556">
        <f t="shared" si="108"/>
        <v>3.4821</v>
      </c>
      <c r="BB121" s="557">
        <f t="shared" si="108"/>
        <v>0</v>
      </c>
    </row>
    <row r="122" spans="1:54" ht="12.95" customHeight="1" x14ac:dyDescent="0.25">
      <c r="A122" s="548">
        <v>23</v>
      </c>
      <c r="B122" s="649">
        <v>5422</v>
      </c>
      <c r="C122" s="650">
        <v>600099181</v>
      </c>
      <c r="D122" s="549">
        <v>854751</v>
      </c>
      <c r="E122" s="651" t="s">
        <v>417</v>
      </c>
      <c r="F122" s="549">
        <v>3143</v>
      </c>
      <c r="G122" s="651" t="s">
        <v>634</v>
      </c>
      <c r="H122" s="552" t="s">
        <v>282</v>
      </c>
      <c r="I122" s="529">
        <v>78648</v>
      </c>
      <c r="J122" s="554">
        <v>55440</v>
      </c>
      <c r="K122" s="554">
        <v>0</v>
      </c>
      <c r="L122" s="344">
        <v>18739</v>
      </c>
      <c r="M122" s="344">
        <v>1109</v>
      </c>
      <c r="N122" s="554">
        <v>3360</v>
      </c>
      <c r="O122" s="555">
        <v>0.23</v>
      </c>
      <c r="P122" s="744">
        <v>0</v>
      </c>
      <c r="Q122" s="837">
        <v>0.23</v>
      </c>
      <c r="R122" s="112">
        <f t="shared" si="70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71"/>
        <v>0</v>
      </c>
      <c r="X122" s="113">
        <v>0</v>
      </c>
      <c r="Y122" s="113">
        <v>0</v>
      </c>
      <c r="Z122" s="113">
        <v>0</v>
      </c>
      <c r="AA122" s="113">
        <f t="shared" si="72"/>
        <v>0</v>
      </c>
      <c r="AB122" s="113">
        <f t="shared" si="73"/>
        <v>0</v>
      </c>
      <c r="AC122" s="114">
        <f t="shared" si="74"/>
        <v>0</v>
      </c>
      <c r="AD122" s="114">
        <f t="shared" si="75"/>
        <v>0</v>
      </c>
      <c r="AE122" s="113">
        <v>0</v>
      </c>
      <c r="AF122" s="113">
        <v>0</v>
      </c>
      <c r="AG122" s="113">
        <f t="shared" si="76"/>
        <v>0</v>
      </c>
      <c r="AH122" s="113">
        <f t="shared" si="77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78"/>
        <v>0</v>
      </c>
      <c r="AR122" s="115">
        <f t="shared" si="79"/>
        <v>0</v>
      </c>
      <c r="AS122" s="116">
        <f t="shared" si="80"/>
        <v>0</v>
      </c>
      <c r="AT122" s="881">
        <f>I122+AH122</f>
        <v>78648</v>
      </c>
      <c r="AU122" s="535">
        <f>J122+W122</f>
        <v>55440</v>
      </c>
      <c r="AV122" s="113">
        <f>K122+AA122</f>
        <v>0</v>
      </c>
      <c r="AW122" s="535">
        <f t="shared" si="107"/>
        <v>18739</v>
      </c>
      <c r="AX122" s="535">
        <f t="shared" si="107"/>
        <v>1109</v>
      </c>
      <c r="AY122" s="535">
        <f>N122+AG122</f>
        <v>3360</v>
      </c>
      <c r="AZ122" s="556">
        <f>O122+AS122</f>
        <v>0.23</v>
      </c>
      <c r="BA122" s="556">
        <f t="shared" si="108"/>
        <v>0</v>
      </c>
      <c r="BB122" s="557">
        <f t="shared" si="108"/>
        <v>0.23</v>
      </c>
    </row>
    <row r="123" spans="1:54" ht="12.95" customHeight="1" x14ac:dyDescent="0.25">
      <c r="A123" s="652">
        <v>23</v>
      </c>
      <c r="B123" s="653">
        <v>5422</v>
      </c>
      <c r="C123" s="654">
        <v>600099181</v>
      </c>
      <c r="D123" s="653">
        <v>854751</v>
      </c>
      <c r="E123" s="655" t="s">
        <v>418</v>
      </c>
      <c r="F123" s="566"/>
      <c r="G123" s="661"/>
      <c r="H123" s="567"/>
      <c r="I123" s="656">
        <v>43608103</v>
      </c>
      <c r="J123" s="657">
        <v>31308009</v>
      </c>
      <c r="K123" s="657">
        <v>100000</v>
      </c>
      <c r="L123" s="657">
        <v>10615907</v>
      </c>
      <c r="M123" s="657">
        <v>626161</v>
      </c>
      <c r="N123" s="657">
        <v>958026</v>
      </c>
      <c r="O123" s="658">
        <v>65.3416</v>
      </c>
      <c r="P123" s="658">
        <v>45.288500000000006</v>
      </c>
      <c r="Q123" s="659">
        <v>20.053100000000001</v>
      </c>
      <c r="R123" s="656">
        <f t="shared" ref="R123:BB123" si="109">SUM(R118:R122)</f>
        <v>0</v>
      </c>
      <c r="S123" s="657">
        <f t="shared" si="109"/>
        <v>0</v>
      </c>
      <c r="T123" s="657">
        <f t="shared" si="109"/>
        <v>21753</v>
      </c>
      <c r="U123" s="657">
        <f t="shared" si="109"/>
        <v>0</v>
      </c>
      <c r="V123" s="657">
        <f t="shared" si="109"/>
        <v>0</v>
      </c>
      <c r="W123" s="657">
        <f t="shared" si="109"/>
        <v>21753</v>
      </c>
      <c r="X123" s="657">
        <f t="shared" si="109"/>
        <v>0</v>
      </c>
      <c r="Y123" s="657">
        <f t="shared" si="109"/>
        <v>0</v>
      </c>
      <c r="Z123" s="657">
        <f t="shared" si="109"/>
        <v>0</v>
      </c>
      <c r="AA123" s="657">
        <f t="shared" si="109"/>
        <v>0</v>
      </c>
      <c r="AB123" s="657">
        <f t="shared" si="109"/>
        <v>21753</v>
      </c>
      <c r="AC123" s="657">
        <f t="shared" si="109"/>
        <v>7353</v>
      </c>
      <c r="AD123" s="657">
        <f t="shared" si="109"/>
        <v>435</v>
      </c>
      <c r="AE123" s="657">
        <f t="shared" si="109"/>
        <v>0</v>
      </c>
      <c r="AF123" s="657">
        <f t="shared" si="109"/>
        <v>0</v>
      </c>
      <c r="AG123" s="657">
        <f t="shared" si="109"/>
        <v>0</v>
      </c>
      <c r="AH123" s="657">
        <f t="shared" si="109"/>
        <v>29541</v>
      </c>
      <c r="AI123" s="658">
        <f t="shared" si="109"/>
        <v>0</v>
      </c>
      <c r="AJ123" s="658">
        <f t="shared" si="109"/>
        <v>0</v>
      </c>
      <c r="AK123" s="658">
        <f t="shared" si="109"/>
        <v>0</v>
      </c>
      <c r="AL123" s="658">
        <f t="shared" si="109"/>
        <v>0</v>
      </c>
      <c r="AM123" s="658">
        <f t="shared" si="109"/>
        <v>7.0000000000000007E-2</v>
      </c>
      <c r="AN123" s="658">
        <f t="shared" si="109"/>
        <v>0</v>
      </c>
      <c r="AO123" s="658">
        <f t="shared" si="109"/>
        <v>0</v>
      </c>
      <c r="AP123" s="658">
        <f t="shared" si="109"/>
        <v>0</v>
      </c>
      <c r="AQ123" s="658">
        <f t="shared" si="109"/>
        <v>0</v>
      </c>
      <c r="AR123" s="658">
        <f t="shared" si="109"/>
        <v>7.0000000000000007E-2</v>
      </c>
      <c r="AS123" s="660">
        <f t="shared" si="109"/>
        <v>7.0000000000000007E-2</v>
      </c>
      <c r="AT123" s="884">
        <f t="shared" si="109"/>
        <v>43637644</v>
      </c>
      <c r="AU123" s="657">
        <f t="shared" si="109"/>
        <v>31329762</v>
      </c>
      <c r="AV123" s="657">
        <f t="shared" si="109"/>
        <v>100000</v>
      </c>
      <c r="AW123" s="657">
        <f t="shared" si="109"/>
        <v>10623260</v>
      </c>
      <c r="AX123" s="657">
        <f t="shared" si="109"/>
        <v>626596</v>
      </c>
      <c r="AY123" s="657">
        <f t="shared" si="109"/>
        <v>958026</v>
      </c>
      <c r="AZ123" s="658">
        <f t="shared" si="109"/>
        <v>65.411600000000007</v>
      </c>
      <c r="BA123" s="658">
        <f t="shared" si="109"/>
        <v>45.288500000000006</v>
      </c>
      <c r="BB123" s="660">
        <f t="shared" si="109"/>
        <v>20.123100000000001</v>
      </c>
    </row>
    <row r="124" spans="1:54" ht="12.95" customHeight="1" x14ac:dyDescent="0.25">
      <c r="A124" s="548">
        <v>24</v>
      </c>
      <c r="B124" s="649">
        <v>5424</v>
      </c>
      <c r="C124" s="650">
        <v>600099431</v>
      </c>
      <c r="D124" s="549">
        <v>72742372</v>
      </c>
      <c r="E124" s="651" t="s">
        <v>419</v>
      </c>
      <c r="F124" s="549">
        <v>3114</v>
      </c>
      <c r="G124" s="663" t="s">
        <v>563</v>
      </c>
      <c r="H124" s="552" t="s">
        <v>281</v>
      </c>
      <c r="I124" s="529">
        <v>4991353</v>
      </c>
      <c r="J124" s="554">
        <v>3593903</v>
      </c>
      <c r="K124" s="554">
        <v>14000</v>
      </c>
      <c r="L124" s="344">
        <v>1219471</v>
      </c>
      <c r="M124" s="344">
        <v>71879</v>
      </c>
      <c r="N124" s="554">
        <v>92100</v>
      </c>
      <c r="O124" s="555">
        <v>6.7199</v>
      </c>
      <c r="P124" s="744">
        <v>5.0346000000000002</v>
      </c>
      <c r="Q124" s="837">
        <v>1.6853</v>
      </c>
      <c r="R124" s="112">
        <f t="shared" si="70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71"/>
        <v>0</v>
      </c>
      <c r="X124" s="113">
        <v>0</v>
      </c>
      <c r="Y124" s="113">
        <v>0</v>
      </c>
      <c r="Z124" s="113">
        <v>0</v>
      </c>
      <c r="AA124" s="113">
        <f t="shared" si="72"/>
        <v>0</v>
      </c>
      <c r="AB124" s="113">
        <f t="shared" si="73"/>
        <v>0</v>
      </c>
      <c r="AC124" s="114">
        <f t="shared" si="74"/>
        <v>0</v>
      </c>
      <c r="AD124" s="114">
        <f t="shared" si="75"/>
        <v>0</v>
      </c>
      <c r="AE124" s="113">
        <v>0</v>
      </c>
      <c r="AF124" s="113">
        <v>0</v>
      </c>
      <c r="AG124" s="113">
        <f t="shared" si="76"/>
        <v>0</v>
      </c>
      <c r="AH124" s="113">
        <f t="shared" si="77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78"/>
        <v>0</v>
      </c>
      <c r="AR124" s="115">
        <f t="shared" si="79"/>
        <v>0</v>
      </c>
      <c r="AS124" s="116">
        <f t="shared" si="80"/>
        <v>0</v>
      </c>
      <c r="AT124" s="881">
        <f>I124+AH124</f>
        <v>4991353</v>
      </c>
      <c r="AU124" s="535">
        <f>J124+W124</f>
        <v>3593903</v>
      </c>
      <c r="AV124" s="113">
        <f>K124+AA124</f>
        <v>14000</v>
      </c>
      <c r="AW124" s="535">
        <f>L124+AC124</f>
        <v>1219471</v>
      </c>
      <c r="AX124" s="535">
        <f>M124+AD124</f>
        <v>71879</v>
      </c>
      <c r="AY124" s="535">
        <f>N124+AG124</f>
        <v>92100</v>
      </c>
      <c r="AZ124" s="556">
        <f>O124+AS124</f>
        <v>6.7199</v>
      </c>
      <c r="BA124" s="556">
        <f>P124+AQ124</f>
        <v>5.0346000000000002</v>
      </c>
      <c r="BB124" s="557">
        <f>Q124+AR124</f>
        <v>1.6853</v>
      </c>
    </row>
    <row r="125" spans="1:54" ht="12.95" customHeight="1" x14ac:dyDescent="0.25">
      <c r="A125" s="548">
        <v>24</v>
      </c>
      <c r="B125" s="649">
        <v>5424</v>
      </c>
      <c r="C125" s="650">
        <v>600099431</v>
      </c>
      <c r="D125" s="549">
        <v>72742372</v>
      </c>
      <c r="E125" s="651" t="s">
        <v>419</v>
      </c>
      <c r="F125" s="549">
        <v>3114</v>
      </c>
      <c r="G125" s="663" t="s">
        <v>317</v>
      </c>
      <c r="H125" s="552" t="s">
        <v>281</v>
      </c>
      <c r="I125" s="529">
        <v>517072</v>
      </c>
      <c r="J125" s="554">
        <v>380760</v>
      </c>
      <c r="K125" s="554">
        <v>0</v>
      </c>
      <c r="L125" s="344">
        <v>128697</v>
      </c>
      <c r="M125" s="344">
        <v>7615</v>
      </c>
      <c r="N125" s="554">
        <v>0</v>
      </c>
      <c r="O125" s="555">
        <v>1</v>
      </c>
      <c r="P125" s="744">
        <v>1</v>
      </c>
      <c r="Q125" s="837">
        <v>0</v>
      </c>
      <c r="R125" s="112">
        <f t="shared" si="70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71"/>
        <v>0</v>
      </c>
      <c r="X125" s="113">
        <v>0</v>
      </c>
      <c r="Y125" s="113">
        <v>0</v>
      </c>
      <c r="Z125" s="113">
        <v>0</v>
      </c>
      <c r="AA125" s="113">
        <f t="shared" si="72"/>
        <v>0</v>
      </c>
      <c r="AB125" s="113">
        <f t="shared" si="73"/>
        <v>0</v>
      </c>
      <c r="AC125" s="114">
        <f t="shared" si="74"/>
        <v>0</v>
      </c>
      <c r="AD125" s="114">
        <f t="shared" si="75"/>
        <v>0</v>
      </c>
      <c r="AE125" s="113">
        <v>0</v>
      </c>
      <c r="AF125" s="113">
        <v>0</v>
      </c>
      <c r="AG125" s="113">
        <f t="shared" si="76"/>
        <v>0</v>
      </c>
      <c r="AH125" s="113">
        <f t="shared" si="77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78"/>
        <v>0</v>
      </c>
      <c r="AR125" s="115">
        <f t="shared" si="79"/>
        <v>0</v>
      </c>
      <c r="AS125" s="116">
        <f t="shared" si="80"/>
        <v>0</v>
      </c>
      <c r="AT125" s="881">
        <f>I125+AH125</f>
        <v>517072</v>
      </c>
      <c r="AU125" s="535">
        <f>J125+W125</f>
        <v>380760</v>
      </c>
      <c r="AV125" s="113">
        <f>K125+AA125</f>
        <v>0</v>
      </c>
      <c r="AW125" s="535">
        <f>L125+AC125</f>
        <v>128697</v>
      </c>
      <c r="AX125" s="535">
        <f>M125+AD125</f>
        <v>7615</v>
      </c>
      <c r="AY125" s="535">
        <f>N125+AG125</f>
        <v>0</v>
      </c>
      <c r="AZ125" s="556">
        <f>O125+AS125</f>
        <v>1</v>
      </c>
      <c r="BA125" s="556">
        <f>P125+AQ125</f>
        <v>1</v>
      </c>
      <c r="BB125" s="557">
        <f>Q125+AR125</f>
        <v>0</v>
      </c>
    </row>
    <row r="126" spans="1:54" ht="12.95" customHeight="1" x14ac:dyDescent="0.25">
      <c r="A126" s="652">
        <v>24</v>
      </c>
      <c r="B126" s="653">
        <v>5424</v>
      </c>
      <c r="C126" s="654">
        <v>600099431</v>
      </c>
      <c r="D126" s="653">
        <v>72742372</v>
      </c>
      <c r="E126" s="655" t="s">
        <v>420</v>
      </c>
      <c r="F126" s="566"/>
      <c r="G126" s="661"/>
      <c r="H126" s="567"/>
      <c r="I126" s="656">
        <v>5508425</v>
      </c>
      <c r="J126" s="657">
        <v>3974663</v>
      </c>
      <c r="K126" s="657">
        <v>14000</v>
      </c>
      <c r="L126" s="657">
        <v>1348168</v>
      </c>
      <c r="M126" s="657">
        <v>79494</v>
      </c>
      <c r="N126" s="657">
        <v>92100</v>
      </c>
      <c r="O126" s="658">
        <v>7.7199</v>
      </c>
      <c r="P126" s="658">
        <v>6.0346000000000002</v>
      </c>
      <c r="Q126" s="659">
        <v>1.6853</v>
      </c>
      <c r="R126" s="656">
        <f t="shared" ref="R126:BB126" si="110">SUM(R124:R125)</f>
        <v>0</v>
      </c>
      <c r="S126" s="657">
        <f t="shared" si="110"/>
        <v>0</v>
      </c>
      <c r="T126" s="657">
        <f t="shared" si="110"/>
        <v>0</v>
      </c>
      <c r="U126" s="657">
        <f t="shared" si="110"/>
        <v>0</v>
      </c>
      <c r="V126" s="657">
        <f t="shared" si="110"/>
        <v>0</v>
      </c>
      <c r="W126" s="657">
        <f t="shared" si="110"/>
        <v>0</v>
      </c>
      <c r="X126" s="657">
        <f t="shared" si="110"/>
        <v>0</v>
      </c>
      <c r="Y126" s="657">
        <f t="shared" si="110"/>
        <v>0</v>
      </c>
      <c r="Z126" s="657">
        <f t="shared" si="110"/>
        <v>0</v>
      </c>
      <c r="AA126" s="657">
        <f t="shared" si="110"/>
        <v>0</v>
      </c>
      <c r="AB126" s="657">
        <f t="shared" si="110"/>
        <v>0</v>
      </c>
      <c r="AC126" s="657">
        <f t="shared" si="110"/>
        <v>0</v>
      </c>
      <c r="AD126" s="657">
        <f t="shared" si="110"/>
        <v>0</v>
      </c>
      <c r="AE126" s="657">
        <f t="shared" si="110"/>
        <v>0</v>
      </c>
      <c r="AF126" s="657">
        <f t="shared" si="110"/>
        <v>0</v>
      </c>
      <c r="AG126" s="657">
        <f t="shared" si="110"/>
        <v>0</v>
      </c>
      <c r="AH126" s="657">
        <f t="shared" si="110"/>
        <v>0</v>
      </c>
      <c r="AI126" s="658">
        <f t="shared" si="110"/>
        <v>0</v>
      </c>
      <c r="AJ126" s="658">
        <f t="shared" si="110"/>
        <v>0</v>
      </c>
      <c r="AK126" s="658">
        <f t="shared" si="110"/>
        <v>0</v>
      </c>
      <c r="AL126" s="658">
        <f t="shared" si="110"/>
        <v>0</v>
      </c>
      <c r="AM126" s="658">
        <f t="shared" si="110"/>
        <v>0</v>
      </c>
      <c r="AN126" s="658">
        <f t="shared" si="110"/>
        <v>0</v>
      </c>
      <c r="AO126" s="658">
        <f t="shared" si="110"/>
        <v>0</v>
      </c>
      <c r="AP126" s="658">
        <f t="shared" si="110"/>
        <v>0</v>
      </c>
      <c r="AQ126" s="658">
        <f t="shared" si="110"/>
        <v>0</v>
      </c>
      <c r="AR126" s="658">
        <f t="shared" si="110"/>
        <v>0</v>
      </c>
      <c r="AS126" s="660">
        <f t="shared" si="110"/>
        <v>0</v>
      </c>
      <c r="AT126" s="884">
        <f t="shared" si="110"/>
        <v>5508425</v>
      </c>
      <c r="AU126" s="657">
        <f t="shared" si="110"/>
        <v>3974663</v>
      </c>
      <c r="AV126" s="657">
        <f t="shared" si="110"/>
        <v>14000</v>
      </c>
      <c r="AW126" s="657">
        <f t="shared" si="110"/>
        <v>1348168</v>
      </c>
      <c r="AX126" s="657">
        <f t="shared" si="110"/>
        <v>79494</v>
      </c>
      <c r="AY126" s="657">
        <f t="shared" si="110"/>
        <v>92100</v>
      </c>
      <c r="AZ126" s="658">
        <f t="shared" si="110"/>
        <v>7.7199</v>
      </c>
      <c r="BA126" s="658">
        <f t="shared" si="110"/>
        <v>6.0346000000000002</v>
      </c>
      <c r="BB126" s="660">
        <f t="shared" si="110"/>
        <v>1.6853</v>
      </c>
    </row>
    <row r="127" spans="1:54" ht="12.95" customHeight="1" x14ac:dyDescent="0.25">
      <c r="A127" s="548">
        <v>25</v>
      </c>
      <c r="B127" s="649">
        <v>5427</v>
      </c>
      <c r="C127" s="650">
        <v>600099407</v>
      </c>
      <c r="D127" s="549">
        <v>72742534</v>
      </c>
      <c r="E127" s="651" t="s">
        <v>421</v>
      </c>
      <c r="F127" s="549">
        <v>3231</v>
      </c>
      <c r="G127" s="651" t="s">
        <v>422</v>
      </c>
      <c r="H127" s="552" t="s">
        <v>281</v>
      </c>
      <c r="I127" s="529">
        <v>8603055</v>
      </c>
      <c r="J127" s="554">
        <v>6311579</v>
      </c>
      <c r="K127" s="554">
        <v>0</v>
      </c>
      <c r="L127" s="344">
        <v>2133314</v>
      </c>
      <c r="M127" s="344">
        <v>126232</v>
      </c>
      <c r="N127" s="554">
        <v>31930</v>
      </c>
      <c r="O127" s="555">
        <v>12.260199999999999</v>
      </c>
      <c r="P127" s="744">
        <v>10.808</v>
      </c>
      <c r="Q127" s="837">
        <v>1.4521999999999999</v>
      </c>
      <c r="R127" s="112">
        <f t="shared" si="70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71"/>
        <v>0</v>
      </c>
      <c r="X127" s="113">
        <v>0</v>
      </c>
      <c r="Y127" s="113">
        <v>0</v>
      </c>
      <c r="Z127" s="113">
        <v>0</v>
      </c>
      <c r="AA127" s="113">
        <f t="shared" si="72"/>
        <v>0</v>
      </c>
      <c r="AB127" s="113">
        <f t="shared" si="73"/>
        <v>0</v>
      </c>
      <c r="AC127" s="114">
        <f t="shared" si="74"/>
        <v>0</v>
      </c>
      <c r="AD127" s="114">
        <f t="shared" si="75"/>
        <v>0</v>
      </c>
      <c r="AE127" s="113">
        <v>0</v>
      </c>
      <c r="AF127" s="113">
        <v>0</v>
      </c>
      <c r="AG127" s="113">
        <f t="shared" si="76"/>
        <v>0</v>
      </c>
      <c r="AH127" s="113">
        <f t="shared" si="77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78"/>
        <v>0</v>
      </c>
      <c r="AR127" s="115">
        <f t="shared" si="79"/>
        <v>0</v>
      </c>
      <c r="AS127" s="116">
        <f t="shared" si="80"/>
        <v>0</v>
      </c>
      <c r="AT127" s="881">
        <f>I127+AH127</f>
        <v>8603055</v>
      </c>
      <c r="AU127" s="535">
        <f>J127+W127</f>
        <v>6311579</v>
      </c>
      <c r="AV127" s="113">
        <f>K127+AA127</f>
        <v>0</v>
      </c>
      <c r="AW127" s="535">
        <f>L127+AC127</f>
        <v>2133314</v>
      </c>
      <c r="AX127" s="535">
        <f>M127+AD127</f>
        <v>126232</v>
      </c>
      <c r="AY127" s="535">
        <f>N127+AG127</f>
        <v>31930</v>
      </c>
      <c r="AZ127" s="556">
        <f>O127+AS127</f>
        <v>12.260199999999999</v>
      </c>
      <c r="BA127" s="556">
        <f>P127+AQ127</f>
        <v>10.808</v>
      </c>
      <c r="BB127" s="557">
        <f>Q127+AR127</f>
        <v>1.4521999999999999</v>
      </c>
    </row>
    <row r="128" spans="1:54" ht="12.95" customHeight="1" x14ac:dyDescent="0.25">
      <c r="A128" s="548">
        <v>25</v>
      </c>
      <c r="B128" s="649">
        <v>5427</v>
      </c>
      <c r="C128" s="650">
        <v>600099407</v>
      </c>
      <c r="D128" s="549">
        <v>72742534</v>
      </c>
      <c r="E128" s="651" t="s">
        <v>421</v>
      </c>
      <c r="F128" s="549">
        <v>3231</v>
      </c>
      <c r="G128" s="651" t="s">
        <v>323</v>
      </c>
      <c r="H128" s="552" t="s">
        <v>282</v>
      </c>
      <c r="I128" s="529">
        <v>117618</v>
      </c>
      <c r="J128" s="554">
        <v>86611</v>
      </c>
      <c r="K128" s="554">
        <v>0</v>
      </c>
      <c r="L128" s="344">
        <v>29275</v>
      </c>
      <c r="M128" s="344">
        <v>1732</v>
      </c>
      <c r="N128" s="554">
        <v>0</v>
      </c>
      <c r="O128" s="555">
        <v>0.25</v>
      </c>
      <c r="P128" s="744">
        <v>0.25</v>
      </c>
      <c r="Q128" s="837">
        <v>0</v>
      </c>
      <c r="R128" s="112">
        <f t="shared" si="70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71"/>
        <v>0</v>
      </c>
      <c r="X128" s="113">
        <v>0</v>
      </c>
      <c r="Y128" s="113">
        <v>0</v>
      </c>
      <c r="Z128" s="113">
        <v>0</v>
      </c>
      <c r="AA128" s="113">
        <f t="shared" si="72"/>
        <v>0</v>
      </c>
      <c r="AB128" s="113">
        <f t="shared" si="73"/>
        <v>0</v>
      </c>
      <c r="AC128" s="114">
        <f t="shared" si="74"/>
        <v>0</v>
      </c>
      <c r="AD128" s="114">
        <f t="shared" si="75"/>
        <v>0</v>
      </c>
      <c r="AE128" s="113">
        <v>0</v>
      </c>
      <c r="AF128" s="113">
        <v>0</v>
      </c>
      <c r="AG128" s="113">
        <f t="shared" si="76"/>
        <v>0</v>
      </c>
      <c r="AH128" s="113">
        <f t="shared" si="77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78"/>
        <v>0</v>
      </c>
      <c r="AR128" s="115">
        <f t="shared" si="79"/>
        <v>0</v>
      </c>
      <c r="AS128" s="116">
        <f t="shared" si="80"/>
        <v>0</v>
      </c>
      <c r="AT128" s="881">
        <f>I128+AH128</f>
        <v>117618</v>
      </c>
      <c r="AU128" s="535">
        <f>J128+W128</f>
        <v>86611</v>
      </c>
      <c r="AV128" s="113">
        <f>K128+AA128</f>
        <v>0</v>
      </c>
      <c r="AW128" s="535">
        <f>L128+AC128</f>
        <v>29275</v>
      </c>
      <c r="AX128" s="535">
        <f>M128+AD128</f>
        <v>1732</v>
      </c>
      <c r="AY128" s="535">
        <f>N128+AG128</f>
        <v>0</v>
      </c>
      <c r="AZ128" s="556">
        <f>O128+AS128</f>
        <v>0.25</v>
      </c>
      <c r="BA128" s="556">
        <f>P128+AQ128</f>
        <v>0.25</v>
      </c>
      <c r="BB128" s="557">
        <f>Q128+AR128</f>
        <v>0</v>
      </c>
    </row>
    <row r="129" spans="1:54" ht="12.95" customHeight="1" x14ac:dyDescent="0.25">
      <c r="A129" s="652">
        <v>25</v>
      </c>
      <c r="B129" s="653">
        <v>5427</v>
      </c>
      <c r="C129" s="654">
        <v>600099431</v>
      </c>
      <c r="D129" s="653">
        <v>72742534</v>
      </c>
      <c r="E129" s="655" t="s">
        <v>423</v>
      </c>
      <c r="F129" s="566"/>
      <c r="G129" s="661"/>
      <c r="H129" s="567"/>
      <c r="I129" s="656">
        <v>8720673</v>
      </c>
      <c r="J129" s="657">
        <v>6398190</v>
      </c>
      <c r="K129" s="657">
        <v>0</v>
      </c>
      <c r="L129" s="657">
        <v>2162589</v>
      </c>
      <c r="M129" s="657">
        <v>127964</v>
      </c>
      <c r="N129" s="657">
        <v>31930</v>
      </c>
      <c r="O129" s="658">
        <v>12.510199999999999</v>
      </c>
      <c r="P129" s="658">
        <v>11.058</v>
      </c>
      <c r="Q129" s="659">
        <v>1.4521999999999999</v>
      </c>
      <c r="R129" s="656">
        <f t="shared" ref="R129:BB129" si="111">SUM(R127:R128)</f>
        <v>0</v>
      </c>
      <c r="S129" s="657">
        <f t="shared" si="111"/>
        <v>0</v>
      </c>
      <c r="T129" s="657">
        <f t="shared" si="111"/>
        <v>0</v>
      </c>
      <c r="U129" s="657">
        <f t="shared" si="111"/>
        <v>0</v>
      </c>
      <c r="V129" s="657">
        <f t="shared" si="111"/>
        <v>0</v>
      </c>
      <c r="W129" s="657">
        <f t="shared" si="111"/>
        <v>0</v>
      </c>
      <c r="X129" s="657">
        <f t="shared" si="111"/>
        <v>0</v>
      </c>
      <c r="Y129" s="657">
        <f t="shared" si="111"/>
        <v>0</v>
      </c>
      <c r="Z129" s="657">
        <f t="shared" si="111"/>
        <v>0</v>
      </c>
      <c r="AA129" s="657">
        <f t="shared" si="111"/>
        <v>0</v>
      </c>
      <c r="AB129" s="657">
        <f t="shared" si="111"/>
        <v>0</v>
      </c>
      <c r="AC129" s="657">
        <f t="shared" si="111"/>
        <v>0</v>
      </c>
      <c r="AD129" s="657">
        <f t="shared" si="111"/>
        <v>0</v>
      </c>
      <c r="AE129" s="657">
        <f t="shared" si="111"/>
        <v>0</v>
      </c>
      <c r="AF129" s="657">
        <f t="shared" si="111"/>
        <v>0</v>
      </c>
      <c r="AG129" s="657">
        <f t="shared" si="111"/>
        <v>0</v>
      </c>
      <c r="AH129" s="657">
        <f t="shared" si="111"/>
        <v>0</v>
      </c>
      <c r="AI129" s="658">
        <f t="shared" si="111"/>
        <v>0</v>
      </c>
      <c r="AJ129" s="658">
        <f t="shared" si="111"/>
        <v>0</v>
      </c>
      <c r="AK129" s="658">
        <f t="shared" si="111"/>
        <v>0</v>
      </c>
      <c r="AL129" s="658">
        <f t="shared" si="111"/>
        <v>0</v>
      </c>
      <c r="AM129" s="658">
        <f t="shared" si="111"/>
        <v>0</v>
      </c>
      <c r="AN129" s="658">
        <f t="shared" si="111"/>
        <v>0</v>
      </c>
      <c r="AO129" s="658">
        <f t="shared" si="111"/>
        <v>0</v>
      </c>
      <c r="AP129" s="658">
        <f t="shared" si="111"/>
        <v>0</v>
      </c>
      <c r="AQ129" s="658">
        <f t="shared" si="111"/>
        <v>0</v>
      </c>
      <c r="AR129" s="658">
        <f t="shared" si="111"/>
        <v>0</v>
      </c>
      <c r="AS129" s="660">
        <f t="shared" si="111"/>
        <v>0</v>
      </c>
      <c r="AT129" s="884">
        <f t="shared" si="111"/>
        <v>8720673</v>
      </c>
      <c r="AU129" s="657">
        <f t="shared" si="111"/>
        <v>6398190</v>
      </c>
      <c r="AV129" s="657">
        <f t="shared" si="111"/>
        <v>0</v>
      </c>
      <c r="AW129" s="657">
        <f t="shared" si="111"/>
        <v>2162589</v>
      </c>
      <c r="AX129" s="657">
        <f t="shared" si="111"/>
        <v>127964</v>
      </c>
      <c r="AY129" s="657">
        <f t="shared" si="111"/>
        <v>31930</v>
      </c>
      <c r="AZ129" s="658">
        <f t="shared" si="111"/>
        <v>12.510199999999999</v>
      </c>
      <c r="BA129" s="658">
        <f t="shared" si="111"/>
        <v>11.058</v>
      </c>
      <c r="BB129" s="660">
        <f t="shared" si="111"/>
        <v>1.4521999999999999</v>
      </c>
    </row>
    <row r="130" spans="1:54" ht="12.95" customHeight="1" x14ac:dyDescent="0.25">
      <c r="A130" s="548">
        <v>26</v>
      </c>
      <c r="B130" s="649">
        <v>5432</v>
      </c>
      <c r="C130" s="650">
        <v>600099024</v>
      </c>
      <c r="D130" s="549">
        <v>71003819</v>
      </c>
      <c r="E130" s="651" t="s">
        <v>424</v>
      </c>
      <c r="F130" s="549">
        <v>3111</v>
      </c>
      <c r="G130" s="651" t="s">
        <v>329</v>
      </c>
      <c r="H130" s="552" t="s">
        <v>281</v>
      </c>
      <c r="I130" s="529">
        <v>1509162</v>
      </c>
      <c r="J130" s="554">
        <v>1101066</v>
      </c>
      <c r="K130" s="554">
        <v>3000</v>
      </c>
      <c r="L130" s="344">
        <v>373175</v>
      </c>
      <c r="M130" s="344">
        <v>22021</v>
      </c>
      <c r="N130" s="554">
        <v>9900</v>
      </c>
      <c r="O130" s="555">
        <v>2.5108999999999999</v>
      </c>
      <c r="P130" s="744">
        <v>2</v>
      </c>
      <c r="Q130" s="837">
        <v>0.51090000000000002</v>
      </c>
      <c r="R130" s="112">
        <f t="shared" si="70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71"/>
        <v>0</v>
      </c>
      <c r="X130" s="113">
        <v>0</v>
      </c>
      <c r="Y130" s="113">
        <v>0</v>
      </c>
      <c r="Z130" s="113">
        <v>0</v>
      </c>
      <c r="AA130" s="113">
        <f t="shared" si="72"/>
        <v>0</v>
      </c>
      <c r="AB130" s="113">
        <f t="shared" si="73"/>
        <v>0</v>
      </c>
      <c r="AC130" s="114">
        <f t="shared" si="74"/>
        <v>0</v>
      </c>
      <c r="AD130" s="114">
        <f t="shared" si="75"/>
        <v>0</v>
      </c>
      <c r="AE130" s="113">
        <v>0</v>
      </c>
      <c r="AF130" s="113">
        <v>0</v>
      </c>
      <c r="AG130" s="113">
        <f t="shared" si="76"/>
        <v>0</v>
      </c>
      <c r="AH130" s="113">
        <f t="shared" si="77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78"/>
        <v>0</v>
      </c>
      <c r="AR130" s="115">
        <f t="shared" si="79"/>
        <v>0</v>
      </c>
      <c r="AS130" s="116">
        <f t="shared" si="80"/>
        <v>0</v>
      </c>
      <c r="AT130" s="881">
        <f t="shared" ref="AT130:AT135" si="112">I130+AH130</f>
        <v>1509162</v>
      </c>
      <c r="AU130" s="535">
        <f t="shared" ref="AU130:AU135" si="113">J130+W130</f>
        <v>1101066</v>
      </c>
      <c r="AV130" s="113">
        <f t="shared" ref="AV130:AV135" si="114">K130+AA130</f>
        <v>3000</v>
      </c>
      <c r="AW130" s="535">
        <f t="shared" ref="AW130:AX135" si="115">L130+AC130</f>
        <v>373175</v>
      </c>
      <c r="AX130" s="535">
        <f t="shared" si="115"/>
        <v>22021</v>
      </c>
      <c r="AY130" s="535">
        <f t="shared" ref="AY130:AY135" si="116">N130+AG130</f>
        <v>9900</v>
      </c>
      <c r="AZ130" s="556">
        <f t="shared" ref="AZ130:AZ135" si="117">O130+AS130</f>
        <v>2.5108999999999999</v>
      </c>
      <c r="BA130" s="556">
        <f t="shared" ref="BA130:BB135" si="118">P130+AQ130</f>
        <v>2</v>
      </c>
      <c r="BB130" s="557">
        <f t="shared" si="118"/>
        <v>0.51090000000000002</v>
      </c>
    </row>
    <row r="131" spans="1:54" ht="12.95" customHeight="1" x14ac:dyDescent="0.25">
      <c r="A131" s="548">
        <v>26</v>
      </c>
      <c r="B131" s="649">
        <v>5432</v>
      </c>
      <c r="C131" s="650">
        <v>600099024</v>
      </c>
      <c r="D131" s="549">
        <v>71003819</v>
      </c>
      <c r="E131" s="651" t="s">
        <v>424</v>
      </c>
      <c r="F131" s="549">
        <v>3117</v>
      </c>
      <c r="G131" s="651" t="s">
        <v>318</v>
      </c>
      <c r="H131" s="552" t="s">
        <v>281</v>
      </c>
      <c r="I131" s="529">
        <v>2706390</v>
      </c>
      <c r="J131" s="554">
        <v>1957666</v>
      </c>
      <c r="K131" s="554">
        <v>0</v>
      </c>
      <c r="L131" s="344">
        <v>661691</v>
      </c>
      <c r="M131" s="344">
        <v>39153</v>
      </c>
      <c r="N131" s="554">
        <v>47880</v>
      </c>
      <c r="O131" s="555">
        <v>3.8822000000000001</v>
      </c>
      <c r="P131" s="744">
        <v>2.6818</v>
      </c>
      <c r="Q131" s="837">
        <v>1.2004000000000001</v>
      </c>
      <c r="R131" s="112">
        <f t="shared" si="70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71"/>
        <v>0</v>
      </c>
      <c r="X131" s="113">
        <v>0</v>
      </c>
      <c r="Y131" s="113">
        <v>0</v>
      </c>
      <c r="Z131" s="113">
        <v>0</v>
      </c>
      <c r="AA131" s="113">
        <f t="shared" si="72"/>
        <v>0</v>
      </c>
      <c r="AB131" s="113">
        <f t="shared" si="73"/>
        <v>0</v>
      </c>
      <c r="AC131" s="114">
        <f t="shared" si="74"/>
        <v>0</v>
      </c>
      <c r="AD131" s="114">
        <f t="shared" si="75"/>
        <v>0</v>
      </c>
      <c r="AE131" s="113">
        <v>0</v>
      </c>
      <c r="AF131" s="113">
        <v>0</v>
      </c>
      <c r="AG131" s="113">
        <f t="shared" si="76"/>
        <v>0</v>
      </c>
      <c r="AH131" s="113">
        <f t="shared" si="77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78"/>
        <v>0</v>
      </c>
      <c r="AR131" s="115">
        <f t="shared" si="79"/>
        <v>0</v>
      </c>
      <c r="AS131" s="116">
        <f t="shared" si="80"/>
        <v>0</v>
      </c>
      <c r="AT131" s="881">
        <f t="shared" si="112"/>
        <v>2706390</v>
      </c>
      <c r="AU131" s="535">
        <f t="shared" si="113"/>
        <v>1957666</v>
      </c>
      <c r="AV131" s="113">
        <f t="shared" si="114"/>
        <v>0</v>
      </c>
      <c r="AW131" s="535">
        <f t="shared" si="115"/>
        <v>661691</v>
      </c>
      <c r="AX131" s="535">
        <f t="shared" si="115"/>
        <v>39153</v>
      </c>
      <c r="AY131" s="535">
        <f t="shared" si="116"/>
        <v>47880</v>
      </c>
      <c r="AZ131" s="556">
        <f t="shared" si="117"/>
        <v>3.8822000000000001</v>
      </c>
      <c r="BA131" s="556">
        <f t="shared" si="118"/>
        <v>2.6818</v>
      </c>
      <c r="BB131" s="557">
        <f t="shared" si="118"/>
        <v>1.2004000000000001</v>
      </c>
    </row>
    <row r="132" spans="1:54" ht="12.95" customHeight="1" x14ac:dyDescent="0.25">
      <c r="A132" s="548">
        <v>26</v>
      </c>
      <c r="B132" s="649">
        <v>5432</v>
      </c>
      <c r="C132" s="650">
        <v>600099024</v>
      </c>
      <c r="D132" s="549">
        <v>71003819</v>
      </c>
      <c r="E132" s="651" t="s">
        <v>424</v>
      </c>
      <c r="F132" s="549">
        <v>3117</v>
      </c>
      <c r="G132" s="651" t="s">
        <v>323</v>
      </c>
      <c r="H132" s="552" t="s">
        <v>282</v>
      </c>
      <c r="I132" s="529">
        <v>0</v>
      </c>
      <c r="J132" s="554">
        <v>0</v>
      </c>
      <c r="K132" s="554">
        <v>0</v>
      </c>
      <c r="L132" s="344">
        <v>0</v>
      </c>
      <c r="M132" s="344">
        <v>0</v>
      </c>
      <c r="N132" s="554">
        <v>0</v>
      </c>
      <c r="O132" s="555">
        <v>0</v>
      </c>
      <c r="P132" s="744">
        <v>0</v>
      </c>
      <c r="Q132" s="837">
        <v>0</v>
      </c>
      <c r="R132" s="112">
        <f t="shared" si="70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71"/>
        <v>0</v>
      </c>
      <c r="X132" s="113">
        <v>0</v>
      </c>
      <c r="Y132" s="113">
        <v>0</v>
      </c>
      <c r="Z132" s="113">
        <v>0</v>
      </c>
      <c r="AA132" s="113">
        <f t="shared" si="72"/>
        <v>0</v>
      </c>
      <c r="AB132" s="113">
        <f t="shared" si="73"/>
        <v>0</v>
      </c>
      <c r="AC132" s="114">
        <f t="shared" si="74"/>
        <v>0</v>
      </c>
      <c r="AD132" s="114">
        <f t="shared" si="75"/>
        <v>0</v>
      </c>
      <c r="AE132" s="113">
        <v>0</v>
      </c>
      <c r="AF132" s="113">
        <v>0</v>
      </c>
      <c r="AG132" s="113">
        <f t="shared" si="76"/>
        <v>0</v>
      </c>
      <c r="AH132" s="113">
        <f t="shared" si="77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si="78"/>
        <v>0</v>
      </c>
      <c r="AR132" s="115">
        <f t="shared" si="79"/>
        <v>0</v>
      </c>
      <c r="AS132" s="116">
        <f t="shared" si="80"/>
        <v>0</v>
      </c>
      <c r="AT132" s="881">
        <f t="shared" si="112"/>
        <v>0</v>
      </c>
      <c r="AU132" s="535">
        <f t="shared" si="113"/>
        <v>0</v>
      </c>
      <c r="AV132" s="113">
        <f t="shared" si="114"/>
        <v>0</v>
      </c>
      <c r="AW132" s="535">
        <f t="shared" si="115"/>
        <v>0</v>
      </c>
      <c r="AX132" s="535">
        <f t="shared" si="115"/>
        <v>0</v>
      </c>
      <c r="AY132" s="535">
        <f t="shared" si="116"/>
        <v>0</v>
      </c>
      <c r="AZ132" s="556">
        <f t="shared" si="117"/>
        <v>0</v>
      </c>
      <c r="BA132" s="556">
        <f t="shared" si="118"/>
        <v>0</v>
      </c>
      <c r="BB132" s="557">
        <f t="shared" si="118"/>
        <v>0</v>
      </c>
    </row>
    <row r="133" spans="1:54" ht="12.95" customHeight="1" x14ac:dyDescent="0.25">
      <c r="A133" s="548">
        <v>26</v>
      </c>
      <c r="B133" s="649">
        <v>5432</v>
      </c>
      <c r="C133" s="650">
        <v>600099024</v>
      </c>
      <c r="D133" s="549">
        <v>71003819</v>
      </c>
      <c r="E133" s="651" t="s">
        <v>424</v>
      </c>
      <c r="F133" s="549">
        <v>3141</v>
      </c>
      <c r="G133" s="651" t="s">
        <v>319</v>
      </c>
      <c r="H133" s="552" t="s">
        <v>282</v>
      </c>
      <c r="I133" s="529">
        <v>664424</v>
      </c>
      <c r="J133" s="554">
        <v>485161</v>
      </c>
      <c r="K133" s="554">
        <v>2000</v>
      </c>
      <c r="L133" s="344">
        <v>164660</v>
      </c>
      <c r="M133" s="344">
        <v>9703</v>
      </c>
      <c r="N133" s="554">
        <v>2900</v>
      </c>
      <c r="O133" s="555">
        <v>1.66</v>
      </c>
      <c r="P133" s="744">
        <v>0</v>
      </c>
      <c r="Q133" s="837">
        <v>1.66</v>
      </c>
      <c r="R133" s="112">
        <f t="shared" si="70"/>
        <v>0</v>
      </c>
      <c r="S133" s="113">
        <v>0</v>
      </c>
      <c r="T133" s="113">
        <v>8880</v>
      </c>
      <c r="U133" s="113">
        <v>0</v>
      </c>
      <c r="V133" s="113">
        <v>0</v>
      </c>
      <c r="W133" s="113">
        <f t="shared" si="71"/>
        <v>8880</v>
      </c>
      <c r="X133" s="113">
        <v>0</v>
      </c>
      <c r="Y133" s="113">
        <v>0</v>
      </c>
      <c r="Z133" s="113">
        <v>0</v>
      </c>
      <c r="AA133" s="113">
        <f t="shared" si="72"/>
        <v>0</v>
      </c>
      <c r="AB133" s="113">
        <f t="shared" si="73"/>
        <v>8880</v>
      </c>
      <c r="AC133" s="114">
        <f t="shared" si="74"/>
        <v>3001</v>
      </c>
      <c r="AD133" s="114">
        <f t="shared" si="75"/>
        <v>178</v>
      </c>
      <c r="AE133" s="113">
        <v>0</v>
      </c>
      <c r="AF133" s="113">
        <v>0</v>
      </c>
      <c r="AG133" s="113">
        <f t="shared" si="76"/>
        <v>0</v>
      </c>
      <c r="AH133" s="113">
        <f t="shared" si="77"/>
        <v>12059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0.03</v>
      </c>
      <c r="AN133" s="115">
        <v>0</v>
      </c>
      <c r="AO133" s="115">
        <v>0</v>
      </c>
      <c r="AP133" s="115">
        <v>0</v>
      </c>
      <c r="AQ133" s="115">
        <f t="shared" si="78"/>
        <v>0</v>
      </c>
      <c r="AR133" s="115">
        <f t="shared" si="79"/>
        <v>0.03</v>
      </c>
      <c r="AS133" s="116">
        <f t="shared" si="80"/>
        <v>0.03</v>
      </c>
      <c r="AT133" s="881">
        <f t="shared" si="112"/>
        <v>676483</v>
      </c>
      <c r="AU133" s="535">
        <f t="shared" si="113"/>
        <v>494041</v>
      </c>
      <c r="AV133" s="113">
        <f t="shared" si="114"/>
        <v>2000</v>
      </c>
      <c r="AW133" s="535">
        <f t="shared" si="115"/>
        <v>167661</v>
      </c>
      <c r="AX133" s="535">
        <f t="shared" si="115"/>
        <v>9881</v>
      </c>
      <c r="AY133" s="535">
        <f t="shared" si="116"/>
        <v>2900</v>
      </c>
      <c r="AZ133" s="556">
        <f t="shared" si="117"/>
        <v>1.69</v>
      </c>
      <c r="BA133" s="556">
        <f t="shared" si="118"/>
        <v>0</v>
      </c>
      <c r="BB133" s="557">
        <f t="shared" si="118"/>
        <v>1.69</v>
      </c>
    </row>
    <row r="134" spans="1:54" ht="12.95" customHeight="1" x14ac:dyDescent="0.25">
      <c r="A134" s="548">
        <v>26</v>
      </c>
      <c r="B134" s="649">
        <v>5432</v>
      </c>
      <c r="C134" s="650">
        <v>600099024</v>
      </c>
      <c r="D134" s="549">
        <v>71003819</v>
      </c>
      <c r="E134" s="651" t="s">
        <v>424</v>
      </c>
      <c r="F134" s="549">
        <v>3143</v>
      </c>
      <c r="G134" s="651" t="s">
        <v>633</v>
      </c>
      <c r="H134" s="552" t="s">
        <v>281</v>
      </c>
      <c r="I134" s="529">
        <v>531905</v>
      </c>
      <c r="J134" s="554">
        <v>388372</v>
      </c>
      <c r="K134" s="554">
        <v>3360</v>
      </c>
      <c r="L134" s="344">
        <v>132405</v>
      </c>
      <c r="M134" s="344">
        <v>7768</v>
      </c>
      <c r="N134" s="554">
        <v>0</v>
      </c>
      <c r="O134" s="555">
        <v>0.83979999999999999</v>
      </c>
      <c r="P134" s="744">
        <v>0.83979999999999999</v>
      </c>
      <c r="Q134" s="837">
        <v>0</v>
      </c>
      <c r="R134" s="112">
        <f t="shared" si="70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71"/>
        <v>0</v>
      </c>
      <c r="X134" s="113">
        <v>0</v>
      </c>
      <c r="Y134" s="113">
        <v>0</v>
      </c>
      <c r="Z134" s="113">
        <v>0</v>
      </c>
      <c r="AA134" s="113">
        <f t="shared" si="72"/>
        <v>0</v>
      </c>
      <c r="AB134" s="113">
        <f t="shared" si="73"/>
        <v>0</v>
      </c>
      <c r="AC134" s="114">
        <f t="shared" si="74"/>
        <v>0</v>
      </c>
      <c r="AD134" s="114">
        <f t="shared" si="75"/>
        <v>0</v>
      </c>
      <c r="AE134" s="113">
        <v>0</v>
      </c>
      <c r="AF134" s="113">
        <v>0</v>
      </c>
      <c r="AG134" s="113">
        <f t="shared" si="76"/>
        <v>0</v>
      </c>
      <c r="AH134" s="113">
        <f t="shared" si="77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78"/>
        <v>0</v>
      </c>
      <c r="AR134" s="115">
        <f t="shared" si="79"/>
        <v>0</v>
      </c>
      <c r="AS134" s="116">
        <f t="shared" si="80"/>
        <v>0</v>
      </c>
      <c r="AT134" s="881">
        <f t="shared" si="112"/>
        <v>531905</v>
      </c>
      <c r="AU134" s="535">
        <f t="shared" si="113"/>
        <v>388372</v>
      </c>
      <c r="AV134" s="113">
        <f t="shared" si="114"/>
        <v>3360</v>
      </c>
      <c r="AW134" s="535">
        <f t="shared" si="115"/>
        <v>132405</v>
      </c>
      <c r="AX134" s="535">
        <f t="shared" si="115"/>
        <v>7768</v>
      </c>
      <c r="AY134" s="535">
        <f t="shared" si="116"/>
        <v>0</v>
      </c>
      <c r="AZ134" s="556">
        <f t="shared" si="117"/>
        <v>0.83979999999999999</v>
      </c>
      <c r="BA134" s="556">
        <f t="shared" si="118"/>
        <v>0.83979999999999999</v>
      </c>
      <c r="BB134" s="557">
        <f t="shared" si="118"/>
        <v>0</v>
      </c>
    </row>
    <row r="135" spans="1:54" ht="12.95" customHeight="1" x14ac:dyDescent="0.25">
      <c r="A135" s="548">
        <v>26</v>
      </c>
      <c r="B135" s="649">
        <v>5432</v>
      </c>
      <c r="C135" s="650">
        <v>600099024</v>
      </c>
      <c r="D135" s="549">
        <v>71003819</v>
      </c>
      <c r="E135" s="651" t="s">
        <v>424</v>
      </c>
      <c r="F135" s="549">
        <v>3143</v>
      </c>
      <c r="G135" s="651" t="s">
        <v>634</v>
      </c>
      <c r="H135" s="552" t="s">
        <v>282</v>
      </c>
      <c r="I135" s="529">
        <v>17539</v>
      </c>
      <c r="J135" s="554">
        <v>11535</v>
      </c>
      <c r="K135" s="554">
        <v>840</v>
      </c>
      <c r="L135" s="344">
        <v>4183</v>
      </c>
      <c r="M135" s="344">
        <v>231</v>
      </c>
      <c r="N135" s="554">
        <v>750</v>
      </c>
      <c r="O135" s="555">
        <v>0.05</v>
      </c>
      <c r="P135" s="744">
        <v>0</v>
      </c>
      <c r="Q135" s="837">
        <v>0.05</v>
      </c>
      <c r="R135" s="112">
        <f t="shared" si="70"/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71"/>
        <v>0</v>
      </c>
      <c r="X135" s="113">
        <v>0</v>
      </c>
      <c r="Y135" s="113">
        <v>0</v>
      </c>
      <c r="Z135" s="113">
        <v>0</v>
      </c>
      <c r="AA135" s="113">
        <f t="shared" si="72"/>
        <v>0</v>
      </c>
      <c r="AB135" s="113">
        <f t="shared" si="73"/>
        <v>0</v>
      </c>
      <c r="AC135" s="114">
        <f t="shared" si="74"/>
        <v>0</v>
      </c>
      <c r="AD135" s="114">
        <f t="shared" si="75"/>
        <v>0</v>
      </c>
      <c r="AE135" s="113">
        <v>0</v>
      </c>
      <c r="AF135" s="113">
        <v>0</v>
      </c>
      <c r="AG135" s="113">
        <f t="shared" si="76"/>
        <v>0</v>
      </c>
      <c r="AH135" s="113">
        <f t="shared" si="77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si="78"/>
        <v>0</v>
      </c>
      <c r="AR135" s="115">
        <f t="shared" si="79"/>
        <v>0</v>
      </c>
      <c r="AS135" s="116">
        <f t="shared" si="80"/>
        <v>0</v>
      </c>
      <c r="AT135" s="881">
        <f t="shared" si="112"/>
        <v>17539</v>
      </c>
      <c r="AU135" s="535">
        <f t="shared" si="113"/>
        <v>11535</v>
      </c>
      <c r="AV135" s="113">
        <f t="shared" si="114"/>
        <v>840</v>
      </c>
      <c r="AW135" s="535">
        <f t="shared" si="115"/>
        <v>4183</v>
      </c>
      <c r="AX135" s="535">
        <f t="shared" si="115"/>
        <v>231</v>
      </c>
      <c r="AY135" s="535">
        <f t="shared" si="116"/>
        <v>750</v>
      </c>
      <c r="AZ135" s="556">
        <f t="shared" si="117"/>
        <v>0.05</v>
      </c>
      <c r="BA135" s="556">
        <f t="shared" si="118"/>
        <v>0</v>
      </c>
      <c r="BB135" s="557">
        <f t="shared" si="118"/>
        <v>0.05</v>
      </c>
    </row>
    <row r="136" spans="1:54" ht="12.95" customHeight="1" x14ac:dyDescent="0.25">
      <c r="A136" s="652">
        <v>26</v>
      </c>
      <c r="B136" s="653">
        <v>5432</v>
      </c>
      <c r="C136" s="654">
        <v>600099024</v>
      </c>
      <c r="D136" s="653">
        <v>71003819</v>
      </c>
      <c r="E136" s="655" t="s">
        <v>425</v>
      </c>
      <c r="F136" s="566"/>
      <c r="G136" s="661"/>
      <c r="H136" s="567"/>
      <c r="I136" s="656">
        <v>5429420</v>
      </c>
      <c r="J136" s="657">
        <v>3943800</v>
      </c>
      <c r="K136" s="657">
        <v>9200</v>
      </c>
      <c r="L136" s="657">
        <v>1336114</v>
      </c>
      <c r="M136" s="657">
        <v>78876</v>
      </c>
      <c r="N136" s="657">
        <v>61430</v>
      </c>
      <c r="O136" s="658">
        <v>8.9429000000000016</v>
      </c>
      <c r="P136" s="658">
        <v>5.5216000000000003</v>
      </c>
      <c r="Q136" s="659">
        <v>3.4212999999999996</v>
      </c>
      <c r="R136" s="656">
        <f t="shared" ref="R136:BB136" si="119">SUM(R130:R135)</f>
        <v>0</v>
      </c>
      <c r="S136" s="657">
        <f t="shared" si="119"/>
        <v>0</v>
      </c>
      <c r="T136" s="657">
        <f t="shared" si="119"/>
        <v>8880</v>
      </c>
      <c r="U136" s="657">
        <f t="shared" si="119"/>
        <v>0</v>
      </c>
      <c r="V136" s="657">
        <f t="shared" si="119"/>
        <v>0</v>
      </c>
      <c r="W136" s="657">
        <f t="shared" si="119"/>
        <v>8880</v>
      </c>
      <c r="X136" s="657">
        <f t="shared" si="119"/>
        <v>0</v>
      </c>
      <c r="Y136" s="657">
        <f t="shared" si="119"/>
        <v>0</v>
      </c>
      <c r="Z136" s="657">
        <f t="shared" si="119"/>
        <v>0</v>
      </c>
      <c r="AA136" s="657">
        <f t="shared" si="119"/>
        <v>0</v>
      </c>
      <c r="AB136" s="657">
        <f t="shared" si="119"/>
        <v>8880</v>
      </c>
      <c r="AC136" s="657">
        <f t="shared" si="119"/>
        <v>3001</v>
      </c>
      <c r="AD136" s="657">
        <f t="shared" si="119"/>
        <v>178</v>
      </c>
      <c r="AE136" s="657">
        <f t="shared" si="119"/>
        <v>0</v>
      </c>
      <c r="AF136" s="657">
        <f t="shared" si="119"/>
        <v>0</v>
      </c>
      <c r="AG136" s="657">
        <f t="shared" si="119"/>
        <v>0</v>
      </c>
      <c r="AH136" s="657">
        <f t="shared" si="119"/>
        <v>12059</v>
      </c>
      <c r="AI136" s="658">
        <f t="shared" si="119"/>
        <v>0</v>
      </c>
      <c r="AJ136" s="658">
        <f t="shared" si="119"/>
        <v>0</v>
      </c>
      <c r="AK136" s="658">
        <f t="shared" si="119"/>
        <v>0</v>
      </c>
      <c r="AL136" s="658">
        <f t="shared" si="119"/>
        <v>0</v>
      </c>
      <c r="AM136" s="658">
        <f t="shared" si="119"/>
        <v>0.03</v>
      </c>
      <c r="AN136" s="658">
        <f t="shared" si="119"/>
        <v>0</v>
      </c>
      <c r="AO136" s="658">
        <f t="shared" si="119"/>
        <v>0</v>
      </c>
      <c r="AP136" s="658">
        <f t="shared" si="119"/>
        <v>0</v>
      </c>
      <c r="AQ136" s="658">
        <f t="shared" si="119"/>
        <v>0</v>
      </c>
      <c r="AR136" s="658">
        <f t="shared" si="119"/>
        <v>0.03</v>
      </c>
      <c r="AS136" s="660">
        <f t="shared" si="119"/>
        <v>0.03</v>
      </c>
      <c r="AT136" s="884">
        <f t="shared" si="119"/>
        <v>5441479</v>
      </c>
      <c r="AU136" s="657">
        <f t="shared" si="119"/>
        <v>3952680</v>
      </c>
      <c r="AV136" s="657">
        <f t="shared" si="119"/>
        <v>9200</v>
      </c>
      <c r="AW136" s="657">
        <f t="shared" si="119"/>
        <v>1339115</v>
      </c>
      <c r="AX136" s="657">
        <f t="shared" si="119"/>
        <v>79054</v>
      </c>
      <c r="AY136" s="657">
        <f t="shared" si="119"/>
        <v>61430</v>
      </c>
      <c r="AZ136" s="658">
        <f t="shared" si="119"/>
        <v>8.972900000000001</v>
      </c>
      <c r="BA136" s="658">
        <f t="shared" si="119"/>
        <v>5.5216000000000003</v>
      </c>
      <c r="BB136" s="660">
        <f t="shared" si="119"/>
        <v>3.4512999999999998</v>
      </c>
    </row>
    <row r="137" spans="1:54" ht="12.95" customHeight="1" x14ac:dyDescent="0.25">
      <c r="A137" s="548">
        <v>27</v>
      </c>
      <c r="B137" s="649">
        <v>5452</v>
      </c>
      <c r="C137" s="650">
        <v>600099245</v>
      </c>
      <c r="D137" s="549">
        <v>70188416</v>
      </c>
      <c r="E137" s="651" t="s">
        <v>426</v>
      </c>
      <c r="F137" s="549">
        <v>3111</v>
      </c>
      <c r="G137" s="651" t="s">
        <v>329</v>
      </c>
      <c r="H137" s="552" t="s">
        <v>281</v>
      </c>
      <c r="I137" s="529">
        <v>1447710</v>
      </c>
      <c r="J137" s="554">
        <v>1027821</v>
      </c>
      <c r="K137" s="554">
        <v>10000</v>
      </c>
      <c r="L137" s="344">
        <v>350783</v>
      </c>
      <c r="M137" s="344">
        <v>20556</v>
      </c>
      <c r="N137" s="554">
        <v>38550</v>
      </c>
      <c r="O137" s="555">
        <v>2.4281000000000001</v>
      </c>
      <c r="P137" s="744">
        <v>1.9672000000000001</v>
      </c>
      <c r="Q137" s="837">
        <v>0.46089999999999998</v>
      </c>
      <c r="R137" s="112">
        <f t="shared" si="70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71"/>
        <v>0</v>
      </c>
      <c r="X137" s="113">
        <v>0</v>
      </c>
      <c r="Y137" s="113">
        <v>0</v>
      </c>
      <c r="Z137" s="113">
        <v>0</v>
      </c>
      <c r="AA137" s="113">
        <f t="shared" si="72"/>
        <v>0</v>
      </c>
      <c r="AB137" s="113">
        <f t="shared" si="73"/>
        <v>0</v>
      </c>
      <c r="AC137" s="114">
        <f t="shared" si="74"/>
        <v>0</v>
      </c>
      <c r="AD137" s="114">
        <f t="shared" si="75"/>
        <v>0</v>
      </c>
      <c r="AE137" s="113">
        <v>0</v>
      </c>
      <c r="AF137" s="113">
        <v>0</v>
      </c>
      <c r="AG137" s="113">
        <f t="shared" si="76"/>
        <v>0</v>
      </c>
      <c r="AH137" s="113">
        <f t="shared" si="77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78"/>
        <v>0</v>
      </c>
      <c r="AR137" s="115">
        <f t="shared" si="79"/>
        <v>0</v>
      </c>
      <c r="AS137" s="116">
        <f t="shared" si="80"/>
        <v>0</v>
      </c>
      <c r="AT137" s="881">
        <f t="shared" ref="AT137:AT142" si="120">I137+AH137</f>
        <v>1447710</v>
      </c>
      <c r="AU137" s="535">
        <f t="shared" ref="AU137:AU142" si="121">J137+W137</f>
        <v>1027821</v>
      </c>
      <c r="AV137" s="113">
        <f t="shared" ref="AV137:AV142" si="122">K137+AA137</f>
        <v>10000</v>
      </c>
      <c r="AW137" s="535">
        <f t="shared" ref="AW137:AX142" si="123">L137+AC137</f>
        <v>350783</v>
      </c>
      <c r="AX137" s="535">
        <f t="shared" si="123"/>
        <v>20556</v>
      </c>
      <c r="AY137" s="535">
        <f t="shared" ref="AY137:AY142" si="124">N137+AG137</f>
        <v>38550</v>
      </c>
      <c r="AZ137" s="556">
        <f t="shared" ref="AZ137:AZ142" si="125">O137+AS137</f>
        <v>2.4281000000000001</v>
      </c>
      <c r="BA137" s="556">
        <f t="shared" ref="BA137:BB142" si="126">P137+AQ137</f>
        <v>1.9672000000000001</v>
      </c>
      <c r="BB137" s="557">
        <f t="shared" si="126"/>
        <v>0.46089999999999998</v>
      </c>
    </row>
    <row r="138" spans="1:54" ht="12.95" customHeight="1" x14ac:dyDescent="0.25">
      <c r="A138" s="548">
        <v>27</v>
      </c>
      <c r="B138" s="649">
        <v>5452</v>
      </c>
      <c r="C138" s="650">
        <v>600099245</v>
      </c>
      <c r="D138" s="549">
        <v>70188416</v>
      </c>
      <c r="E138" s="651" t="s">
        <v>426</v>
      </c>
      <c r="F138" s="549">
        <v>3117</v>
      </c>
      <c r="G138" s="651" t="s">
        <v>318</v>
      </c>
      <c r="H138" s="552" t="s">
        <v>281</v>
      </c>
      <c r="I138" s="529">
        <v>3357218</v>
      </c>
      <c r="J138" s="554">
        <v>2423290</v>
      </c>
      <c r="K138" s="554">
        <v>10000</v>
      </c>
      <c r="L138" s="344">
        <v>822452</v>
      </c>
      <c r="M138" s="344">
        <v>48466</v>
      </c>
      <c r="N138" s="554">
        <v>53010</v>
      </c>
      <c r="O138" s="555">
        <v>4.9968000000000004</v>
      </c>
      <c r="P138" s="744">
        <v>3.1817000000000002</v>
      </c>
      <c r="Q138" s="837">
        <v>1.8150999999999999</v>
      </c>
      <c r="R138" s="112">
        <f t="shared" si="70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71"/>
        <v>0</v>
      </c>
      <c r="X138" s="113">
        <v>0</v>
      </c>
      <c r="Y138" s="113">
        <v>0</v>
      </c>
      <c r="Z138" s="113">
        <v>0</v>
      </c>
      <c r="AA138" s="113">
        <f t="shared" si="72"/>
        <v>0</v>
      </c>
      <c r="AB138" s="113">
        <f t="shared" si="73"/>
        <v>0</v>
      </c>
      <c r="AC138" s="114">
        <f t="shared" si="74"/>
        <v>0</v>
      </c>
      <c r="AD138" s="114">
        <f t="shared" si="75"/>
        <v>0</v>
      </c>
      <c r="AE138" s="113">
        <v>0</v>
      </c>
      <c r="AF138" s="113">
        <v>0</v>
      </c>
      <c r="AG138" s="113">
        <f t="shared" si="76"/>
        <v>0</v>
      </c>
      <c r="AH138" s="113">
        <f t="shared" si="77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78"/>
        <v>0</v>
      </c>
      <c r="AR138" s="115">
        <f t="shared" si="79"/>
        <v>0</v>
      </c>
      <c r="AS138" s="116">
        <f t="shared" si="80"/>
        <v>0</v>
      </c>
      <c r="AT138" s="881">
        <f t="shared" si="120"/>
        <v>3357218</v>
      </c>
      <c r="AU138" s="535">
        <f t="shared" si="121"/>
        <v>2423290</v>
      </c>
      <c r="AV138" s="113">
        <f t="shared" si="122"/>
        <v>10000</v>
      </c>
      <c r="AW138" s="535">
        <f t="shared" si="123"/>
        <v>822452</v>
      </c>
      <c r="AX138" s="535">
        <f t="shared" si="123"/>
        <v>48466</v>
      </c>
      <c r="AY138" s="535">
        <f t="shared" si="124"/>
        <v>53010</v>
      </c>
      <c r="AZ138" s="556">
        <f t="shared" si="125"/>
        <v>4.9968000000000004</v>
      </c>
      <c r="BA138" s="556">
        <f t="shared" si="126"/>
        <v>3.1817000000000002</v>
      </c>
      <c r="BB138" s="557">
        <f t="shared" si="126"/>
        <v>1.8150999999999999</v>
      </c>
    </row>
    <row r="139" spans="1:54" ht="12.95" customHeight="1" x14ac:dyDescent="0.25">
      <c r="A139" s="548">
        <v>27</v>
      </c>
      <c r="B139" s="649">
        <v>5452</v>
      </c>
      <c r="C139" s="650">
        <v>600099245</v>
      </c>
      <c r="D139" s="549">
        <v>70188416</v>
      </c>
      <c r="E139" s="651" t="s">
        <v>426</v>
      </c>
      <c r="F139" s="549">
        <v>3117</v>
      </c>
      <c r="G139" s="651" t="s">
        <v>323</v>
      </c>
      <c r="H139" s="552" t="s">
        <v>282</v>
      </c>
      <c r="I139" s="529">
        <v>1680610</v>
      </c>
      <c r="J139" s="554">
        <v>1231377</v>
      </c>
      <c r="K139" s="554">
        <v>0</v>
      </c>
      <c r="L139" s="344">
        <v>416205</v>
      </c>
      <c r="M139" s="344">
        <v>24628</v>
      </c>
      <c r="N139" s="554">
        <v>8400</v>
      </c>
      <c r="O139" s="555">
        <v>3.47</v>
      </c>
      <c r="P139" s="744">
        <v>3.47</v>
      </c>
      <c r="Q139" s="837">
        <v>0</v>
      </c>
      <c r="R139" s="112">
        <f t="shared" si="70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71"/>
        <v>0</v>
      </c>
      <c r="X139" s="113">
        <v>0</v>
      </c>
      <c r="Y139" s="113">
        <v>0</v>
      </c>
      <c r="Z139" s="113">
        <v>0</v>
      </c>
      <c r="AA139" s="113">
        <f t="shared" si="72"/>
        <v>0</v>
      </c>
      <c r="AB139" s="113">
        <f t="shared" si="73"/>
        <v>0</v>
      </c>
      <c r="AC139" s="114">
        <f t="shared" si="74"/>
        <v>0</v>
      </c>
      <c r="AD139" s="114">
        <f t="shared" si="75"/>
        <v>0</v>
      </c>
      <c r="AE139" s="113">
        <v>0</v>
      </c>
      <c r="AF139" s="113">
        <v>0</v>
      </c>
      <c r="AG139" s="113">
        <f t="shared" si="76"/>
        <v>0</v>
      </c>
      <c r="AH139" s="113">
        <f t="shared" si="77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78"/>
        <v>0</v>
      </c>
      <c r="AR139" s="115">
        <f t="shared" si="79"/>
        <v>0</v>
      </c>
      <c r="AS139" s="116">
        <f t="shared" si="80"/>
        <v>0</v>
      </c>
      <c r="AT139" s="881">
        <f t="shared" si="120"/>
        <v>1680610</v>
      </c>
      <c r="AU139" s="535">
        <f t="shared" si="121"/>
        <v>1231377</v>
      </c>
      <c r="AV139" s="113">
        <f t="shared" si="122"/>
        <v>0</v>
      </c>
      <c r="AW139" s="535">
        <f t="shared" si="123"/>
        <v>416205</v>
      </c>
      <c r="AX139" s="535">
        <f t="shared" si="123"/>
        <v>24628</v>
      </c>
      <c r="AY139" s="535">
        <f t="shared" si="124"/>
        <v>8400</v>
      </c>
      <c r="AZ139" s="556">
        <f t="shared" si="125"/>
        <v>3.47</v>
      </c>
      <c r="BA139" s="556">
        <f t="shared" si="126"/>
        <v>3.47</v>
      </c>
      <c r="BB139" s="557">
        <f t="shared" si="126"/>
        <v>0</v>
      </c>
    </row>
    <row r="140" spans="1:54" ht="12.95" customHeight="1" x14ac:dyDescent="0.25">
      <c r="A140" s="548">
        <v>27</v>
      </c>
      <c r="B140" s="649">
        <v>5452</v>
      </c>
      <c r="C140" s="650">
        <v>600099245</v>
      </c>
      <c r="D140" s="549">
        <v>70188416</v>
      </c>
      <c r="E140" s="651" t="s">
        <v>426</v>
      </c>
      <c r="F140" s="549">
        <v>3141</v>
      </c>
      <c r="G140" s="651" t="s">
        <v>319</v>
      </c>
      <c r="H140" s="552" t="s">
        <v>282</v>
      </c>
      <c r="I140" s="529">
        <v>659761</v>
      </c>
      <c r="J140" s="554">
        <v>483697</v>
      </c>
      <c r="K140" s="554">
        <v>0</v>
      </c>
      <c r="L140" s="344">
        <v>163490</v>
      </c>
      <c r="M140" s="344">
        <v>9674</v>
      </c>
      <c r="N140" s="554">
        <v>2900</v>
      </c>
      <c r="O140" s="555">
        <v>1.65</v>
      </c>
      <c r="P140" s="744">
        <v>0</v>
      </c>
      <c r="Q140" s="837">
        <v>1.65</v>
      </c>
      <c r="R140" s="112">
        <f t="shared" si="70"/>
        <v>0</v>
      </c>
      <c r="S140" s="113">
        <v>0</v>
      </c>
      <c r="T140" s="113">
        <v>11242</v>
      </c>
      <c r="U140" s="113">
        <v>0</v>
      </c>
      <c r="V140" s="113">
        <v>0</v>
      </c>
      <c r="W140" s="113">
        <f t="shared" si="71"/>
        <v>11242</v>
      </c>
      <c r="X140" s="113">
        <v>0</v>
      </c>
      <c r="Y140" s="113">
        <v>0</v>
      </c>
      <c r="Z140" s="113">
        <v>0</v>
      </c>
      <c r="AA140" s="113">
        <f t="shared" si="72"/>
        <v>0</v>
      </c>
      <c r="AB140" s="113">
        <f t="shared" si="73"/>
        <v>11242</v>
      </c>
      <c r="AC140" s="114">
        <f t="shared" si="74"/>
        <v>3800</v>
      </c>
      <c r="AD140" s="114">
        <f t="shared" si="75"/>
        <v>225</v>
      </c>
      <c r="AE140" s="113">
        <v>0</v>
      </c>
      <c r="AF140" s="113">
        <v>0</v>
      </c>
      <c r="AG140" s="113">
        <f t="shared" si="76"/>
        <v>0</v>
      </c>
      <c r="AH140" s="113">
        <f t="shared" si="77"/>
        <v>15267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0.04</v>
      </c>
      <c r="AN140" s="115">
        <v>0</v>
      </c>
      <c r="AO140" s="115">
        <v>0</v>
      </c>
      <c r="AP140" s="115">
        <v>0</v>
      </c>
      <c r="AQ140" s="115">
        <f t="shared" si="78"/>
        <v>0</v>
      </c>
      <c r="AR140" s="115">
        <f t="shared" si="79"/>
        <v>0.04</v>
      </c>
      <c r="AS140" s="116">
        <f t="shared" si="80"/>
        <v>0.04</v>
      </c>
      <c r="AT140" s="881">
        <f t="shared" si="120"/>
        <v>675028</v>
      </c>
      <c r="AU140" s="535">
        <f t="shared" si="121"/>
        <v>494939</v>
      </c>
      <c r="AV140" s="113">
        <f t="shared" si="122"/>
        <v>0</v>
      </c>
      <c r="AW140" s="535">
        <f t="shared" si="123"/>
        <v>167290</v>
      </c>
      <c r="AX140" s="535">
        <f t="shared" si="123"/>
        <v>9899</v>
      </c>
      <c r="AY140" s="535">
        <f t="shared" si="124"/>
        <v>2900</v>
      </c>
      <c r="AZ140" s="556">
        <f t="shared" si="125"/>
        <v>1.69</v>
      </c>
      <c r="BA140" s="556">
        <f t="shared" si="126"/>
        <v>0</v>
      </c>
      <c r="BB140" s="557">
        <f t="shared" si="126"/>
        <v>1.69</v>
      </c>
    </row>
    <row r="141" spans="1:54" ht="12.95" customHeight="1" x14ac:dyDescent="0.25">
      <c r="A141" s="548">
        <v>27</v>
      </c>
      <c r="B141" s="649">
        <v>5452</v>
      </c>
      <c r="C141" s="650">
        <v>600099245</v>
      </c>
      <c r="D141" s="549">
        <v>70188416</v>
      </c>
      <c r="E141" s="651" t="s">
        <v>426</v>
      </c>
      <c r="F141" s="549">
        <v>3143</v>
      </c>
      <c r="G141" s="651" t="s">
        <v>633</v>
      </c>
      <c r="H141" s="552" t="s">
        <v>281</v>
      </c>
      <c r="I141" s="529">
        <v>526639</v>
      </c>
      <c r="J141" s="554">
        <v>387805</v>
      </c>
      <c r="K141" s="554">
        <v>0</v>
      </c>
      <c r="L141" s="344">
        <v>131078</v>
      </c>
      <c r="M141" s="344">
        <v>7756</v>
      </c>
      <c r="N141" s="554">
        <v>0</v>
      </c>
      <c r="O141" s="555">
        <v>0.86199999999999999</v>
      </c>
      <c r="P141" s="744">
        <v>0.86199999999999999</v>
      </c>
      <c r="Q141" s="837">
        <v>0</v>
      </c>
      <c r="R141" s="112">
        <f t="shared" ref="R141:R162" si="127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:W162" si="128">SUM(R141:V141)</f>
        <v>0</v>
      </c>
      <c r="X141" s="113">
        <v>0</v>
      </c>
      <c r="Y141" s="113">
        <v>0</v>
      </c>
      <c r="Z141" s="113">
        <v>0</v>
      </c>
      <c r="AA141" s="113">
        <f t="shared" ref="AA141:AA162" si="129">SUM(X141:Z141)</f>
        <v>0</v>
      </c>
      <c r="AB141" s="113">
        <f t="shared" ref="AB141:AB162" si="130">W141+AA141</f>
        <v>0</v>
      </c>
      <c r="AC141" s="114">
        <f t="shared" ref="AC141:AC162" si="131">ROUND((W141+X141+Y141)*33.8%,0)</f>
        <v>0</v>
      </c>
      <c r="AD141" s="114">
        <f t="shared" ref="AD141:AD162" si="132">ROUND(W141*2%,0)</f>
        <v>0</v>
      </c>
      <c r="AE141" s="113">
        <v>0</v>
      </c>
      <c r="AF141" s="113">
        <v>0</v>
      </c>
      <c r="AG141" s="113">
        <f t="shared" ref="AG141:AG162" si="133">SUM(AE141:AF141)</f>
        <v>0</v>
      </c>
      <c r="AH141" s="113">
        <f t="shared" ref="AH141:AH162" si="134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ref="AQ141:AQ162" si="135">AI141+AK141+AL141+AN141+AO141</f>
        <v>0</v>
      </c>
      <c r="AR141" s="115">
        <f t="shared" ref="AR141:AR162" si="136">AJ141+AM141+AP141</f>
        <v>0</v>
      </c>
      <c r="AS141" s="116">
        <f t="shared" ref="AS141:AS162" si="137">SUM(AQ141:AR141)</f>
        <v>0</v>
      </c>
      <c r="AT141" s="881">
        <f t="shared" si="120"/>
        <v>526639</v>
      </c>
      <c r="AU141" s="535">
        <f t="shared" si="121"/>
        <v>387805</v>
      </c>
      <c r="AV141" s="113">
        <f t="shared" si="122"/>
        <v>0</v>
      </c>
      <c r="AW141" s="535">
        <f t="shared" si="123"/>
        <v>131078</v>
      </c>
      <c r="AX141" s="535">
        <f t="shared" si="123"/>
        <v>7756</v>
      </c>
      <c r="AY141" s="535">
        <f t="shared" si="124"/>
        <v>0</v>
      </c>
      <c r="AZ141" s="556">
        <f t="shared" si="125"/>
        <v>0.86199999999999999</v>
      </c>
      <c r="BA141" s="556">
        <f t="shared" si="126"/>
        <v>0.86199999999999999</v>
      </c>
      <c r="BB141" s="557">
        <f t="shared" si="126"/>
        <v>0</v>
      </c>
    </row>
    <row r="142" spans="1:54" ht="12.95" customHeight="1" x14ac:dyDescent="0.25">
      <c r="A142" s="548">
        <v>27</v>
      </c>
      <c r="B142" s="649">
        <v>5452</v>
      </c>
      <c r="C142" s="650">
        <v>600099245</v>
      </c>
      <c r="D142" s="549">
        <v>70188416</v>
      </c>
      <c r="E142" s="651" t="s">
        <v>426</v>
      </c>
      <c r="F142" s="549">
        <v>3143</v>
      </c>
      <c r="G142" s="651" t="s">
        <v>634</v>
      </c>
      <c r="H142" s="552" t="s">
        <v>282</v>
      </c>
      <c r="I142" s="529">
        <v>15449</v>
      </c>
      <c r="J142" s="554">
        <v>10890</v>
      </c>
      <c r="K142" s="554">
        <v>0</v>
      </c>
      <c r="L142" s="344">
        <v>3681</v>
      </c>
      <c r="M142" s="344">
        <v>218</v>
      </c>
      <c r="N142" s="554">
        <v>660</v>
      </c>
      <c r="O142" s="555">
        <v>0.05</v>
      </c>
      <c r="P142" s="744">
        <v>0</v>
      </c>
      <c r="Q142" s="837">
        <v>0.05</v>
      </c>
      <c r="R142" s="112">
        <f t="shared" si="127"/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f t="shared" si="128"/>
        <v>0</v>
      </c>
      <c r="X142" s="113">
        <v>0</v>
      </c>
      <c r="Y142" s="113">
        <v>0</v>
      </c>
      <c r="Z142" s="113">
        <v>0</v>
      </c>
      <c r="AA142" s="113">
        <f t="shared" si="129"/>
        <v>0</v>
      </c>
      <c r="AB142" s="113">
        <f t="shared" si="130"/>
        <v>0</v>
      </c>
      <c r="AC142" s="114">
        <f t="shared" si="131"/>
        <v>0</v>
      </c>
      <c r="AD142" s="114">
        <f t="shared" si="132"/>
        <v>0</v>
      </c>
      <c r="AE142" s="113">
        <v>0</v>
      </c>
      <c r="AF142" s="113">
        <v>0</v>
      </c>
      <c r="AG142" s="113">
        <f t="shared" si="133"/>
        <v>0</v>
      </c>
      <c r="AH142" s="113">
        <f t="shared" si="134"/>
        <v>0</v>
      </c>
      <c r="AI142" s="115">
        <v>0</v>
      </c>
      <c r="AJ142" s="115"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f t="shared" si="135"/>
        <v>0</v>
      </c>
      <c r="AR142" s="115">
        <f t="shared" si="136"/>
        <v>0</v>
      </c>
      <c r="AS142" s="116">
        <f t="shared" si="137"/>
        <v>0</v>
      </c>
      <c r="AT142" s="881">
        <f t="shared" si="120"/>
        <v>15449</v>
      </c>
      <c r="AU142" s="535">
        <f t="shared" si="121"/>
        <v>10890</v>
      </c>
      <c r="AV142" s="113">
        <f t="shared" si="122"/>
        <v>0</v>
      </c>
      <c r="AW142" s="535">
        <f t="shared" si="123"/>
        <v>3681</v>
      </c>
      <c r="AX142" s="535">
        <f t="shared" si="123"/>
        <v>218</v>
      </c>
      <c r="AY142" s="535">
        <f t="shared" si="124"/>
        <v>660</v>
      </c>
      <c r="AZ142" s="556">
        <f t="shared" si="125"/>
        <v>0.05</v>
      </c>
      <c r="BA142" s="556">
        <f t="shared" si="126"/>
        <v>0</v>
      </c>
      <c r="BB142" s="557">
        <f t="shared" si="126"/>
        <v>0.05</v>
      </c>
    </row>
    <row r="143" spans="1:54" ht="12.95" customHeight="1" x14ac:dyDescent="0.25">
      <c r="A143" s="652">
        <v>27</v>
      </c>
      <c r="B143" s="653">
        <v>5452</v>
      </c>
      <c r="C143" s="654">
        <v>600099245</v>
      </c>
      <c r="D143" s="653">
        <v>70188416</v>
      </c>
      <c r="E143" s="655" t="s">
        <v>427</v>
      </c>
      <c r="F143" s="566"/>
      <c r="G143" s="661"/>
      <c r="H143" s="567"/>
      <c r="I143" s="656">
        <v>7687387</v>
      </c>
      <c r="J143" s="657">
        <v>5564880</v>
      </c>
      <c r="K143" s="657">
        <v>20000</v>
      </c>
      <c r="L143" s="657">
        <v>1887689</v>
      </c>
      <c r="M143" s="657">
        <v>111298</v>
      </c>
      <c r="N143" s="657">
        <v>103520</v>
      </c>
      <c r="O143" s="658">
        <v>13.456900000000003</v>
      </c>
      <c r="P143" s="658">
        <v>9.4809000000000001</v>
      </c>
      <c r="Q143" s="659">
        <v>3.9759999999999995</v>
      </c>
      <c r="R143" s="656">
        <f t="shared" ref="R143:BB143" si="138">SUM(R137:R142)</f>
        <v>0</v>
      </c>
      <c r="S143" s="657">
        <f t="shared" si="138"/>
        <v>0</v>
      </c>
      <c r="T143" s="657">
        <f t="shared" si="138"/>
        <v>11242</v>
      </c>
      <c r="U143" s="657">
        <f t="shared" si="138"/>
        <v>0</v>
      </c>
      <c r="V143" s="657">
        <f t="shared" si="138"/>
        <v>0</v>
      </c>
      <c r="W143" s="657">
        <f t="shared" si="138"/>
        <v>11242</v>
      </c>
      <c r="X143" s="657">
        <f t="shared" si="138"/>
        <v>0</v>
      </c>
      <c r="Y143" s="657">
        <f t="shared" si="138"/>
        <v>0</v>
      </c>
      <c r="Z143" s="657">
        <f t="shared" si="138"/>
        <v>0</v>
      </c>
      <c r="AA143" s="657">
        <f t="shared" si="138"/>
        <v>0</v>
      </c>
      <c r="AB143" s="657">
        <f t="shared" si="138"/>
        <v>11242</v>
      </c>
      <c r="AC143" s="657">
        <f t="shared" si="138"/>
        <v>3800</v>
      </c>
      <c r="AD143" s="657">
        <f t="shared" si="138"/>
        <v>225</v>
      </c>
      <c r="AE143" s="657">
        <f t="shared" si="138"/>
        <v>0</v>
      </c>
      <c r="AF143" s="657">
        <f t="shared" si="138"/>
        <v>0</v>
      </c>
      <c r="AG143" s="657">
        <f t="shared" si="138"/>
        <v>0</v>
      </c>
      <c r="AH143" s="657">
        <f t="shared" si="138"/>
        <v>15267</v>
      </c>
      <c r="AI143" s="658">
        <f t="shared" si="138"/>
        <v>0</v>
      </c>
      <c r="AJ143" s="658">
        <f t="shared" si="138"/>
        <v>0</v>
      </c>
      <c r="AK143" s="658">
        <f t="shared" si="138"/>
        <v>0</v>
      </c>
      <c r="AL143" s="658">
        <f t="shared" si="138"/>
        <v>0</v>
      </c>
      <c r="AM143" s="658">
        <f t="shared" si="138"/>
        <v>0.04</v>
      </c>
      <c r="AN143" s="658">
        <f t="shared" si="138"/>
        <v>0</v>
      </c>
      <c r="AO143" s="658">
        <f t="shared" si="138"/>
        <v>0</v>
      </c>
      <c r="AP143" s="658">
        <f t="shared" si="138"/>
        <v>0</v>
      </c>
      <c r="AQ143" s="658">
        <f t="shared" si="138"/>
        <v>0</v>
      </c>
      <c r="AR143" s="658">
        <f t="shared" si="138"/>
        <v>0.04</v>
      </c>
      <c r="AS143" s="660">
        <f t="shared" si="138"/>
        <v>0.04</v>
      </c>
      <c r="AT143" s="884">
        <f t="shared" si="138"/>
        <v>7702654</v>
      </c>
      <c r="AU143" s="657">
        <f t="shared" si="138"/>
        <v>5576122</v>
      </c>
      <c r="AV143" s="657">
        <f t="shared" si="138"/>
        <v>20000</v>
      </c>
      <c r="AW143" s="657">
        <f t="shared" si="138"/>
        <v>1891489</v>
      </c>
      <c r="AX143" s="657">
        <f t="shared" si="138"/>
        <v>111523</v>
      </c>
      <c r="AY143" s="657">
        <f t="shared" si="138"/>
        <v>103520</v>
      </c>
      <c r="AZ143" s="658">
        <f t="shared" si="138"/>
        <v>13.496900000000002</v>
      </c>
      <c r="BA143" s="658">
        <f t="shared" si="138"/>
        <v>9.4809000000000001</v>
      </c>
      <c r="BB143" s="660">
        <f t="shared" si="138"/>
        <v>4.016</v>
      </c>
    </row>
    <row r="144" spans="1:54" ht="12.95" customHeight="1" x14ac:dyDescent="0.25">
      <c r="A144" s="548">
        <v>28</v>
      </c>
      <c r="B144" s="649">
        <v>5428</v>
      </c>
      <c r="C144" s="650">
        <v>600099059</v>
      </c>
      <c r="D144" s="549">
        <v>70985740</v>
      </c>
      <c r="E144" s="651" t="s">
        <v>428</v>
      </c>
      <c r="F144" s="549">
        <v>3111</v>
      </c>
      <c r="G144" s="651" t="s">
        <v>329</v>
      </c>
      <c r="H144" s="552" t="s">
        <v>281</v>
      </c>
      <c r="I144" s="529">
        <v>1399542</v>
      </c>
      <c r="J144" s="554">
        <v>1004258</v>
      </c>
      <c r="K144" s="554">
        <v>20000</v>
      </c>
      <c r="L144" s="344">
        <v>346199</v>
      </c>
      <c r="M144" s="344">
        <v>20085</v>
      </c>
      <c r="N144" s="554">
        <v>9000</v>
      </c>
      <c r="O144" s="555">
        <v>2.3963999999999999</v>
      </c>
      <c r="P144" s="744">
        <v>1.9355</v>
      </c>
      <c r="Q144" s="837">
        <v>0.46089999999999998</v>
      </c>
      <c r="R144" s="112">
        <f t="shared" si="127"/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f t="shared" si="128"/>
        <v>0</v>
      </c>
      <c r="X144" s="113">
        <v>0</v>
      </c>
      <c r="Y144" s="113">
        <v>0</v>
      </c>
      <c r="Z144" s="113">
        <v>0</v>
      </c>
      <c r="AA144" s="113">
        <f t="shared" si="129"/>
        <v>0</v>
      </c>
      <c r="AB144" s="113">
        <f t="shared" si="130"/>
        <v>0</v>
      </c>
      <c r="AC144" s="114">
        <f t="shared" si="131"/>
        <v>0</v>
      </c>
      <c r="AD144" s="114">
        <f t="shared" si="132"/>
        <v>0</v>
      </c>
      <c r="AE144" s="113">
        <v>0</v>
      </c>
      <c r="AF144" s="113">
        <v>0</v>
      </c>
      <c r="AG144" s="113">
        <f t="shared" si="133"/>
        <v>0</v>
      </c>
      <c r="AH144" s="113">
        <f t="shared" si="134"/>
        <v>0</v>
      </c>
      <c r="AI144" s="115">
        <v>0</v>
      </c>
      <c r="AJ144" s="115"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f t="shared" si="135"/>
        <v>0</v>
      </c>
      <c r="AR144" s="115">
        <f t="shared" si="136"/>
        <v>0</v>
      </c>
      <c r="AS144" s="116">
        <f t="shared" si="137"/>
        <v>0</v>
      </c>
      <c r="AT144" s="881">
        <f t="shared" ref="AT144:AT149" si="139">I144+AH144</f>
        <v>1399542</v>
      </c>
      <c r="AU144" s="535">
        <f t="shared" ref="AU144:AU149" si="140">J144+W144</f>
        <v>1004258</v>
      </c>
      <c r="AV144" s="113">
        <f t="shared" ref="AV144:AV149" si="141">K144+AA144</f>
        <v>20000</v>
      </c>
      <c r="AW144" s="535">
        <f t="shared" ref="AW144:AX149" si="142">L144+AC144</f>
        <v>346199</v>
      </c>
      <c r="AX144" s="535">
        <f t="shared" si="142"/>
        <v>20085</v>
      </c>
      <c r="AY144" s="535">
        <f t="shared" ref="AY144:AY149" si="143">N144+AG144</f>
        <v>9000</v>
      </c>
      <c r="AZ144" s="556">
        <f t="shared" ref="AZ144:AZ149" si="144">O144+AS144</f>
        <v>2.3963999999999999</v>
      </c>
      <c r="BA144" s="556">
        <f t="shared" ref="BA144:BB149" si="145">P144+AQ144</f>
        <v>1.9355</v>
      </c>
      <c r="BB144" s="557">
        <f t="shared" si="145"/>
        <v>0.46089999999999998</v>
      </c>
    </row>
    <row r="145" spans="1:54" ht="12.95" customHeight="1" x14ac:dyDescent="0.25">
      <c r="A145" s="548">
        <v>28</v>
      </c>
      <c r="B145" s="649">
        <v>5428</v>
      </c>
      <c r="C145" s="650">
        <v>600099059</v>
      </c>
      <c r="D145" s="549">
        <v>70985740</v>
      </c>
      <c r="E145" s="651" t="s">
        <v>428</v>
      </c>
      <c r="F145" s="549">
        <v>3117</v>
      </c>
      <c r="G145" s="651" t="s">
        <v>318</v>
      </c>
      <c r="H145" s="552" t="s">
        <v>281</v>
      </c>
      <c r="I145" s="529">
        <v>2457028</v>
      </c>
      <c r="J145" s="554">
        <v>1683688</v>
      </c>
      <c r="K145" s="554">
        <v>85680</v>
      </c>
      <c r="L145" s="344">
        <v>598046</v>
      </c>
      <c r="M145" s="344">
        <v>33674</v>
      </c>
      <c r="N145" s="554">
        <v>55940</v>
      </c>
      <c r="O145" s="555">
        <v>3.2518000000000007</v>
      </c>
      <c r="P145" s="744">
        <v>2.2327000000000004</v>
      </c>
      <c r="Q145" s="837">
        <v>1.0191000000000001</v>
      </c>
      <c r="R145" s="112">
        <f t="shared" si="127"/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f t="shared" si="128"/>
        <v>0</v>
      </c>
      <c r="X145" s="113">
        <v>0</v>
      </c>
      <c r="Y145" s="113">
        <v>0</v>
      </c>
      <c r="Z145" s="113">
        <v>0</v>
      </c>
      <c r="AA145" s="113">
        <f t="shared" si="129"/>
        <v>0</v>
      </c>
      <c r="AB145" s="113">
        <f t="shared" si="130"/>
        <v>0</v>
      </c>
      <c r="AC145" s="114">
        <f t="shared" si="131"/>
        <v>0</v>
      </c>
      <c r="AD145" s="114">
        <f t="shared" si="132"/>
        <v>0</v>
      </c>
      <c r="AE145" s="113">
        <v>0</v>
      </c>
      <c r="AF145" s="113">
        <v>0</v>
      </c>
      <c r="AG145" s="113">
        <f t="shared" si="133"/>
        <v>0</v>
      </c>
      <c r="AH145" s="113">
        <f t="shared" si="134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35"/>
        <v>0</v>
      </c>
      <c r="AR145" s="115">
        <f t="shared" si="136"/>
        <v>0</v>
      </c>
      <c r="AS145" s="116">
        <f t="shared" si="137"/>
        <v>0</v>
      </c>
      <c r="AT145" s="881">
        <f t="shared" si="139"/>
        <v>2457028</v>
      </c>
      <c r="AU145" s="535">
        <f t="shared" si="140"/>
        <v>1683688</v>
      </c>
      <c r="AV145" s="113">
        <f t="shared" si="141"/>
        <v>85680</v>
      </c>
      <c r="AW145" s="535">
        <f t="shared" si="142"/>
        <v>598046</v>
      </c>
      <c r="AX145" s="535">
        <f t="shared" si="142"/>
        <v>33674</v>
      </c>
      <c r="AY145" s="535">
        <f t="shared" si="143"/>
        <v>55940</v>
      </c>
      <c r="AZ145" s="556">
        <f t="shared" si="144"/>
        <v>3.2518000000000007</v>
      </c>
      <c r="BA145" s="556">
        <f t="shared" si="145"/>
        <v>2.2327000000000004</v>
      </c>
      <c r="BB145" s="557">
        <f t="shared" si="145"/>
        <v>1.0191000000000001</v>
      </c>
    </row>
    <row r="146" spans="1:54" ht="12.95" customHeight="1" x14ac:dyDescent="0.25">
      <c r="A146" s="548">
        <v>28</v>
      </c>
      <c r="B146" s="649">
        <v>5428</v>
      </c>
      <c r="C146" s="650">
        <v>600099059</v>
      </c>
      <c r="D146" s="549">
        <v>70985740</v>
      </c>
      <c r="E146" s="651" t="s">
        <v>428</v>
      </c>
      <c r="F146" s="549">
        <v>3117</v>
      </c>
      <c r="G146" s="651" t="s">
        <v>323</v>
      </c>
      <c r="H146" s="552" t="s">
        <v>282</v>
      </c>
      <c r="I146" s="529">
        <v>0</v>
      </c>
      <c r="J146" s="554">
        <v>0</v>
      </c>
      <c r="K146" s="554">
        <v>0</v>
      </c>
      <c r="L146" s="344">
        <v>0</v>
      </c>
      <c r="M146" s="344">
        <v>0</v>
      </c>
      <c r="N146" s="554">
        <v>0</v>
      </c>
      <c r="O146" s="555">
        <v>0</v>
      </c>
      <c r="P146" s="744">
        <v>0</v>
      </c>
      <c r="Q146" s="837">
        <v>0</v>
      </c>
      <c r="R146" s="112">
        <f t="shared" si="127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f t="shared" si="128"/>
        <v>0</v>
      </c>
      <c r="X146" s="113">
        <v>0</v>
      </c>
      <c r="Y146" s="113">
        <v>0</v>
      </c>
      <c r="Z146" s="113">
        <v>0</v>
      </c>
      <c r="AA146" s="113">
        <f t="shared" si="129"/>
        <v>0</v>
      </c>
      <c r="AB146" s="113">
        <f t="shared" si="130"/>
        <v>0</v>
      </c>
      <c r="AC146" s="114">
        <f t="shared" si="131"/>
        <v>0</v>
      </c>
      <c r="AD146" s="114">
        <f t="shared" si="132"/>
        <v>0</v>
      </c>
      <c r="AE146" s="113">
        <v>0</v>
      </c>
      <c r="AF146" s="113">
        <v>0</v>
      </c>
      <c r="AG146" s="113">
        <f t="shared" si="133"/>
        <v>0</v>
      </c>
      <c r="AH146" s="113">
        <f t="shared" si="134"/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 t="shared" si="135"/>
        <v>0</v>
      </c>
      <c r="AR146" s="115">
        <f t="shared" si="136"/>
        <v>0</v>
      </c>
      <c r="AS146" s="116">
        <f t="shared" si="137"/>
        <v>0</v>
      </c>
      <c r="AT146" s="881">
        <f t="shared" si="139"/>
        <v>0</v>
      </c>
      <c r="AU146" s="535">
        <f t="shared" si="140"/>
        <v>0</v>
      </c>
      <c r="AV146" s="113">
        <f t="shared" si="141"/>
        <v>0</v>
      </c>
      <c r="AW146" s="535">
        <f t="shared" si="142"/>
        <v>0</v>
      </c>
      <c r="AX146" s="535">
        <f t="shared" si="142"/>
        <v>0</v>
      </c>
      <c r="AY146" s="535">
        <f t="shared" si="143"/>
        <v>0</v>
      </c>
      <c r="AZ146" s="556">
        <f t="shared" si="144"/>
        <v>0</v>
      </c>
      <c r="BA146" s="556">
        <f t="shared" si="145"/>
        <v>0</v>
      </c>
      <c r="BB146" s="557">
        <f t="shared" si="145"/>
        <v>0</v>
      </c>
    </row>
    <row r="147" spans="1:54" ht="12.95" customHeight="1" x14ac:dyDescent="0.25">
      <c r="A147" s="548">
        <v>28</v>
      </c>
      <c r="B147" s="649">
        <v>5428</v>
      </c>
      <c r="C147" s="650">
        <v>600099059</v>
      </c>
      <c r="D147" s="549">
        <v>70985740</v>
      </c>
      <c r="E147" s="651" t="s">
        <v>428</v>
      </c>
      <c r="F147" s="549">
        <v>3141</v>
      </c>
      <c r="G147" s="651" t="s">
        <v>319</v>
      </c>
      <c r="H147" s="552" t="s">
        <v>282</v>
      </c>
      <c r="I147" s="529">
        <v>493236</v>
      </c>
      <c r="J147" s="554">
        <v>356786</v>
      </c>
      <c r="K147" s="554">
        <v>5000</v>
      </c>
      <c r="L147" s="344">
        <v>122284</v>
      </c>
      <c r="M147" s="344">
        <v>7136</v>
      </c>
      <c r="N147" s="554">
        <v>2030</v>
      </c>
      <c r="O147" s="555">
        <v>1.23</v>
      </c>
      <c r="P147" s="744">
        <v>0</v>
      </c>
      <c r="Q147" s="837">
        <v>1.23</v>
      </c>
      <c r="R147" s="112">
        <f t="shared" si="127"/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128"/>
        <v>0</v>
      </c>
      <c r="X147" s="113">
        <v>0</v>
      </c>
      <c r="Y147" s="113">
        <v>0</v>
      </c>
      <c r="Z147" s="113">
        <v>0</v>
      </c>
      <c r="AA147" s="113">
        <f t="shared" si="129"/>
        <v>0</v>
      </c>
      <c r="AB147" s="113">
        <f t="shared" si="130"/>
        <v>0</v>
      </c>
      <c r="AC147" s="114">
        <f t="shared" si="131"/>
        <v>0</v>
      </c>
      <c r="AD147" s="114">
        <f t="shared" si="132"/>
        <v>0</v>
      </c>
      <c r="AE147" s="113">
        <v>0</v>
      </c>
      <c r="AF147" s="113">
        <v>0</v>
      </c>
      <c r="AG147" s="113">
        <f t="shared" si="133"/>
        <v>0</v>
      </c>
      <c r="AH147" s="113">
        <f t="shared" si="134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35"/>
        <v>0</v>
      </c>
      <c r="AR147" s="115">
        <f t="shared" si="136"/>
        <v>0</v>
      </c>
      <c r="AS147" s="116">
        <f t="shared" si="137"/>
        <v>0</v>
      </c>
      <c r="AT147" s="881">
        <f t="shared" si="139"/>
        <v>493236</v>
      </c>
      <c r="AU147" s="535">
        <f t="shared" si="140"/>
        <v>356786</v>
      </c>
      <c r="AV147" s="113">
        <f t="shared" si="141"/>
        <v>5000</v>
      </c>
      <c r="AW147" s="535">
        <f t="shared" si="142"/>
        <v>122284</v>
      </c>
      <c r="AX147" s="535">
        <f t="shared" si="142"/>
        <v>7136</v>
      </c>
      <c r="AY147" s="535">
        <f t="shared" si="143"/>
        <v>2030</v>
      </c>
      <c r="AZ147" s="556">
        <f t="shared" si="144"/>
        <v>1.23</v>
      </c>
      <c r="BA147" s="556">
        <f t="shared" si="145"/>
        <v>0</v>
      </c>
      <c r="BB147" s="557">
        <f t="shared" si="145"/>
        <v>1.23</v>
      </c>
    </row>
    <row r="148" spans="1:54" ht="12.95" customHeight="1" x14ac:dyDescent="0.25">
      <c r="A148" s="548">
        <v>28</v>
      </c>
      <c r="B148" s="649">
        <v>5428</v>
      </c>
      <c r="C148" s="650">
        <v>600099059</v>
      </c>
      <c r="D148" s="549">
        <v>70985740</v>
      </c>
      <c r="E148" s="651" t="s">
        <v>428</v>
      </c>
      <c r="F148" s="549">
        <v>3143</v>
      </c>
      <c r="G148" s="651" t="s">
        <v>633</v>
      </c>
      <c r="H148" s="552" t="s">
        <v>281</v>
      </c>
      <c r="I148" s="529">
        <v>539945</v>
      </c>
      <c r="J148" s="554">
        <v>387750</v>
      </c>
      <c r="K148" s="554">
        <v>10000</v>
      </c>
      <c r="L148" s="344">
        <v>134440</v>
      </c>
      <c r="M148" s="344">
        <v>7755</v>
      </c>
      <c r="N148" s="554">
        <v>0</v>
      </c>
      <c r="O148" s="555">
        <v>0.8417</v>
      </c>
      <c r="P148" s="744">
        <v>0.8417</v>
      </c>
      <c r="Q148" s="837">
        <v>0</v>
      </c>
      <c r="R148" s="112">
        <f t="shared" si="127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128"/>
        <v>0</v>
      </c>
      <c r="X148" s="113">
        <v>0</v>
      </c>
      <c r="Y148" s="113">
        <v>0</v>
      </c>
      <c r="Z148" s="113">
        <v>0</v>
      </c>
      <c r="AA148" s="113">
        <f t="shared" si="129"/>
        <v>0</v>
      </c>
      <c r="AB148" s="113">
        <f t="shared" si="130"/>
        <v>0</v>
      </c>
      <c r="AC148" s="114">
        <f t="shared" si="131"/>
        <v>0</v>
      </c>
      <c r="AD148" s="114">
        <f t="shared" si="132"/>
        <v>0</v>
      </c>
      <c r="AE148" s="113">
        <v>0</v>
      </c>
      <c r="AF148" s="113">
        <v>0</v>
      </c>
      <c r="AG148" s="113">
        <f t="shared" si="133"/>
        <v>0</v>
      </c>
      <c r="AH148" s="113">
        <f t="shared" si="134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 t="shared" si="135"/>
        <v>0</v>
      </c>
      <c r="AR148" s="115">
        <f t="shared" si="136"/>
        <v>0</v>
      </c>
      <c r="AS148" s="116">
        <f t="shared" si="137"/>
        <v>0</v>
      </c>
      <c r="AT148" s="881">
        <f t="shared" si="139"/>
        <v>539945</v>
      </c>
      <c r="AU148" s="535">
        <f t="shared" si="140"/>
        <v>387750</v>
      </c>
      <c r="AV148" s="113">
        <f t="shared" si="141"/>
        <v>10000</v>
      </c>
      <c r="AW148" s="535">
        <f t="shared" si="142"/>
        <v>134440</v>
      </c>
      <c r="AX148" s="535">
        <f t="shared" si="142"/>
        <v>7755</v>
      </c>
      <c r="AY148" s="535">
        <f t="shared" si="143"/>
        <v>0</v>
      </c>
      <c r="AZ148" s="556">
        <f t="shared" si="144"/>
        <v>0.8417</v>
      </c>
      <c r="BA148" s="556">
        <f t="shared" si="145"/>
        <v>0.8417</v>
      </c>
      <c r="BB148" s="557">
        <f t="shared" si="145"/>
        <v>0</v>
      </c>
    </row>
    <row r="149" spans="1:54" ht="12.95" customHeight="1" x14ac:dyDescent="0.25">
      <c r="A149" s="548">
        <v>28</v>
      </c>
      <c r="B149" s="649">
        <v>5428</v>
      </c>
      <c r="C149" s="650">
        <v>600099059</v>
      </c>
      <c r="D149" s="549">
        <v>70985740</v>
      </c>
      <c r="E149" s="651" t="s">
        <v>428</v>
      </c>
      <c r="F149" s="549">
        <v>3143</v>
      </c>
      <c r="G149" s="651" t="s">
        <v>634</v>
      </c>
      <c r="H149" s="552" t="s">
        <v>282</v>
      </c>
      <c r="I149" s="529">
        <v>9731</v>
      </c>
      <c r="J149" s="554">
        <v>1930</v>
      </c>
      <c r="K149" s="554">
        <v>5000</v>
      </c>
      <c r="L149" s="344">
        <v>2342</v>
      </c>
      <c r="M149" s="344">
        <v>39</v>
      </c>
      <c r="N149" s="554">
        <v>420</v>
      </c>
      <c r="O149" s="555">
        <v>0.03</v>
      </c>
      <c r="P149" s="744">
        <v>0</v>
      </c>
      <c r="Q149" s="837">
        <v>0.03</v>
      </c>
      <c r="R149" s="112">
        <f t="shared" si="127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f t="shared" si="128"/>
        <v>0</v>
      </c>
      <c r="X149" s="113">
        <v>0</v>
      </c>
      <c r="Y149" s="113">
        <v>0</v>
      </c>
      <c r="Z149" s="113">
        <v>0</v>
      </c>
      <c r="AA149" s="113">
        <f t="shared" si="129"/>
        <v>0</v>
      </c>
      <c r="AB149" s="113">
        <f t="shared" si="130"/>
        <v>0</v>
      </c>
      <c r="AC149" s="114">
        <f t="shared" si="131"/>
        <v>0</v>
      </c>
      <c r="AD149" s="114">
        <f t="shared" si="132"/>
        <v>0</v>
      </c>
      <c r="AE149" s="113">
        <v>0</v>
      </c>
      <c r="AF149" s="113">
        <v>0</v>
      </c>
      <c r="AG149" s="113">
        <f t="shared" si="133"/>
        <v>0</v>
      </c>
      <c r="AH149" s="113">
        <f t="shared" si="134"/>
        <v>0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f t="shared" si="135"/>
        <v>0</v>
      </c>
      <c r="AR149" s="115">
        <f t="shared" si="136"/>
        <v>0</v>
      </c>
      <c r="AS149" s="116">
        <f t="shared" si="137"/>
        <v>0</v>
      </c>
      <c r="AT149" s="881">
        <f t="shared" si="139"/>
        <v>9731</v>
      </c>
      <c r="AU149" s="535">
        <f t="shared" si="140"/>
        <v>1930</v>
      </c>
      <c r="AV149" s="113">
        <f t="shared" si="141"/>
        <v>5000</v>
      </c>
      <c r="AW149" s="535">
        <f t="shared" si="142"/>
        <v>2342</v>
      </c>
      <c r="AX149" s="535">
        <f t="shared" si="142"/>
        <v>39</v>
      </c>
      <c r="AY149" s="535">
        <f t="shared" si="143"/>
        <v>420</v>
      </c>
      <c r="AZ149" s="556">
        <f t="shared" si="144"/>
        <v>0.03</v>
      </c>
      <c r="BA149" s="556">
        <f t="shared" si="145"/>
        <v>0</v>
      </c>
      <c r="BB149" s="557">
        <f t="shared" si="145"/>
        <v>0.03</v>
      </c>
    </row>
    <row r="150" spans="1:54" ht="12.95" customHeight="1" x14ac:dyDescent="0.25">
      <c r="A150" s="652">
        <v>28</v>
      </c>
      <c r="B150" s="653">
        <v>5428</v>
      </c>
      <c r="C150" s="654">
        <v>600099059</v>
      </c>
      <c r="D150" s="653">
        <v>70985740</v>
      </c>
      <c r="E150" s="655" t="s">
        <v>429</v>
      </c>
      <c r="F150" s="566"/>
      <c r="G150" s="661"/>
      <c r="H150" s="567"/>
      <c r="I150" s="656">
        <v>4899482</v>
      </c>
      <c r="J150" s="657">
        <v>3434412</v>
      </c>
      <c r="K150" s="657">
        <v>125680</v>
      </c>
      <c r="L150" s="657">
        <v>1203311</v>
      </c>
      <c r="M150" s="657">
        <v>68689</v>
      </c>
      <c r="N150" s="657">
        <v>67390</v>
      </c>
      <c r="O150" s="658">
        <v>7.749900000000002</v>
      </c>
      <c r="P150" s="658">
        <v>5.0099000000000009</v>
      </c>
      <c r="Q150" s="659">
        <v>2.7399999999999998</v>
      </c>
      <c r="R150" s="656">
        <f t="shared" ref="R150:BB150" si="146">SUM(R144:R149)</f>
        <v>0</v>
      </c>
      <c r="S150" s="657">
        <f t="shared" si="146"/>
        <v>0</v>
      </c>
      <c r="T150" s="657">
        <f t="shared" si="146"/>
        <v>0</v>
      </c>
      <c r="U150" s="657">
        <f t="shared" si="146"/>
        <v>0</v>
      </c>
      <c r="V150" s="657">
        <f t="shared" si="146"/>
        <v>0</v>
      </c>
      <c r="W150" s="657">
        <f t="shared" si="146"/>
        <v>0</v>
      </c>
      <c r="X150" s="657">
        <f t="shared" si="146"/>
        <v>0</v>
      </c>
      <c r="Y150" s="657">
        <f t="shared" si="146"/>
        <v>0</v>
      </c>
      <c r="Z150" s="657">
        <f t="shared" si="146"/>
        <v>0</v>
      </c>
      <c r="AA150" s="657">
        <f t="shared" si="146"/>
        <v>0</v>
      </c>
      <c r="AB150" s="657">
        <f t="shared" si="146"/>
        <v>0</v>
      </c>
      <c r="AC150" s="657">
        <f t="shared" si="146"/>
        <v>0</v>
      </c>
      <c r="AD150" s="657">
        <f t="shared" si="146"/>
        <v>0</v>
      </c>
      <c r="AE150" s="657">
        <f t="shared" si="146"/>
        <v>0</v>
      </c>
      <c r="AF150" s="657">
        <f t="shared" si="146"/>
        <v>0</v>
      </c>
      <c r="AG150" s="657">
        <f t="shared" si="146"/>
        <v>0</v>
      </c>
      <c r="AH150" s="657">
        <f t="shared" si="146"/>
        <v>0</v>
      </c>
      <c r="AI150" s="658">
        <f t="shared" si="146"/>
        <v>0</v>
      </c>
      <c r="AJ150" s="658">
        <f t="shared" si="146"/>
        <v>0</v>
      </c>
      <c r="AK150" s="658">
        <f t="shared" si="146"/>
        <v>0</v>
      </c>
      <c r="AL150" s="658">
        <f t="shared" si="146"/>
        <v>0</v>
      </c>
      <c r="AM150" s="658">
        <f t="shared" si="146"/>
        <v>0</v>
      </c>
      <c r="AN150" s="658">
        <f t="shared" si="146"/>
        <v>0</v>
      </c>
      <c r="AO150" s="658">
        <f t="shared" si="146"/>
        <v>0</v>
      </c>
      <c r="AP150" s="658">
        <f t="shared" si="146"/>
        <v>0</v>
      </c>
      <c r="AQ150" s="658">
        <f t="shared" si="146"/>
        <v>0</v>
      </c>
      <c r="AR150" s="658">
        <f t="shared" si="146"/>
        <v>0</v>
      </c>
      <c r="AS150" s="660">
        <f t="shared" si="146"/>
        <v>0</v>
      </c>
      <c r="AT150" s="884">
        <f t="shared" si="146"/>
        <v>4899482</v>
      </c>
      <c r="AU150" s="657">
        <f t="shared" si="146"/>
        <v>3434412</v>
      </c>
      <c r="AV150" s="657">
        <f t="shared" si="146"/>
        <v>125680</v>
      </c>
      <c r="AW150" s="657">
        <f t="shared" si="146"/>
        <v>1203311</v>
      </c>
      <c r="AX150" s="657">
        <f t="shared" si="146"/>
        <v>68689</v>
      </c>
      <c r="AY150" s="657">
        <f t="shared" si="146"/>
        <v>67390</v>
      </c>
      <c r="AZ150" s="658">
        <f t="shared" si="146"/>
        <v>7.749900000000002</v>
      </c>
      <c r="BA150" s="658">
        <f t="shared" si="146"/>
        <v>5.0099000000000009</v>
      </c>
      <c r="BB150" s="660">
        <f t="shared" si="146"/>
        <v>2.7399999999999998</v>
      </c>
    </row>
    <row r="151" spans="1:54" ht="12.95" customHeight="1" x14ac:dyDescent="0.25">
      <c r="A151" s="548">
        <v>29</v>
      </c>
      <c r="B151" s="649">
        <v>5472</v>
      </c>
      <c r="C151" s="650">
        <v>600098672</v>
      </c>
      <c r="D151" s="549">
        <v>72743565</v>
      </c>
      <c r="E151" s="651" t="s">
        <v>430</v>
      </c>
      <c r="F151" s="549">
        <v>3111</v>
      </c>
      <c r="G151" s="651" t="s">
        <v>329</v>
      </c>
      <c r="H151" s="552" t="s">
        <v>281</v>
      </c>
      <c r="I151" s="529">
        <v>3371617</v>
      </c>
      <c r="J151" s="554">
        <v>2447141</v>
      </c>
      <c r="K151" s="554">
        <v>0</v>
      </c>
      <c r="L151" s="344">
        <v>827134</v>
      </c>
      <c r="M151" s="344">
        <v>48943</v>
      </c>
      <c r="N151" s="554">
        <v>48399</v>
      </c>
      <c r="O151" s="555">
        <v>5.5417999999999994</v>
      </c>
      <c r="P151" s="744">
        <v>4.0519999999999996</v>
      </c>
      <c r="Q151" s="837">
        <v>1.4898</v>
      </c>
      <c r="R151" s="112">
        <f t="shared" si="127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28"/>
        <v>0</v>
      </c>
      <c r="X151" s="113">
        <v>0</v>
      </c>
      <c r="Y151" s="113">
        <v>0</v>
      </c>
      <c r="Z151" s="113">
        <v>0</v>
      </c>
      <c r="AA151" s="113">
        <f t="shared" si="129"/>
        <v>0</v>
      </c>
      <c r="AB151" s="113">
        <f t="shared" si="130"/>
        <v>0</v>
      </c>
      <c r="AC151" s="114">
        <f t="shared" si="131"/>
        <v>0</v>
      </c>
      <c r="AD151" s="114">
        <f t="shared" si="132"/>
        <v>0</v>
      </c>
      <c r="AE151" s="113">
        <v>0</v>
      </c>
      <c r="AF151" s="113">
        <v>0</v>
      </c>
      <c r="AG151" s="113">
        <f t="shared" si="133"/>
        <v>0</v>
      </c>
      <c r="AH151" s="113">
        <f t="shared" si="134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35"/>
        <v>0</v>
      </c>
      <c r="AR151" s="115">
        <f t="shared" si="136"/>
        <v>0</v>
      </c>
      <c r="AS151" s="116">
        <f t="shared" si="137"/>
        <v>0</v>
      </c>
      <c r="AT151" s="881">
        <f>I151+AH151</f>
        <v>3371617</v>
      </c>
      <c r="AU151" s="535">
        <f>J151+W151</f>
        <v>2447141</v>
      </c>
      <c r="AV151" s="113">
        <f>K151+AA151</f>
        <v>0</v>
      </c>
      <c r="AW151" s="535">
        <f>L151+AC151</f>
        <v>827134</v>
      </c>
      <c r="AX151" s="535">
        <f>M151+AD151</f>
        <v>48943</v>
      </c>
      <c r="AY151" s="535">
        <f>N151+AG151</f>
        <v>48399</v>
      </c>
      <c r="AZ151" s="556">
        <f>O151+AS151</f>
        <v>5.5417999999999994</v>
      </c>
      <c r="BA151" s="556">
        <f>P151+AQ151</f>
        <v>4.0519999999999996</v>
      </c>
      <c r="BB151" s="557">
        <f>Q151+AR151</f>
        <v>1.4898</v>
      </c>
    </row>
    <row r="152" spans="1:54" ht="12.95" customHeight="1" x14ac:dyDescent="0.25">
      <c r="A152" s="548">
        <v>29</v>
      </c>
      <c r="B152" s="649">
        <v>5472</v>
      </c>
      <c r="C152" s="650">
        <v>600098672</v>
      </c>
      <c r="D152" s="549">
        <v>72743565</v>
      </c>
      <c r="E152" s="651" t="s">
        <v>430</v>
      </c>
      <c r="F152" s="549">
        <v>3141</v>
      </c>
      <c r="G152" s="651" t="s">
        <v>319</v>
      </c>
      <c r="H152" s="552" t="s">
        <v>282</v>
      </c>
      <c r="I152" s="529">
        <v>654261</v>
      </c>
      <c r="J152" s="554">
        <v>479562</v>
      </c>
      <c r="K152" s="554">
        <v>0</v>
      </c>
      <c r="L152" s="344">
        <v>162092</v>
      </c>
      <c r="M152" s="344">
        <v>9591</v>
      </c>
      <c r="N152" s="554">
        <v>3016</v>
      </c>
      <c r="O152" s="555">
        <v>1.63</v>
      </c>
      <c r="P152" s="744">
        <v>0</v>
      </c>
      <c r="Q152" s="837">
        <v>1.63</v>
      </c>
      <c r="R152" s="112">
        <f t="shared" si="127"/>
        <v>0</v>
      </c>
      <c r="S152" s="113">
        <v>0</v>
      </c>
      <c r="T152" s="113">
        <v>2080</v>
      </c>
      <c r="U152" s="113">
        <v>0</v>
      </c>
      <c r="V152" s="113">
        <v>0</v>
      </c>
      <c r="W152" s="113">
        <f t="shared" si="128"/>
        <v>2080</v>
      </c>
      <c r="X152" s="113">
        <v>0</v>
      </c>
      <c r="Y152" s="113">
        <v>0</v>
      </c>
      <c r="Z152" s="113">
        <v>0</v>
      </c>
      <c r="AA152" s="113">
        <f t="shared" si="129"/>
        <v>0</v>
      </c>
      <c r="AB152" s="113">
        <f t="shared" si="130"/>
        <v>2080</v>
      </c>
      <c r="AC152" s="114">
        <f t="shared" si="131"/>
        <v>703</v>
      </c>
      <c r="AD152" s="114">
        <f t="shared" si="132"/>
        <v>42</v>
      </c>
      <c r="AE152" s="113">
        <v>0</v>
      </c>
      <c r="AF152" s="113">
        <v>0</v>
      </c>
      <c r="AG152" s="113">
        <f t="shared" si="133"/>
        <v>0</v>
      </c>
      <c r="AH152" s="113">
        <f t="shared" si="134"/>
        <v>2825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0.01</v>
      </c>
      <c r="AN152" s="115">
        <v>0</v>
      </c>
      <c r="AO152" s="115">
        <v>0</v>
      </c>
      <c r="AP152" s="115">
        <v>0</v>
      </c>
      <c r="AQ152" s="115">
        <f t="shared" si="135"/>
        <v>0</v>
      </c>
      <c r="AR152" s="115">
        <f t="shared" si="136"/>
        <v>0.01</v>
      </c>
      <c r="AS152" s="116">
        <f t="shared" si="137"/>
        <v>0.01</v>
      </c>
      <c r="AT152" s="881">
        <f>I152+AH152</f>
        <v>657086</v>
      </c>
      <c r="AU152" s="535">
        <f>J152+W152</f>
        <v>481642</v>
      </c>
      <c r="AV152" s="113">
        <f>K152+AA152</f>
        <v>0</v>
      </c>
      <c r="AW152" s="535">
        <f>L152+AC152</f>
        <v>162795</v>
      </c>
      <c r="AX152" s="535">
        <f>M152+AD152</f>
        <v>9633</v>
      </c>
      <c r="AY152" s="535">
        <f>N152+AG152</f>
        <v>3016</v>
      </c>
      <c r="AZ152" s="556">
        <f>O152+AS152</f>
        <v>1.64</v>
      </c>
      <c r="BA152" s="556">
        <f>P152+AQ152</f>
        <v>0</v>
      </c>
      <c r="BB152" s="557">
        <f>Q152+AR152</f>
        <v>1.64</v>
      </c>
    </row>
    <row r="153" spans="1:54" ht="12.95" customHeight="1" x14ac:dyDescent="0.25">
      <c r="A153" s="652">
        <v>29</v>
      </c>
      <c r="B153" s="653">
        <v>5472</v>
      </c>
      <c r="C153" s="654">
        <v>600098672</v>
      </c>
      <c r="D153" s="653">
        <v>72743565</v>
      </c>
      <c r="E153" s="655" t="s">
        <v>431</v>
      </c>
      <c r="F153" s="566"/>
      <c r="G153" s="661"/>
      <c r="H153" s="567"/>
      <c r="I153" s="562">
        <v>4025878</v>
      </c>
      <c r="J153" s="563">
        <v>2926703</v>
      </c>
      <c r="K153" s="563">
        <v>0</v>
      </c>
      <c r="L153" s="563">
        <v>989226</v>
      </c>
      <c r="M153" s="563">
        <v>58534</v>
      </c>
      <c r="N153" s="563">
        <v>51415</v>
      </c>
      <c r="O153" s="564">
        <v>7.1717999999999993</v>
      </c>
      <c r="P153" s="564">
        <v>4.0519999999999996</v>
      </c>
      <c r="Q153" s="671">
        <v>3.1197999999999997</v>
      </c>
      <c r="R153" s="562">
        <f t="shared" ref="R153:BB153" si="147">SUM(R151:R152)</f>
        <v>0</v>
      </c>
      <c r="S153" s="563">
        <f t="shared" si="147"/>
        <v>0</v>
      </c>
      <c r="T153" s="563">
        <f t="shared" si="147"/>
        <v>2080</v>
      </c>
      <c r="U153" s="563">
        <f t="shared" si="147"/>
        <v>0</v>
      </c>
      <c r="V153" s="563">
        <f t="shared" si="147"/>
        <v>0</v>
      </c>
      <c r="W153" s="563">
        <f t="shared" si="147"/>
        <v>2080</v>
      </c>
      <c r="X153" s="563">
        <f t="shared" si="147"/>
        <v>0</v>
      </c>
      <c r="Y153" s="563">
        <f t="shared" si="147"/>
        <v>0</v>
      </c>
      <c r="Z153" s="563">
        <f t="shared" si="147"/>
        <v>0</v>
      </c>
      <c r="AA153" s="563">
        <f t="shared" si="147"/>
        <v>0</v>
      </c>
      <c r="AB153" s="563">
        <f t="shared" si="147"/>
        <v>2080</v>
      </c>
      <c r="AC153" s="563">
        <f t="shared" si="147"/>
        <v>703</v>
      </c>
      <c r="AD153" s="563">
        <f t="shared" si="147"/>
        <v>42</v>
      </c>
      <c r="AE153" s="563">
        <f t="shared" si="147"/>
        <v>0</v>
      </c>
      <c r="AF153" s="563">
        <f t="shared" si="147"/>
        <v>0</v>
      </c>
      <c r="AG153" s="563">
        <f t="shared" si="147"/>
        <v>0</v>
      </c>
      <c r="AH153" s="563">
        <f t="shared" si="147"/>
        <v>2825</v>
      </c>
      <c r="AI153" s="564">
        <f t="shared" si="147"/>
        <v>0</v>
      </c>
      <c r="AJ153" s="564">
        <f t="shared" si="147"/>
        <v>0</v>
      </c>
      <c r="AK153" s="564">
        <f t="shared" si="147"/>
        <v>0</v>
      </c>
      <c r="AL153" s="564">
        <f t="shared" si="147"/>
        <v>0</v>
      </c>
      <c r="AM153" s="564">
        <f t="shared" si="147"/>
        <v>0.01</v>
      </c>
      <c r="AN153" s="564">
        <f t="shared" si="147"/>
        <v>0</v>
      </c>
      <c r="AO153" s="564">
        <f t="shared" si="147"/>
        <v>0</v>
      </c>
      <c r="AP153" s="564">
        <f t="shared" si="147"/>
        <v>0</v>
      </c>
      <c r="AQ153" s="564">
        <f t="shared" si="147"/>
        <v>0</v>
      </c>
      <c r="AR153" s="564">
        <f t="shared" si="147"/>
        <v>0.01</v>
      </c>
      <c r="AS153" s="565">
        <f t="shared" si="147"/>
        <v>0.01</v>
      </c>
      <c r="AT153" s="882">
        <f t="shared" si="147"/>
        <v>4028703</v>
      </c>
      <c r="AU153" s="563">
        <f t="shared" si="147"/>
        <v>2928783</v>
      </c>
      <c r="AV153" s="563">
        <f t="shared" si="147"/>
        <v>0</v>
      </c>
      <c r="AW153" s="563">
        <f t="shared" si="147"/>
        <v>989929</v>
      </c>
      <c r="AX153" s="563">
        <f t="shared" si="147"/>
        <v>58576</v>
      </c>
      <c r="AY153" s="563">
        <f t="shared" si="147"/>
        <v>51415</v>
      </c>
      <c r="AZ153" s="564">
        <f t="shared" si="147"/>
        <v>7.1817999999999991</v>
      </c>
      <c r="BA153" s="564">
        <f t="shared" si="147"/>
        <v>4.0519999999999996</v>
      </c>
      <c r="BB153" s="565">
        <f t="shared" si="147"/>
        <v>3.1297999999999999</v>
      </c>
    </row>
    <row r="154" spans="1:54" ht="12.95" customHeight="1" x14ac:dyDescent="0.25">
      <c r="A154" s="548">
        <v>30</v>
      </c>
      <c r="B154" s="649">
        <v>5471</v>
      </c>
      <c r="C154" s="650">
        <v>600099229</v>
      </c>
      <c r="D154" s="549">
        <v>72743646</v>
      </c>
      <c r="E154" s="651" t="s">
        <v>432</v>
      </c>
      <c r="F154" s="549">
        <v>3113</v>
      </c>
      <c r="G154" s="651" t="s">
        <v>333</v>
      </c>
      <c r="H154" s="552" t="s">
        <v>281</v>
      </c>
      <c r="I154" s="529">
        <v>12977045</v>
      </c>
      <c r="J154" s="554">
        <v>9248345</v>
      </c>
      <c r="K154" s="554">
        <v>50840</v>
      </c>
      <c r="L154" s="344">
        <v>3143124</v>
      </c>
      <c r="M154" s="344">
        <v>184967</v>
      </c>
      <c r="N154" s="554">
        <v>349769</v>
      </c>
      <c r="O154" s="555">
        <v>17.786299999999997</v>
      </c>
      <c r="P154" s="744">
        <v>13.231800000000002</v>
      </c>
      <c r="Q154" s="837">
        <v>4.5545</v>
      </c>
      <c r="R154" s="112">
        <f t="shared" si="127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128"/>
        <v>0</v>
      </c>
      <c r="X154" s="113">
        <v>0</v>
      </c>
      <c r="Y154" s="113">
        <v>0</v>
      </c>
      <c r="Z154" s="113">
        <v>0</v>
      </c>
      <c r="AA154" s="113">
        <f t="shared" si="129"/>
        <v>0</v>
      </c>
      <c r="AB154" s="113">
        <f t="shared" si="130"/>
        <v>0</v>
      </c>
      <c r="AC154" s="114">
        <f t="shared" si="131"/>
        <v>0</v>
      </c>
      <c r="AD154" s="114">
        <f t="shared" si="132"/>
        <v>0</v>
      </c>
      <c r="AE154" s="113">
        <v>0</v>
      </c>
      <c r="AF154" s="113">
        <v>0</v>
      </c>
      <c r="AG154" s="113">
        <f t="shared" si="133"/>
        <v>0</v>
      </c>
      <c r="AH154" s="113">
        <f t="shared" si="134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 t="shared" si="135"/>
        <v>0</v>
      </c>
      <c r="AR154" s="115">
        <f t="shared" si="136"/>
        <v>0</v>
      </c>
      <c r="AS154" s="116">
        <f t="shared" si="137"/>
        <v>0</v>
      </c>
      <c r="AT154" s="881">
        <f>I154+AH154</f>
        <v>12977045</v>
      </c>
      <c r="AU154" s="535">
        <f>J154+W154</f>
        <v>9248345</v>
      </c>
      <c r="AV154" s="113">
        <f>K154+AA154</f>
        <v>50840</v>
      </c>
      <c r="AW154" s="535">
        <f t="shared" ref="AW154:AX158" si="148">L154+AC154</f>
        <v>3143124</v>
      </c>
      <c r="AX154" s="535">
        <f t="shared" si="148"/>
        <v>184967</v>
      </c>
      <c r="AY154" s="535">
        <f>N154+AG154</f>
        <v>349769</v>
      </c>
      <c r="AZ154" s="556">
        <f>O154+AS154</f>
        <v>17.786299999999997</v>
      </c>
      <c r="BA154" s="556">
        <f t="shared" ref="BA154:BB158" si="149">P154+AQ154</f>
        <v>13.231800000000002</v>
      </c>
      <c r="BB154" s="557">
        <f t="shared" si="149"/>
        <v>4.5545</v>
      </c>
    </row>
    <row r="155" spans="1:54" ht="12.95" customHeight="1" x14ac:dyDescent="0.25">
      <c r="A155" s="548">
        <v>30</v>
      </c>
      <c r="B155" s="649">
        <v>5471</v>
      </c>
      <c r="C155" s="650">
        <v>600099229</v>
      </c>
      <c r="D155" s="549">
        <v>72743646</v>
      </c>
      <c r="E155" s="651" t="s">
        <v>432</v>
      </c>
      <c r="F155" s="549">
        <v>3113</v>
      </c>
      <c r="G155" s="651" t="s">
        <v>323</v>
      </c>
      <c r="H155" s="552" t="s">
        <v>282</v>
      </c>
      <c r="I155" s="529">
        <v>593218</v>
      </c>
      <c r="J155" s="554">
        <v>433740</v>
      </c>
      <c r="K155" s="554">
        <v>0</v>
      </c>
      <c r="L155" s="344">
        <v>146604</v>
      </c>
      <c r="M155" s="344">
        <v>8674</v>
      </c>
      <c r="N155" s="554">
        <v>4200</v>
      </c>
      <c r="O155" s="555">
        <v>1.23</v>
      </c>
      <c r="P155" s="744">
        <v>1.23</v>
      </c>
      <c r="Q155" s="837">
        <v>0</v>
      </c>
      <c r="R155" s="112">
        <f t="shared" si="127"/>
        <v>0</v>
      </c>
      <c r="S155" s="113">
        <v>5784</v>
      </c>
      <c r="T155" s="113">
        <v>0</v>
      </c>
      <c r="U155" s="113">
        <v>0</v>
      </c>
      <c r="V155" s="113">
        <v>0</v>
      </c>
      <c r="W155" s="113">
        <f t="shared" si="128"/>
        <v>5784</v>
      </c>
      <c r="X155" s="113">
        <v>0</v>
      </c>
      <c r="Y155" s="113">
        <v>0</v>
      </c>
      <c r="Z155" s="113">
        <v>0</v>
      </c>
      <c r="AA155" s="113">
        <f t="shared" si="129"/>
        <v>0</v>
      </c>
      <c r="AB155" s="113">
        <f t="shared" si="130"/>
        <v>5784</v>
      </c>
      <c r="AC155" s="114">
        <f t="shared" si="131"/>
        <v>1955</v>
      </c>
      <c r="AD155" s="114">
        <f t="shared" si="132"/>
        <v>116</v>
      </c>
      <c r="AE155" s="113">
        <v>0</v>
      </c>
      <c r="AF155" s="113">
        <v>0</v>
      </c>
      <c r="AG155" s="113">
        <f t="shared" si="133"/>
        <v>0</v>
      </c>
      <c r="AH155" s="113">
        <f t="shared" si="134"/>
        <v>7855</v>
      </c>
      <c r="AI155" s="115">
        <v>0</v>
      </c>
      <c r="AJ155" s="115">
        <v>0</v>
      </c>
      <c r="AK155" s="115">
        <v>0.01</v>
      </c>
      <c r="AL155" s="115">
        <v>0</v>
      </c>
      <c r="AM155" s="115">
        <v>0</v>
      </c>
      <c r="AN155" s="115">
        <v>0</v>
      </c>
      <c r="AO155" s="115">
        <v>0</v>
      </c>
      <c r="AP155" s="115">
        <v>0</v>
      </c>
      <c r="AQ155" s="115">
        <f t="shared" si="135"/>
        <v>0.01</v>
      </c>
      <c r="AR155" s="115">
        <f t="shared" si="136"/>
        <v>0</v>
      </c>
      <c r="AS155" s="116">
        <f t="shared" si="137"/>
        <v>0.01</v>
      </c>
      <c r="AT155" s="881">
        <f>I155+AH155</f>
        <v>601073</v>
      </c>
      <c r="AU155" s="535">
        <f>J155+W155</f>
        <v>439524</v>
      </c>
      <c r="AV155" s="113">
        <f>K155+AA155</f>
        <v>0</v>
      </c>
      <c r="AW155" s="535">
        <f t="shared" si="148"/>
        <v>148559</v>
      </c>
      <c r="AX155" s="535">
        <f t="shared" si="148"/>
        <v>8790</v>
      </c>
      <c r="AY155" s="535">
        <f>N155+AG155</f>
        <v>4200</v>
      </c>
      <c r="AZ155" s="556">
        <f>O155+AS155</f>
        <v>1.24</v>
      </c>
      <c r="BA155" s="556">
        <f t="shared" si="149"/>
        <v>1.24</v>
      </c>
      <c r="BB155" s="557">
        <f t="shared" si="149"/>
        <v>0</v>
      </c>
    </row>
    <row r="156" spans="1:54" ht="12.95" customHeight="1" x14ac:dyDescent="0.25">
      <c r="A156" s="548">
        <v>30</v>
      </c>
      <c r="B156" s="649">
        <v>5471</v>
      </c>
      <c r="C156" s="650">
        <v>600099229</v>
      </c>
      <c r="D156" s="549">
        <v>72743646</v>
      </c>
      <c r="E156" s="651" t="s">
        <v>432</v>
      </c>
      <c r="F156" s="549">
        <v>3141</v>
      </c>
      <c r="G156" s="651" t="s">
        <v>319</v>
      </c>
      <c r="H156" s="552" t="s">
        <v>282</v>
      </c>
      <c r="I156" s="529">
        <v>1211279</v>
      </c>
      <c r="J156" s="554">
        <v>855310</v>
      </c>
      <c r="K156" s="554">
        <v>30000</v>
      </c>
      <c r="L156" s="344">
        <v>299235</v>
      </c>
      <c r="M156" s="344">
        <v>17106</v>
      </c>
      <c r="N156" s="554">
        <v>9628</v>
      </c>
      <c r="O156" s="555">
        <v>2.9299999999999997</v>
      </c>
      <c r="P156" s="744">
        <v>0</v>
      </c>
      <c r="Q156" s="837">
        <v>2.9299999999999997</v>
      </c>
      <c r="R156" s="112">
        <f t="shared" si="127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28"/>
        <v>0</v>
      </c>
      <c r="X156" s="113">
        <v>0</v>
      </c>
      <c r="Y156" s="113">
        <v>0</v>
      </c>
      <c r="Z156" s="113">
        <v>0</v>
      </c>
      <c r="AA156" s="113">
        <f t="shared" si="129"/>
        <v>0</v>
      </c>
      <c r="AB156" s="113">
        <f t="shared" si="130"/>
        <v>0</v>
      </c>
      <c r="AC156" s="114">
        <f t="shared" si="131"/>
        <v>0</v>
      </c>
      <c r="AD156" s="114">
        <f t="shared" si="132"/>
        <v>0</v>
      </c>
      <c r="AE156" s="113">
        <v>0</v>
      </c>
      <c r="AF156" s="113">
        <v>0</v>
      </c>
      <c r="AG156" s="113">
        <f t="shared" si="133"/>
        <v>0</v>
      </c>
      <c r="AH156" s="113">
        <f t="shared" si="134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35"/>
        <v>0</v>
      </c>
      <c r="AR156" s="115">
        <f t="shared" si="136"/>
        <v>0</v>
      </c>
      <c r="AS156" s="116">
        <f t="shared" si="137"/>
        <v>0</v>
      </c>
      <c r="AT156" s="881">
        <f>I156+AH156</f>
        <v>1211279</v>
      </c>
      <c r="AU156" s="535">
        <f>J156+W156</f>
        <v>855310</v>
      </c>
      <c r="AV156" s="113">
        <f>K156+AA156</f>
        <v>30000</v>
      </c>
      <c r="AW156" s="535">
        <f t="shared" si="148"/>
        <v>299235</v>
      </c>
      <c r="AX156" s="535">
        <f t="shared" si="148"/>
        <v>17106</v>
      </c>
      <c r="AY156" s="535">
        <f>N156+AG156</f>
        <v>9628</v>
      </c>
      <c r="AZ156" s="556">
        <f>O156+AS156</f>
        <v>2.9299999999999997</v>
      </c>
      <c r="BA156" s="556">
        <f t="shared" si="149"/>
        <v>0</v>
      </c>
      <c r="BB156" s="557">
        <f t="shared" si="149"/>
        <v>2.9299999999999997</v>
      </c>
    </row>
    <row r="157" spans="1:54" ht="12.95" customHeight="1" x14ac:dyDescent="0.25">
      <c r="A157" s="548">
        <v>30</v>
      </c>
      <c r="B157" s="649">
        <v>5471</v>
      </c>
      <c r="C157" s="650">
        <v>600099229</v>
      </c>
      <c r="D157" s="549">
        <v>72743646</v>
      </c>
      <c r="E157" s="651" t="s">
        <v>432</v>
      </c>
      <c r="F157" s="549">
        <v>3143</v>
      </c>
      <c r="G157" s="651" t="s">
        <v>633</v>
      </c>
      <c r="H157" s="552" t="s">
        <v>281</v>
      </c>
      <c r="I157" s="529">
        <v>659037</v>
      </c>
      <c r="J157" s="554">
        <v>421257</v>
      </c>
      <c r="K157" s="554">
        <v>65000</v>
      </c>
      <c r="L157" s="344">
        <v>164355</v>
      </c>
      <c r="M157" s="344">
        <v>8425</v>
      </c>
      <c r="N157" s="554">
        <v>0</v>
      </c>
      <c r="O157" s="555">
        <v>0.875</v>
      </c>
      <c r="P157" s="744">
        <v>0.875</v>
      </c>
      <c r="Q157" s="837">
        <v>0</v>
      </c>
      <c r="R157" s="112">
        <f t="shared" si="127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28"/>
        <v>0</v>
      </c>
      <c r="X157" s="113">
        <v>0</v>
      </c>
      <c r="Y157" s="113">
        <v>0</v>
      </c>
      <c r="Z157" s="113">
        <v>0</v>
      </c>
      <c r="AA157" s="113">
        <f t="shared" si="129"/>
        <v>0</v>
      </c>
      <c r="AB157" s="113">
        <f t="shared" si="130"/>
        <v>0</v>
      </c>
      <c r="AC157" s="114">
        <f t="shared" si="131"/>
        <v>0</v>
      </c>
      <c r="AD157" s="114">
        <f t="shared" si="132"/>
        <v>0</v>
      </c>
      <c r="AE157" s="113">
        <v>0</v>
      </c>
      <c r="AF157" s="113">
        <v>0</v>
      </c>
      <c r="AG157" s="113">
        <f t="shared" si="133"/>
        <v>0</v>
      </c>
      <c r="AH157" s="113">
        <f t="shared" si="134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35"/>
        <v>0</v>
      </c>
      <c r="AR157" s="115">
        <f t="shared" si="136"/>
        <v>0</v>
      </c>
      <c r="AS157" s="116">
        <f t="shared" si="137"/>
        <v>0</v>
      </c>
      <c r="AT157" s="881">
        <f>I157+AH157</f>
        <v>659037</v>
      </c>
      <c r="AU157" s="535">
        <f>J157+W157</f>
        <v>421257</v>
      </c>
      <c r="AV157" s="113">
        <f>K157+AA157</f>
        <v>65000</v>
      </c>
      <c r="AW157" s="535">
        <f t="shared" si="148"/>
        <v>164355</v>
      </c>
      <c r="AX157" s="535">
        <f t="shared" si="148"/>
        <v>8425</v>
      </c>
      <c r="AY157" s="535">
        <f>N157+AG157</f>
        <v>0</v>
      </c>
      <c r="AZ157" s="556">
        <f>O157+AS157</f>
        <v>0.875</v>
      </c>
      <c r="BA157" s="556">
        <f t="shared" si="149"/>
        <v>0.875</v>
      </c>
      <c r="BB157" s="557">
        <f t="shared" si="149"/>
        <v>0</v>
      </c>
    </row>
    <row r="158" spans="1:54" ht="12.95" customHeight="1" x14ac:dyDescent="0.25">
      <c r="A158" s="548">
        <v>30</v>
      </c>
      <c r="B158" s="649">
        <v>5471</v>
      </c>
      <c r="C158" s="650">
        <v>600099229</v>
      </c>
      <c r="D158" s="549">
        <v>72743646</v>
      </c>
      <c r="E158" s="651" t="s">
        <v>432</v>
      </c>
      <c r="F158" s="549">
        <v>3143</v>
      </c>
      <c r="G158" s="651" t="s">
        <v>634</v>
      </c>
      <c r="H158" s="552" t="s">
        <v>282</v>
      </c>
      <c r="I158" s="529">
        <v>31600</v>
      </c>
      <c r="J158" s="554">
        <v>22275</v>
      </c>
      <c r="K158" s="554">
        <v>0</v>
      </c>
      <c r="L158" s="344">
        <v>7529</v>
      </c>
      <c r="M158" s="344">
        <v>446</v>
      </c>
      <c r="N158" s="554">
        <v>1350</v>
      </c>
      <c r="O158" s="555">
        <v>0.09</v>
      </c>
      <c r="P158" s="744">
        <v>0</v>
      </c>
      <c r="Q158" s="837">
        <v>0.09</v>
      </c>
      <c r="R158" s="112">
        <f t="shared" si="127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f t="shared" si="128"/>
        <v>0</v>
      </c>
      <c r="X158" s="113">
        <v>0</v>
      </c>
      <c r="Y158" s="113">
        <v>0</v>
      </c>
      <c r="Z158" s="113">
        <v>0</v>
      </c>
      <c r="AA158" s="113">
        <f t="shared" si="129"/>
        <v>0</v>
      </c>
      <c r="AB158" s="113">
        <f t="shared" si="130"/>
        <v>0</v>
      </c>
      <c r="AC158" s="114">
        <f t="shared" si="131"/>
        <v>0</v>
      </c>
      <c r="AD158" s="114">
        <f t="shared" si="132"/>
        <v>0</v>
      </c>
      <c r="AE158" s="113">
        <v>0</v>
      </c>
      <c r="AF158" s="113">
        <v>0</v>
      </c>
      <c r="AG158" s="113">
        <f t="shared" si="133"/>
        <v>0</v>
      </c>
      <c r="AH158" s="113">
        <f t="shared" si="134"/>
        <v>0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 t="shared" si="135"/>
        <v>0</v>
      </c>
      <c r="AR158" s="115">
        <f t="shared" si="136"/>
        <v>0</v>
      </c>
      <c r="AS158" s="116">
        <f t="shared" si="137"/>
        <v>0</v>
      </c>
      <c r="AT158" s="881">
        <f>I158+AH158</f>
        <v>31600</v>
      </c>
      <c r="AU158" s="535">
        <f>J158+W158</f>
        <v>22275</v>
      </c>
      <c r="AV158" s="113">
        <f>K158+AA158</f>
        <v>0</v>
      </c>
      <c r="AW158" s="535">
        <f t="shared" si="148"/>
        <v>7529</v>
      </c>
      <c r="AX158" s="535">
        <f t="shared" si="148"/>
        <v>446</v>
      </c>
      <c r="AY158" s="535">
        <f>N158+AG158</f>
        <v>1350</v>
      </c>
      <c r="AZ158" s="556">
        <f>O158+AS158</f>
        <v>0.09</v>
      </c>
      <c r="BA158" s="556">
        <f t="shared" si="149"/>
        <v>0</v>
      </c>
      <c r="BB158" s="557">
        <f t="shared" si="149"/>
        <v>0.09</v>
      </c>
    </row>
    <row r="159" spans="1:54" ht="12.95" customHeight="1" x14ac:dyDescent="0.25">
      <c r="A159" s="652">
        <v>30</v>
      </c>
      <c r="B159" s="653">
        <v>5471</v>
      </c>
      <c r="C159" s="654">
        <v>600099229</v>
      </c>
      <c r="D159" s="653">
        <v>72743646</v>
      </c>
      <c r="E159" s="655" t="s">
        <v>433</v>
      </c>
      <c r="F159" s="566"/>
      <c r="G159" s="661"/>
      <c r="H159" s="567"/>
      <c r="I159" s="562">
        <v>15472179</v>
      </c>
      <c r="J159" s="563">
        <v>10980927</v>
      </c>
      <c r="K159" s="563">
        <v>145840</v>
      </c>
      <c r="L159" s="563">
        <v>3760847</v>
      </c>
      <c r="M159" s="563">
        <v>219618</v>
      </c>
      <c r="N159" s="563">
        <v>364947</v>
      </c>
      <c r="O159" s="564">
        <v>22.911299999999997</v>
      </c>
      <c r="P159" s="564">
        <v>15.336800000000002</v>
      </c>
      <c r="Q159" s="671">
        <v>7.5744999999999996</v>
      </c>
      <c r="R159" s="562">
        <f t="shared" ref="R159:BB159" si="150">SUM(R154:R158)</f>
        <v>0</v>
      </c>
      <c r="S159" s="563">
        <f t="shared" si="150"/>
        <v>5784</v>
      </c>
      <c r="T159" s="563">
        <f t="shared" si="150"/>
        <v>0</v>
      </c>
      <c r="U159" s="563">
        <f t="shared" si="150"/>
        <v>0</v>
      </c>
      <c r="V159" s="563">
        <f t="shared" si="150"/>
        <v>0</v>
      </c>
      <c r="W159" s="563">
        <f t="shared" si="150"/>
        <v>5784</v>
      </c>
      <c r="X159" s="563">
        <f t="shared" si="150"/>
        <v>0</v>
      </c>
      <c r="Y159" s="563">
        <f t="shared" si="150"/>
        <v>0</v>
      </c>
      <c r="Z159" s="563">
        <f t="shared" si="150"/>
        <v>0</v>
      </c>
      <c r="AA159" s="563">
        <f t="shared" si="150"/>
        <v>0</v>
      </c>
      <c r="AB159" s="563">
        <f t="shared" si="150"/>
        <v>5784</v>
      </c>
      <c r="AC159" s="563">
        <f t="shared" si="150"/>
        <v>1955</v>
      </c>
      <c r="AD159" s="563">
        <f t="shared" si="150"/>
        <v>116</v>
      </c>
      <c r="AE159" s="563">
        <f t="shared" si="150"/>
        <v>0</v>
      </c>
      <c r="AF159" s="563">
        <f t="shared" si="150"/>
        <v>0</v>
      </c>
      <c r="AG159" s="563">
        <f t="shared" si="150"/>
        <v>0</v>
      </c>
      <c r="AH159" s="563">
        <f t="shared" si="150"/>
        <v>7855</v>
      </c>
      <c r="AI159" s="564">
        <f t="shared" si="150"/>
        <v>0</v>
      </c>
      <c r="AJ159" s="564">
        <f t="shared" si="150"/>
        <v>0</v>
      </c>
      <c r="AK159" s="564">
        <f t="shared" si="150"/>
        <v>0.01</v>
      </c>
      <c r="AL159" s="564">
        <f t="shared" si="150"/>
        <v>0</v>
      </c>
      <c r="AM159" s="564">
        <f t="shared" si="150"/>
        <v>0</v>
      </c>
      <c r="AN159" s="564">
        <f t="shared" si="150"/>
        <v>0</v>
      </c>
      <c r="AO159" s="564">
        <f t="shared" si="150"/>
        <v>0</v>
      </c>
      <c r="AP159" s="564">
        <f t="shared" si="150"/>
        <v>0</v>
      </c>
      <c r="AQ159" s="564">
        <f t="shared" si="150"/>
        <v>0.01</v>
      </c>
      <c r="AR159" s="564">
        <f t="shared" si="150"/>
        <v>0</v>
      </c>
      <c r="AS159" s="565">
        <f t="shared" si="150"/>
        <v>0.01</v>
      </c>
      <c r="AT159" s="882">
        <f t="shared" si="150"/>
        <v>15480034</v>
      </c>
      <c r="AU159" s="563">
        <f t="shared" si="150"/>
        <v>10986711</v>
      </c>
      <c r="AV159" s="563">
        <f t="shared" si="150"/>
        <v>145840</v>
      </c>
      <c r="AW159" s="563">
        <f t="shared" si="150"/>
        <v>3762802</v>
      </c>
      <c r="AX159" s="563">
        <f t="shared" si="150"/>
        <v>219734</v>
      </c>
      <c r="AY159" s="563">
        <f t="shared" si="150"/>
        <v>364947</v>
      </c>
      <c r="AZ159" s="564">
        <f t="shared" si="150"/>
        <v>22.921299999999995</v>
      </c>
      <c r="BA159" s="564">
        <f t="shared" si="150"/>
        <v>15.346800000000002</v>
      </c>
      <c r="BB159" s="565">
        <f t="shared" si="150"/>
        <v>7.5744999999999996</v>
      </c>
    </row>
    <row r="160" spans="1:54" ht="12.95" customHeight="1" x14ac:dyDescent="0.25">
      <c r="A160" s="548">
        <v>31</v>
      </c>
      <c r="B160" s="649">
        <v>5473</v>
      </c>
      <c r="C160" s="650">
        <v>600098583</v>
      </c>
      <c r="D160" s="549">
        <v>75016320</v>
      </c>
      <c r="E160" s="651" t="s">
        <v>434</v>
      </c>
      <c r="F160" s="549">
        <v>3111</v>
      </c>
      <c r="G160" s="651" t="s">
        <v>329</v>
      </c>
      <c r="H160" s="552" t="s">
        <v>281</v>
      </c>
      <c r="I160" s="529">
        <v>2122229</v>
      </c>
      <c r="J160" s="554">
        <v>1553482</v>
      </c>
      <c r="K160" s="554">
        <v>0</v>
      </c>
      <c r="L160" s="344">
        <v>525077</v>
      </c>
      <c r="M160" s="344">
        <v>31070</v>
      </c>
      <c r="N160" s="554">
        <v>12600</v>
      </c>
      <c r="O160" s="555">
        <v>3.1897000000000002</v>
      </c>
      <c r="P160" s="744">
        <v>2.3548</v>
      </c>
      <c r="Q160" s="837">
        <v>0.83489999999999998</v>
      </c>
      <c r="R160" s="112">
        <f t="shared" si="127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28"/>
        <v>0</v>
      </c>
      <c r="X160" s="113">
        <v>0</v>
      </c>
      <c r="Y160" s="113">
        <v>0</v>
      </c>
      <c r="Z160" s="113">
        <v>0</v>
      </c>
      <c r="AA160" s="113">
        <f t="shared" si="129"/>
        <v>0</v>
      </c>
      <c r="AB160" s="113">
        <f t="shared" si="130"/>
        <v>0</v>
      </c>
      <c r="AC160" s="114">
        <f t="shared" si="131"/>
        <v>0</v>
      </c>
      <c r="AD160" s="114">
        <f t="shared" si="132"/>
        <v>0</v>
      </c>
      <c r="AE160" s="113">
        <v>0</v>
      </c>
      <c r="AF160" s="113">
        <v>0</v>
      </c>
      <c r="AG160" s="113">
        <f t="shared" si="133"/>
        <v>0</v>
      </c>
      <c r="AH160" s="113">
        <f t="shared" si="134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35"/>
        <v>0</v>
      </c>
      <c r="AR160" s="115">
        <f t="shared" si="136"/>
        <v>0</v>
      </c>
      <c r="AS160" s="116">
        <f t="shared" si="137"/>
        <v>0</v>
      </c>
      <c r="AT160" s="881">
        <f>I160+AH160</f>
        <v>2122229</v>
      </c>
      <c r="AU160" s="535">
        <f>J160+W160</f>
        <v>1553482</v>
      </c>
      <c r="AV160" s="113">
        <f>K160+AA160</f>
        <v>0</v>
      </c>
      <c r="AW160" s="535">
        <f t="shared" ref="AW160:AX162" si="151">L160+AC160</f>
        <v>525077</v>
      </c>
      <c r="AX160" s="535">
        <f t="shared" si="151"/>
        <v>31070</v>
      </c>
      <c r="AY160" s="535">
        <f>N160+AG160</f>
        <v>12600</v>
      </c>
      <c r="AZ160" s="556">
        <f>O160+AS160</f>
        <v>3.1897000000000002</v>
      </c>
      <c r="BA160" s="556">
        <f t="shared" ref="BA160:BB162" si="152">P160+AQ160</f>
        <v>2.3548</v>
      </c>
      <c r="BB160" s="557">
        <f t="shared" si="152"/>
        <v>0.83489999999999998</v>
      </c>
    </row>
    <row r="161" spans="1:56" ht="12.95" customHeight="1" x14ac:dyDescent="0.25">
      <c r="A161" s="548">
        <v>31</v>
      </c>
      <c r="B161" s="649">
        <v>5473</v>
      </c>
      <c r="C161" s="650">
        <v>600098583</v>
      </c>
      <c r="D161" s="549">
        <v>75016320</v>
      </c>
      <c r="E161" s="651" t="s">
        <v>434</v>
      </c>
      <c r="F161" s="549">
        <v>3111</v>
      </c>
      <c r="G161" s="651" t="s">
        <v>323</v>
      </c>
      <c r="H161" s="552" t="s">
        <v>282</v>
      </c>
      <c r="I161" s="529">
        <v>0</v>
      </c>
      <c r="J161" s="554">
        <v>0</v>
      </c>
      <c r="K161" s="554">
        <v>0</v>
      </c>
      <c r="L161" s="344">
        <v>0</v>
      </c>
      <c r="M161" s="344">
        <v>0</v>
      </c>
      <c r="N161" s="554">
        <v>0</v>
      </c>
      <c r="O161" s="555">
        <v>0</v>
      </c>
      <c r="P161" s="744">
        <v>0</v>
      </c>
      <c r="Q161" s="837">
        <v>0</v>
      </c>
      <c r="R161" s="112">
        <f t="shared" si="127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f t="shared" si="128"/>
        <v>0</v>
      </c>
      <c r="X161" s="113">
        <v>0</v>
      </c>
      <c r="Y161" s="113">
        <v>0</v>
      </c>
      <c r="Z161" s="113">
        <v>0</v>
      </c>
      <c r="AA161" s="113">
        <f t="shared" si="129"/>
        <v>0</v>
      </c>
      <c r="AB161" s="113">
        <f t="shared" si="130"/>
        <v>0</v>
      </c>
      <c r="AC161" s="114">
        <f t="shared" si="131"/>
        <v>0</v>
      </c>
      <c r="AD161" s="114">
        <f t="shared" si="132"/>
        <v>0</v>
      </c>
      <c r="AE161" s="113">
        <v>0</v>
      </c>
      <c r="AF161" s="113">
        <v>0</v>
      </c>
      <c r="AG161" s="113">
        <f t="shared" si="133"/>
        <v>0</v>
      </c>
      <c r="AH161" s="113">
        <f t="shared" si="134"/>
        <v>0</v>
      </c>
      <c r="AI161" s="115">
        <v>0</v>
      </c>
      <c r="AJ161" s="115"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f t="shared" si="135"/>
        <v>0</v>
      </c>
      <c r="AR161" s="115">
        <f t="shared" si="136"/>
        <v>0</v>
      </c>
      <c r="AS161" s="116">
        <f t="shared" si="137"/>
        <v>0</v>
      </c>
      <c r="AT161" s="881">
        <f>I161+AH161</f>
        <v>0</v>
      </c>
      <c r="AU161" s="535">
        <f>J161+W161</f>
        <v>0</v>
      </c>
      <c r="AV161" s="113">
        <f>K161+AA161</f>
        <v>0</v>
      </c>
      <c r="AW161" s="535">
        <f t="shared" si="151"/>
        <v>0</v>
      </c>
      <c r="AX161" s="535">
        <f t="shared" si="151"/>
        <v>0</v>
      </c>
      <c r="AY161" s="535">
        <f>N161+AG161</f>
        <v>0</v>
      </c>
      <c r="AZ161" s="556">
        <f>O161+AS161</f>
        <v>0</v>
      </c>
      <c r="BA161" s="556">
        <f t="shared" si="152"/>
        <v>0</v>
      </c>
      <c r="BB161" s="557">
        <f t="shared" si="152"/>
        <v>0</v>
      </c>
    </row>
    <row r="162" spans="1:56" ht="12.95" customHeight="1" x14ac:dyDescent="0.25">
      <c r="A162" s="548">
        <v>31</v>
      </c>
      <c r="B162" s="649">
        <v>5473</v>
      </c>
      <c r="C162" s="650">
        <v>600098583</v>
      </c>
      <c r="D162" s="549">
        <v>75016320</v>
      </c>
      <c r="E162" s="651" t="s">
        <v>434</v>
      </c>
      <c r="F162" s="549">
        <v>3141</v>
      </c>
      <c r="G162" s="651" t="s">
        <v>319</v>
      </c>
      <c r="H162" s="552" t="s">
        <v>282</v>
      </c>
      <c r="I162" s="529">
        <v>421368</v>
      </c>
      <c r="J162" s="554">
        <v>309090</v>
      </c>
      <c r="K162" s="554">
        <v>0</v>
      </c>
      <c r="L162" s="344">
        <v>104472</v>
      </c>
      <c r="M162" s="344">
        <v>6182</v>
      </c>
      <c r="N162" s="554">
        <v>1624</v>
      </c>
      <c r="O162" s="555">
        <v>1.05</v>
      </c>
      <c r="P162" s="744">
        <v>0</v>
      </c>
      <c r="Q162" s="837">
        <v>1.05</v>
      </c>
      <c r="R162" s="112">
        <f t="shared" si="127"/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f t="shared" si="128"/>
        <v>0</v>
      </c>
      <c r="X162" s="113">
        <v>0</v>
      </c>
      <c r="Y162" s="113">
        <v>0</v>
      </c>
      <c r="Z162" s="113">
        <v>0</v>
      </c>
      <c r="AA162" s="113">
        <f t="shared" si="129"/>
        <v>0</v>
      </c>
      <c r="AB162" s="113">
        <f t="shared" si="130"/>
        <v>0</v>
      </c>
      <c r="AC162" s="114">
        <f t="shared" si="131"/>
        <v>0</v>
      </c>
      <c r="AD162" s="114">
        <f t="shared" si="132"/>
        <v>0</v>
      </c>
      <c r="AE162" s="113">
        <v>0</v>
      </c>
      <c r="AF162" s="113">
        <v>0</v>
      </c>
      <c r="AG162" s="113">
        <f t="shared" si="133"/>
        <v>0</v>
      </c>
      <c r="AH162" s="113">
        <f t="shared" si="134"/>
        <v>0</v>
      </c>
      <c r="AI162" s="115">
        <v>0</v>
      </c>
      <c r="AJ162" s="115"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f t="shared" si="135"/>
        <v>0</v>
      </c>
      <c r="AR162" s="115">
        <f t="shared" si="136"/>
        <v>0</v>
      </c>
      <c r="AS162" s="116">
        <f t="shared" si="137"/>
        <v>0</v>
      </c>
      <c r="AT162" s="881">
        <f>I162+AH162</f>
        <v>421368</v>
      </c>
      <c r="AU162" s="535">
        <f>J162+W162</f>
        <v>309090</v>
      </c>
      <c r="AV162" s="113">
        <f>K162+AA162</f>
        <v>0</v>
      </c>
      <c r="AW162" s="535">
        <f t="shared" si="151"/>
        <v>104472</v>
      </c>
      <c r="AX162" s="535">
        <f t="shared" si="151"/>
        <v>6182</v>
      </c>
      <c r="AY162" s="535">
        <f>N162+AG162</f>
        <v>1624</v>
      </c>
      <c r="AZ162" s="556">
        <f>O162+AS162</f>
        <v>1.05</v>
      </c>
      <c r="BA162" s="556">
        <f t="shared" si="152"/>
        <v>0</v>
      </c>
      <c r="BB162" s="557">
        <f t="shared" si="152"/>
        <v>1.05</v>
      </c>
    </row>
    <row r="163" spans="1:56" ht="13.5" customHeight="1" thickBot="1" x14ac:dyDescent="0.3">
      <c r="A163" s="672">
        <v>31</v>
      </c>
      <c r="B163" s="673">
        <v>5473</v>
      </c>
      <c r="C163" s="674">
        <v>600098583</v>
      </c>
      <c r="D163" s="673">
        <v>75016320</v>
      </c>
      <c r="E163" s="675" t="s">
        <v>435</v>
      </c>
      <c r="F163" s="570"/>
      <c r="G163" s="676"/>
      <c r="H163" s="571"/>
      <c r="I163" s="677">
        <v>2543597</v>
      </c>
      <c r="J163" s="678">
        <v>1862572</v>
      </c>
      <c r="K163" s="678">
        <v>0</v>
      </c>
      <c r="L163" s="678">
        <v>629549</v>
      </c>
      <c r="M163" s="678">
        <v>37252</v>
      </c>
      <c r="N163" s="678">
        <v>14224</v>
      </c>
      <c r="O163" s="679">
        <v>4.2397</v>
      </c>
      <c r="P163" s="679">
        <v>2.3548</v>
      </c>
      <c r="Q163" s="841">
        <v>1.8849</v>
      </c>
      <c r="R163" s="677">
        <f t="shared" ref="R163:BB163" si="153">SUM(R160:R162)</f>
        <v>0</v>
      </c>
      <c r="S163" s="678">
        <f t="shared" si="153"/>
        <v>0</v>
      </c>
      <c r="T163" s="678">
        <f t="shared" si="153"/>
        <v>0</v>
      </c>
      <c r="U163" s="678">
        <f t="shared" si="153"/>
        <v>0</v>
      </c>
      <c r="V163" s="678">
        <f t="shared" si="153"/>
        <v>0</v>
      </c>
      <c r="W163" s="678">
        <f t="shared" si="153"/>
        <v>0</v>
      </c>
      <c r="X163" s="678">
        <f t="shared" si="153"/>
        <v>0</v>
      </c>
      <c r="Y163" s="678">
        <f t="shared" si="153"/>
        <v>0</v>
      </c>
      <c r="Z163" s="678">
        <f t="shared" si="153"/>
        <v>0</v>
      </c>
      <c r="AA163" s="678">
        <f t="shared" si="153"/>
        <v>0</v>
      </c>
      <c r="AB163" s="678">
        <f t="shared" si="153"/>
        <v>0</v>
      </c>
      <c r="AC163" s="678">
        <f t="shared" si="153"/>
        <v>0</v>
      </c>
      <c r="AD163" s="678">
        <f t="shared" si="153"/>
        <v>0</v>
      </c>
      <c r="AE163" s="678">
        <f t="shared" si="153"/>
        <v>0</v>
      </c>
      <c r="AF163" s="678">
        <f t="shared" si="153"/>
        <v>0</v>
      </c>
      <c r="AG163" s="678">
        <f t="shared" si="153"/>
        <v>0</v>
      </c>
      <c r="AH163" s="678">
        <f t="shared" si="153"/>
        <v>0</v>
      </c>
      <c r="AI163" s="679">
        <f t="shared" si="153"/>
        <v>0</v>
      </c>
      <c r="AJ163" s="679">
        <f t="shared" si="153"/>
        <v>0</v>
      </c>
      <c r="AK163" s="679">
        <f t="shared" si="153"/>
        <v>0</v>
      </c>
      <c r="AL163" s="679">
        <f t="shared" si="153"/>
        <v>0</v>
      </c>
      <c r="AM163" s="679">
        <f t="shared" si="153"/>
        <v>0</v>
      </c>
      <c r="AN163" s="679">
        <f t="shared" si="153"/>
        <v>0</v>
      </c>
      <c r="AO163" s="679">
        <f t="shared" si="153"/>
        <v>0</v>
      </c>
      <c r="AP163" s="679">
        <f t="shared" si="153"/>
        <v>0</v>
      </c>
      <c r="AQ163" s="679">
        <f t="shared" si="153"/>
        <v>0</v>
      </c>
      <c r="AR163" s="679">
        <f t="shared" si="153"/>
        <v>0</v>
      </c>
      <c r="AS163" s="802">
        <f t="shared" si="153"/>
        <v>0</v>
      </c>
      <c r="AT163" s="883">
        <f t="shared" si="153"/>
        <v>2543597</v>
      </c>
      <c r="AU163" s="678">
        <f t="shared" si="153"/>
        <v>1862572</v>
      </c>
      <c r="AV163" s="678">
        <f t="shared" si="153"/>
        <v>0</v>
      </c>
      <c r="AW163" s="678">
        <f t="shared" si="153"/>
        <v>629549</v>
      </c>
      <c r="AX163" s="678">
        <f t="shared" si="153"/>
        <v>37252</v>
      </c>
      <c r="AY163" s="678">
        <f t="shared" si="153"/>
        <v>14224</v>
      </c>
      <c r="AZ163" s="679">
        <f t="shared" si="153"/>
        <v>4.2397</v>
      </c>
      <c r="BA163" s="679">
        <f t="shared" si="153"/>
        <v>2.3548</v>
      </c>
      <c r="BB163" s="802">
        <f t="shared" si="153"/>
        <v>1.8849</v>
      </c>
    </row>
    <row r="164" spans="1:56" ht="12.75" customHeight="1" thickBot="1" x14ac:dyDescent="0.3">
      <c r="A164" s="681"/>
      <c r="B164" s="581"/>
      <c r="C164" s="682"/>
      <c r="D164" s="581"/>
      <c r="E164" s="583" t="s">
        <v>802</v>
      </c>
      <c r="F164" s="581"/>
      <c r="G164" s="581"/>
      <c r="H164" s="584"/>
      <c r="I164" s="683">
        <f t="shared" ref="I164:BB164" si="154">I163+I159+I153+I150+I143+I136+I129+I126+I123+I117+I113+I108+I106+I100+I96+I90+I87+I80+I73+I66+I59+I53+I51+I44+I38+I32+I25+I23+I19+I15</f>
        <v>332822247</v>
      </c>
      <c r="J164" s="684">
        <f t="shared" si="154"/>
        <v>239509078</v>
      </c>
      <c r="K164" s="684">
        <f t="shared" si="154"/>
        <v>1849432</v>
      </c>
      <c r="L164" s="684">
        <f t="shared" si="154"/>
        <v>81567594</v>
      </c>
      <c r="M164" s="684">
        <f t="shared" si="154"/>
        <v>4790187</v>
      </c>
      <c r="N164" s="684">
        <f t="shared" si="154"/>
        <v>5105956</v>
      </c>
      <c r="O164" s="685">
        <f t="shared" si="154"/>
        <v>517.4170499999999</v>
      </c>
      <c r="P164" s="685">
        <f t="shared" si="154"/>
        <v>356.1404</v>
      </c>
      <c r="Q164" s="803">
        <f t="shared" si="154"/>
        <v>161.27664999999996</v>
      </c>
      <c r="R164" s="839">
        <f t="shared" si="154"/>
        <v>0</v>
      </c>
      <c r="S164" s="684">
        <f t="shared" si="154"/>
        <v>78010</v>
      </c>
      <c r="T164" s="684">
        <f t="shared" si="154"/>
        <v>115109</v>
      </c>
      <c r="U164" s="684">
        <f t="shared" si="154"/>
        <v>0</v>
      </c>
      <c r="V164" s="684">
        <f t="shared" si="154"/>
        <v>0</v>
      </c>
      <c r="W164" s="684">
        <f t="shared" si="154"/>
        <v>193119</v>
      </c>
      <c r="X164" s="684">
        <f t="shared" si="154"/>
        <v>0</v>
      </c>
      <c r="Y164" s="684">
        <f t="shared" si="154"/>
        <v>0</v>
      </c>
      <c r="Z164" s="684">
        <f t="shared" si="154"/>
        <v>0</v>
      </c>
      <c r="AA164" s="684">
        <f t="shared" si="154"/>
        <v>0</v>
      </c>
      <c r="AB164" s="684">
        <f t="shared" si="154"/>
        <v>193119</v>
      </c>
      <c r="AC164" s="684">
        <f t="shared" si="154"/>
        <v>65274</v>
      </c>
      <c r="AD164" s="684">
        <f t="shared" si="154"/>
        <v>3864</v>
      </c>
      <c r="AE164" s="684">
        <f t="shared" si="154"/>
        <v>3700</v>
      </c>
      <c r="AF164" s="684">
        <f t="shared" si="154"/>
        <v>0</v>
      </c>
      <c r="AG164" s="684">
        <f t="shared" si="154"/>
        <v>3700</v>
      </c>
      <c r="AH164" s="684">
        <f t="shared" si="154"/>
        <v>265957</v>
      </c>
      <c r="AI164" s="685">
        <f t="shared" si="154"/>
        <v>0</v>
      </c>
      <c r="AJ164" s="685">
        <f t="shared" si="154"/>
        <v>0</v>
      </c>
      <c r="AK164" s="685">
        <f t="shared" si="154"/>
        <v>0.2</v>
      </c>
      <c r="AL164" s="685">
        <f t="shared" si="154"/>
        <v>0</v>
      </c>
      <c r="AM164" s="685">
        <f t="shared" si="154"/>
        <v>0.4</v>
      </c>
      <c r="AN164" s="685">
        <f t="shared" si="154"/>
        <v>0</v>
      </c>
      <c r="AO164" s="685">
        <f t="shared" si="154"/>
        <v>0</v>
      </c>
      <c r="AP164" s="685">
        <f t="shared" si="154"/>
        <v>0</v>
      </c>
      <c r="AQ164" s="685">
        <f t="shared" si="154"/>
        <v>0.2</v>
      </c>
      <c r="AR164" s="685">
        <f t="shared" si="154"/>
        <v>0.4</v>
      </c>
      <c r="AS164" s="842">
        <f t="shared" si="154"/>
        <v>0.60000000000000009</v>
      </c>
      <c r="AT164" s="683">
        <f t="shared" si="154"/>
        <v>333088204</v>
      </c>
      <c r="AU164" s="684">
        <f t="shared" si="154"/>
        <v>239702197</v>
      </c>
      <c r="AV164" s="684">
        <f t="shared" si="154"/>
        <v>1849432</v>
      </c>
      <c r="AW164" s="684">
        <f t="shared" si="154"/>
        <v>81632868</v>
      </c>
      <c r="AX164" s="684">
        <f t="shared" si="154"/>
        <v>4794051</v>
      </c>
      <c r="AY164" s="684">
        <f t="shared" si="154"/>
        <v>5109656</v>
      </c>
      <c r="AZ164" s="685">
        <f t="shared" si="154"/>
        <v>518.01705000000004</v>
      </c>
      <c r="BA164" s="685">
        <f t="shared" si="154"/>
        <v>356.34039999999999</v>
      </c>
      <c r="BB164" s="803">
        <f t="shared" si="154"/>
        <v>161.67665000000002</v>
      </c>
    </row>
    <row r="165" spans="1:56" ht="12.75" customHeight="1" x14ac:dyDescent="0.25">
      <c r="B165" s="591"/>
      <c r="D165" s="591"/>
      <c r="E165" s="592"/>
      <c r="F165" s="591"/>
      <c r="I165" s="593">
        <f>SUM(J164:N164)</f>
        <v>332822247</v>
      </c>
      <c r="J165" s="593"/>
      <c r="K165" s="593"/>
      <c r="L165" s="593"/>
      <c r="M165" s="593"/>
      <c r="N165" s="593"/>
      <c r="O165" s="594">
        <f>SUM(P164:Q164)</f>
        <v>517.41705000000002</v>
      </c>
      <c r="P165" s="594"/>
      <c r="Q165" s="594"/>
      <c r="R165" s="593"/>
      <c r="S165" s="593"/>
      <c r="T165" s="593"/>
      <c r="U165" s="593"/>
      <c r="V165" s="593"/>
      <c r="W165" s="595">
        <f>SUM(R164:V164)</f>
        <v>193119</v>
      </c>
      <c r="X165" s="596"/>
      <c r="Y165" s="596"/>
      <c r="Z165" s="596"/>
      <c r="AA165" s="595">
        <f>SUM(X164:Z164)</f>
        <v>0</v>
      </c>
      <c r="AB165" s="595">
        <f>W164+AA164</f>
        <v>193119</v>
      </c>
      <c r="AC165" s="597"/>
      <c r="AD165" s="597"/>
      <c r="AE165" s="596"/>
      <c r="AF165" s="596"/>
      <c r="AG165" s="595">
        <f>SUM(AE164:AF164)</f>
        <v>3700</v>
      </c>
      <c r="AH165" s="595">
        <f>AB164+AC164+AD164+AG164</f>
        <v>265957</v>
      </c>
      <c r="AI165" s="598"/>
      <c r="AJ165" s="598"/>
      <c r="AK165" s="598"/>
      <c r="AL165" s="598"/>
      <c r="AM165" s="598"/>
      <c r="AN165" s="598"/>
      <c r="AO165" s="598"/>
      <c r="AP165" s="598"/>
      <c r="AQ165" s="138">
        <f>AI164+AK164+AL164+AN164+AO164</f>
        <v>0.2</v>
      </c>
      <c r="AR165" s="138">
        <f>AJ164+AM164+AP164</f>
        <v>0.4</v>
      </c>
      <c r="AS165" s="138">
        <f>SUM(AQ164:AR164)</f>
        <v>0.60000000000000009</v>
      </c>
      <c r="AT165" s="593">
        <f>SUM(AU164:AY164)</f>
        <v>333088204</v>
      </c>
      <c r="AU165" s="687"/>
      <c r="AV165" s="687"/>
      <c r="AW165" s="687"/>
      <c r="AX165" s="687"/>
      <c r="AY165" s="687"/>
      <c r="AZ165" s="594">
        <f>SUM(BA164:BB164)</f>
        <v>518.01705000000004</v>
      </c>
      <c r="BA165" s="806"/>
      <c r="BB165" s="806"/>
    </row>
    <row r="166" spans="1:56" ht="12.75" customHeight="1" thickBot="1" x14ac:dyDescent="0.3">
      <c r="B166" s="591"/>
      <c r="D166" s="591"/>
      <c r="F166" s="591"/>
      <c r="I166" s="600">
        <f>SUM(J167:N167)</f>
        <v>332822247</v>
      </c>
      <c r="J166" s="495"/>
      <c r="K166" s="495"/>
      <c r="L166" s="495"/>
      <c r="M166" s="495"/>
      <c r="N166" s="495"/>
      <c r="O166" s="601">
        <f ca="1">SUM(P167:Q167)</f>
        <v>517.4170499999999</v>
      </c>
      <c r="P166" s="792"/>
      <c r="Q166" s="792"/>
      <c r="R166" s="593"/>
      <c r="S166" s="593"/>
      <c r="T166" s="593"/>
      <c r="U166" s="593"/>
      <c r="V166" s="593"/>
      <c r="W166" s="595">
        <f ca="1">SUM(R167:V167)</f>
        <v>193119</v>
      </c>
      <c r="X166" s="596"/>
      <c r="Y166" s="596"/>
      <c r="Z166" s="596"/>
      <c r="AA166" s="595">
        <f ca="1">SUM(X167:Z167)</f>
        <v>0</v>
      </c>
      <c r="AB166" s="595">
        <f ca="1">W167+AA167</f>
        <v>193119</v>
      </c>
      <c r="AC166" s="597"/>
      <c r="AD166" s="597"/>
      <c r="AE166" s="596"/>
      <c r="AF166" s="596"/>
      <c r="AG166" s="595">
        <f ca="1">SUM(AE167:AF167)</f>
        <v>3700</v>
      </c>
      <c r="AH166" s="595">
        <f ca="1">AB167+AC167+AD167+AG167</f>
        <v>265957</v>
      </c>
      <c r="AI166" s="598"/>
      <c r="AJ166" s="598"/>
      <c r="AK166" s="598"/>
      <c r="AL166" s="598"/>
      <c r="AM166" s="598"/>
      <c r="AN166" s="598"/>
      <c r="AO166" s="598"/>
      <c r="AP166" s="598"/>
      <c r="AQ166" s="307">
        <f ca="1">AI167+AK167+AL167+AN167+AO167</f>
        <v>0.2</v>
      </c>
      <c r="AR166" s="307">
        <f ca="1">AJ167+AM167+AP167</f>
        <v>0.40000000000000008</v>
      </c>
      <c r="AS166" s="307">
        <f ca="1">SUM(AQ167:AR167)</f>
        <v>0.60000000000000009</v>
      </c>
      <c r="AT166" s="593">
        <f ca="1">SUM(AU167:AY167)</f>
        <v>333088204</v>
      </c>
      <c r="AU166" s="687"/>
      <c r="AV166" s="687"/>
      <c r="AW166" s="687"/>
      <c r="AX166" s="687"/>
      <c r="AY166" s="687"/>
      <c r="AZ166" s="594">
        <f ca="1">SUM(BA167:BB167)</f>
        <v>518.01704999999993</v>
      </c>
      <c r="BA166" s="806"/>
      <c r="BB166" s="806"/>
    </row>
    <row r="167" spans="1:56" s="143" customFormat="1" ht="12.95" customHeight="1" thickBot="1" x14ac:dyDescent="0.3">
      <c r="D167" s="609"/>
      <c r="E167" s="610"/>
      <c r="F167" s="609"/>
      <c r="G167" s="611"/>
      <c r="H167" s="612" t="s">
        <v>0</v>
      </c>
      <c r="I167" s="688">
        <f t="shared" ref="I167:BB167" si="155">SUM(I168:I177)</f>
        <v>332822247</v>
      </c>
      <c r="J167" s="689">
        <f t="shared" si="155"/>
        <v>239509078</v>
      </c>
      <c r="K167" s="689">
        <f>SUM(K168:K177)</f>
        <v>1849432</v>
      </c>
      <c r="L167" s="689">
        <f t="shared" si="155"/>
        <v>81567594</v>
      </c>
      <c r="M167" s="689">
        <f t="shared" si="155"/>
        <v>4790187</v>
      </c>
      <c r="N167" s="689">
        <f t="shared" si="155"/>
        <v>5105956</v>
      </c>
      <c r="O167" s="617">
        <f t="shared" ca="1" si="155"/>
        <v>517.41705000000002</v>
      </c>
      <c r="P167" s="615">
        <f t="shared" ca="1" si="155"/>
        <v>356.14039999999994</v>
      </c>
      <c r="Q167" s="729">
        <f t="shared" ca="1" si="155"/>
        <v>161.27664999999996</v>
      </c>
      <c r="R167" s="613">
        <f t="shared" ca="1" si="155"/>
        <v>0</v>
      </c>
      <c r="S167" s="614">
        <f t="shared" ca="1" si="155"/>
        <v>78010</v>
      </c>
      <c r="T167" s="614">
        <f t="shared" ca="1" si="155"/>
        <v>115109</v>
      </c>
      <c r="U167" s="614">
        <f t="shared" ca="1" si="155"/>
        <v>0</v>
      </c>
      <c r="V167" s="614">
        <f t="shared" ca="1" si="155"/>
        <v>0</v>
      </c>
      <c r="W167" s="614">
        <f t="shared" ca="1" si="155"/>
        <v>193119</v>
      </c>
      <c r="X167" s="614">
        <f t="shared" ca="1" si="155"/>
        <v>0</v>
      </c>
      <c r="Y167" s="614">
        <f t="shared" ca="1" si="155"/>
        <v>0</v>
      </c>
      <c r="Z167" s="614">
        <f t="shared" ca="1" si="155"/>
        <v>0</v>
      </c>
      <c r="AA167" s="614">
        <f t="shared" ca="1" si="155"/>
        <v>0</v>
      </c>
      <c r="AB167" s="614">
        <f t="shared" ca="1" si="155"/>
        <v>193119</v>
      </c>
      <c r="AC167" s="614">
        <f t="shared" ca="1" si="155"/>
        <v>65274</v>
      </c>
      <c r="AD167" s="614">
        <f t="shared" ca="1" si="155"/>
        <v>3864</v>
      </c>
      <c r="AE167" s="614">
        <f t="shared" ca="1" si="155"/>
        <v>3700</v>
      </c>
      <c r="AF167" s="614">
        <f t="shared" ca="1" si="155"/>
        <v>0</v>
      </c>
      <c r="AG167" s="614">
        <f t="shared" ca="1" si="155"/>
        <v>3700</v>
      </c>
      <c r="AH167" s="614">
        <f t="shared" ca="1" si="155"/>
        <v>265957</v>
      </c>
      <c r="AI167" s="615">
        <f t="shared" ca="1" si="155"/>
        <v>0</v>
      </c>
      <c r="AJ167" s="615">
        <f t="shared" ca="1" si="155"/>
        <v>0</v>
      </c>
      <c r="AK167" s="615">
        <f t="shared" ca="1" si="155"/>
        <v>0.2</v>
      </c>
      <c r="AL167" s="615">
        <f t="shared" ca="1" si="155"/>
        <v>0</v>
      </c>
      <c r="AM167" s="615">
        <f t="shared" ca="1" si="155"/>
        <v>0.40000000000000008</v>
      </c>
      <c r="AN167" s="615">
        <f t="shared" ca="1" si="155"/>
        <v>0</v>
      </c>
      <c r="AO167" s="615">
        <f t="shared" ca="1" si="155"/>
        <v>0</v>
      </c>
      <c r="AP167" s="615">
        <f t="shared" ca="1" si="155"/>
        <v>0</v>
      </c>
      <c r="AQ167" s="615">
        <f t="shared" ca="1" si="155"/>
        <v>0.2</v>
      </c>
      <c r="AR167" s="615">
        <f t="shared" ca="1" si="155"/>
        <v>0.40000000000000008</v>
      </c>
      <c r="AS167" s="690">
        <f t="shared" ca="1" si="155"/>
        <v>0.60000000000000009</v>
      </c>
      <c r="AT167" s="616">
        <f t="shared" ca="1" si="155"/>
        <v>333088204</v>
      </c>
      <c r="AU167" s="614">
        <f t="shared" ca="1" si="155"/>
        <v>239702197</v>
      </c>
      <c r="AV167" s="614">
        <f t="shared" ca="1" si="155"/>
        <v>1849432</v>
      </c>
      <c r="AW167" s="614">
        <f t="shared" ca="1" si="155"/>
        <v>81632868</v>
      </c>
      <c r="AX167" s="614">
        <f t="shared" ca="1" si="155"/>
        <v>4794051</v>
      </c>
      <c r="AY167" s="614">
        <f t="shared" ca="1" si="155"/>
        <v>5109656</v>
      </c>
      <c r="AZ167" s="615">
        <f t="shared" ca="1" si="155"/>
        <v>518.01704999999993</v>
      </c>
      <c r="BA167" s="615">
        <f t="shared" ca="1" si="155"/>
        <v>356.34039999999993</v>
      </c>
      <c r="BB167" s="690">
        <f t="shared" ca="1" si="155"/>
        <v>161.67664999999997</v>
      </c>
      <c r="BC167" s="691"/>
      <c r="BD167" s="691"/>
    </row>
    <row r="168" spans="1:56" s="143" customFormat="1" ht="12.95" customHeight="1" x14ac:dyDescent="0.25">
      <c r="D168" s="609"/>
      <c r="E168" s="610"/>
      <c r="F168" s="609"/>
      <c r="G168" s="611"/>
      <c r="H168" s="620">
        <v>3111</v>
      </c>
      <c r="I168" s="292">
        <f t="shared" ref="I168:N168" si="156">SUMIF($F$12:$F$430,"=3111",I$12:I$430)</f>
        <v>63908121</v>
      </c>
      <c r="J168" s="219">
        <f t="shared" si="156"/>
        <v>46258171</v>
      </c>
      <c r="K168" s="219">
        <f t="shared" si="156"/>
        <v>244000</v>
      </c>
      <c r="L168" s="219">
        <f t="shared" si="156"/>
        <v>15717738</v>
      </c>
      <c r="M168" s="219">
        <f t="shared" si="156"/>
        <v>925164</v>
      </c>
      <c r="N168" s="219">
        <f t="shared" si="156"/>
        <v>763048</v>
      </c>
      <c r="O168" s="621">
        <f t="shared" ref="O168:BB168" ca="1" si="157">SUMIF($F$12:$F$430,"=3111",O$12:O$386)</f>
        <v>108.09175</v>
      </c>
      <c r="P168" s="414">
        <f t="shared" ca="1" si="157"/>
        <v>81.335899999999995</v>
      </c>
      <c r="Q168" s="424">
        <f t="shared" ca="1" si="157"/>
        <v>26.755849999999995</v>
      </c>
      <c r="R168" s="413">
        <f t="shared" ca="1" si="157"/>
        <v>0</v>
      </c>
      <c r="S168" s="412">
        <f t="shared" ca="1" si="157"/>
        <v>86611</v>
      </c>
      <c r="T168" s="412">
        <f t="shared" ca="1" si="157"/>
        <v>0</v>
      </c>
      <c r="U168" s="412">
        <f t="shared" ca="1" si="157"/>
        <v>0</v>
      </c>
      <c r="V168" s="412">
        <f t="shared" ca="1" si="157"/>
        <v>0</v>
      </c>
      <c r="W168" s="412">
        <f t="shared" ca="1" si="157"/>
        <v>86611</v>
      </c>
      <c r="X168" s="412">
        <f t="shared" ca="1" si="157"/>
        <v>0</v>
      </c>
      <c r="Y168" s="412">
        <f t="shared" ca="1" si="157"/>
        <v>0</v>
      </c>
      <c r="Z168" s="412">
        <f t="shared" ca="1" si="157"/>
        <v>0</v>
      </c>
      <c r="AA168" s="412">
        <f t="shared" ca="1" si="157"/>
        <v>0</v>
      </c>
      <c r="AB168" s="412">
        <f t="shared" ca="1" si="157"/>
        <v>86611</v>
      </c>
      <c r="AC168" s="412">
        <f t="shared" ca="1" si="157"/>
        <v>29275</v>
      </c>
      <c r="AD168" s="412">
        <f t="shared" ca="1" si="157"/>
        <v>1732</v>
      </c>
      <c r="AE168" s="412">
        <f t="shared" ca="1" si="157"/>
        <v>0</v>
      </c>
      <c r="AF168" s="412">
        <f t="shared" ca="1" si="157"/>
        <v>0</v>
      </c>
      <c r="AG168" s="412">
        <f t="shared" ca="1" si="157"/>
        <v>0</v>
      </c>
      <c r="AH168" s="412">
        <f t="shared" ca="1" si="157"/>
        <v>117618</v>
      </c>
      <c r="AI168" s="414">
        <f t="shared" ca="1" si="157"/>
        <v>0</v>
      </c>
      <c r="AJ168" s="414">
        <f t="shared" ca="1" si="157"/>
        <v>0</v>
      </c>
      <c r="AK168" s="414">
        <f t="shared" ca="1" si="157"/>
        <v>0.25</v>
      </c>
      <c r="AL168" s="414">
        <f t="shared" ca="1" si="157"/>
        <v>0</v>
      </c>
      <c r="AM168" s="414">
        <f t="shared" ca="1" si="157"/>
        <v>0</v>
      </c>
      <c r="AN168" s="414">
        <f t="shared" ca="1" si="157"/>
        <v>0</v>
      </c>
      <c r="AO168" s="414">
        <f t="shared" ca="1" si="157"/>
        <v>0</v>
      </c>
      <c r="AP168" s="414">
        <f t="shared" ca="1" si="157"/>
        <v>0</v>
      </c>
      <c r="AQ168" s="414">
        <f t="shared" ca="1" si="157"/>
        <v>0.25</v>
      </c>
      <c r="AR168" s="414">
        <f t="shared" ca="1" si="157"/>
        <v>0</v>
      </c>
      <c r="AS168" s="415">
        <f t="shared" ca="1" si="157"/>
        <v>0.25</v>
      </c>
      <c r="AT168" s="423">
        <f t="shared" ca="1" si="157"/>
        <v>64025739</v>
      </c>
      <c r="AU168" s="412">
        <f t="shared" ca="1" si="157"/>
        <v>46344782</v>
      </c>
      <c r="AV168" s="412">
        <f t="shared" ca="1" si="157"/>
        <v>244000</v>
      </c>
      <c r="AW168" s="412">
        <f t="shared" ca="1" si="157"/>
        <v>15747013</v>
      </c>
      <c r="AX168" s="412">
        <f t="shared" ca="1" si="157"/>
        <v>926896</v>
      </c>
      <c r="AY168" s="412">
        <f t="shared" ca="1" si="157"/>
        <v>763048</v>
      </c>
      <c r="AZ168" s="414">
        <f t="shared" ca="1" si="157"/>
        <v>108.34175</v>
      </c>
      <c r="BA168" s="414">
        <f t="shared" ca="1" si="157"/>
        <v>81.585899999999995</v>
      </c>
      <c r="BB168" s="415">
        <f t="shared" ca="1" si="157"/>
        <v>26.755849999999995</v>
      </c>
      <c r="BC168" s="691"/>
      <c r="BD168" s="692"/>
    </row>
    <row r="169" spans="1:56" s="143" customFormat="1" ht="12.95" customHeight="1" x14ac:dyDescent="0.25">
      <c r="D169" s="609"/>
      <c r="E169" s="610"/>
      <c r="F169" s="609"/>
      <c r="G169" s="611"/>
      <c r="H169" s="624">
        <v>3113</v>
      </c>
      <c r="I169" s="112">
        <f t="shared" ref="I169:BB169" si="158">SUMIF($F$12:$F$430,"=3113",I$12:I$430)</f>
        <v>140888083</v>
      </c>
      <c r="J169" s="113">
        <f t="shared" si="158"/>
        <v>100757799</v>
      </c>
      <c r="K169" s="113">
        <f t="shared" si="158"/>
        <v>617952</v>
      </c>
      <c r="L169" s="113">
        <f t="shared" si="158"/>
        <v>34253419</v>
      </c>
      <c r="M169" s="113">
        <f t="shared" si="158"/>
        <v>2015154</v>
      </c>
      <c r="N169" s="113">
        <f t="shared" si="158"/>
        <v>3243759</v>
      </c>
      <c r="O169" s="625">
        <f t="shared" si="158"/>
        <v>198.08959999999999</v>
      </c>
      <c r="P169" s="115">
        <f t="shared" si="158"/>
        <v>153.79409999999999</v>
      </c>
      <c r="Q169" s="377">
        <f t="shared" si="158"/>
        <v>44.295499999999997</v>
      </c>
      <c r="R169" s="112">
        <f t="shared" si="158"/>
        <v>0</v>
      </c>
      <c r="S169" s="113">
        <f t="shared" si="158"/>
        <v>-8601</v>
      </c>
      <c r="T169" s="113">
        <f t="shared" si="158"/>
        <v>0</v>
      </c>
      <c r="U169" s="113">
        <f t="shared" si="158"/>
        <v>0</v>
      </c>
      <c r="V169" s="113">
        <f t="shared" si="158"/>
        <v>0</v>
      </c>
      <c r="W169" s="113">
        <f t="shared" si="158"/>
        <v>-8601</v>
      </c>
      <c r="X169" s="113">
        <f t="shared" si="158"/>
        <v>0</v>
      </c>
      <c r="Y169" s="113">
        <f t="shared" si="158"/>
        <v>0</v>
      </c>
      <c r="Z169" s="113">
        <f t="shared" si="158"/>
        <v>0</v>
      </c>
      <c r="AA169" s="113">
        <f t="shared" si="158"/>
        <v>0</v>
      </c>
      <c r="AB169" s="113">
        <f t="shared" si="158"/>
        <v>-8601</v>
      </c>
      <c r="AC169" s="113">
        <f t="shared" si="158"/>
        <v>-2908</v>
      </c>
      <c r="AD169" s="113">
        <f t="shared" si="158"/>
        <v>-172</v>
      </c>
      <c r="AE169" s="113">
        <f t="shared" si="158"/>
        <v>3700</v>
      </c>
      <c r="AF169" s="113">
        <f t="shared" si="158"/>
        <v>0</v>
      </c>
      <c r="AG169" s="113">
        <f t="shared" si="158"/>
        <v>3700</v>
      </c>
      <c r="AH169" s="113">
        <f t="shared" si="158"/>
        <v>-7981</v>
      </c>
      <c r="AI169" s="115">
        <f t="shared" si="158"/>
        <v>0</v>
      </c>
      <c r="AJ169" s="115">
        <f t="shared" si="158"/>
        <v>0</v>
      </c>
      <c r="AK169" s="115">
        <f t="shared" si="158"/>
        <v>-4.9999999999999996E-2</v>
      </c>
      <c r="AL169" s="115">
        <f t="shared" si="158"/>
        <v>0</v>
      </c>
      <c r="AM169" s="115">
        <f t="shared" si="158"/>
        <v>0</v>
      </c>
      <c r="AN169" s="115">
        <f t="shared" si="158"/>
        <v>0</v>
      </c>
      <c r="AO169" s="115">
        <f t="shared" si="158"/>
        <v>0</v>
      </c>
      <c r="AP169" s="115">
        <f t="shared" si="158"/>
        <v>0</v>
      </c>
      <c r="AQ169" s="115">
        <f t="shared" si="158"/>
        <v>-4.9999999999999996E-2</v>
      </c>
      <c r="AR169" s="115">
        <f t="shared" si="158"/>
        <v>0</v>
      </c>
      <c r="AS169" s="116">
        <f t="shared" si="158"/>
        <v>-4.9999999999999996E-2</v>
      </c>
      <c r="AT169" s="351">
        <f t="shared" si="158"/>
        <v>140880102</v>
      </c>
      <c r="AU169" s="113">
        <f t="shared" si="158"/>
        <v>100749198</v>
      </c>
      <c r="AV169" s="113">
        <f t="shared" si="158"/>
        <v>617952</v>
      </c>
      <c r="AW169" s="113">
        <f t="shared" si="158"/>
        <v>34250511</v>
      </c>
      <c r="AX169" s="113">
        <f t="shared" si="158"/>
        <v>2014982</v>
      </c>
      <c r="AY169" s="113">
        <f t="shared" si="158"/>
        <v>3247459</v>
      </c>
      <c r="AZ169" s="115">
        <f t="shared" si="158"/>
        <v>198.03960000000001</v>
      </c>
      <c r="BA169" s="115">
        <f t="shared" si="158"/>
        <v>153.7441</v>
      </c>
      <c r="BB169" s="116">
        <f t="shared" si="158"/>
        <v>44.295499999999997</v>
      </c>
      <c r="BC169" s="691"/>
      <c r="BD169" s="692"/>
    </row>
    <row r="170" spans="1:56" s="143" customFormat="1" ht="12.95" customHeight="1" x14ac:dyDescent="0.25">
      <c r="D170" s="609"/>
      <c r="E170" s="610"/>
      <c r="F170" s="609"/>
      <c r="G170" s="611"/>
      <c r="H170" s="624">
        <v>3114</v>
      </c>
      <c r="I170" s="112">
        <f t="shared" ref="I170:BB170" si="159">SUMIF($F$12:$F$430,"=3114",I$12:I$430)</f>
        <v>17582476</v>
      </c>
      <c r="J170" s="113">
        <f t="shared" si="159"/>
        <v>12720466</v>
      </c>
      <c r="K170" s="113">
        <f t="shared" si="159"/>
        <v>89000</v>
      </c>
      <c r="L170" s="113">
        <f t="shared" si="159"/>
        <v>4329600</v>
      </c>
      <c r="M170" s="113">
        <f t="shared" si="159"/>
        <v>254410</v>
      </c>
      <c r="N170" s="113">
        <f t="shared" si="159"/>
        <v>189000</v>
      </c>
      <c r="O170" s="625">
        <f t="shared" si="159"/>
        <v>23.541999999999998</v>
      </c>
      <c r="P170" s="115">
        <f t="shared" si="159"/>
        <v>18.353999999999999</v>
      </c>
      <c r="Q170" s="377">
        <f t="shared" si="159"/>
        <v>5.1879999999999997</v>
      </c>
      <c r="R170" s="112">
        <f t="shared" si="159"/>
        <v>0</v>
      </c>
      <c r="S170" s="113">
        <f t="shared" si="159"/>
        <v>0</v>
      </c>
      <c r="T170" s="113">
        <f t="shared" si="159"/>
        <v>0</v>
      </c>
      <c r="U170" s="113">
        <f t="shared" si="159"/>
        <v>0</v>
      </c>
      <c r="V170" s="113">
        <f t="shared" si="159"/>
        <v>0</v>
      </c>
      <c r="W170" s="113">
        <f t="shared" si="159"/>
        <v>0</v>
      </c>
      <c r="X170" s="113">
        <f t="shared" si="159"/>
        <v>0</v>
      </c>
      <c r="Y170" s="113">
        <f t="shared" si="159"/>
        <v>0</v>
      </c>
      <c r="Z170" s="113">
        <f t="shared" si="159"/>
        <v>0</v>
      </c>
      <c r="AA170" s="113">
        <f t="shared" si="159"/>
        <v>0</v>
      </c>
      <c r="AB170" s="113">
        <f t="shared" si="159"/>
        <v>0</v>
      </c>
      <c r="AC170" s="113">
        <f t="shared" si="159"/>
        <v>0</v>
      </c>
      <c r="AD170" s="113">
        <f t="shared" si="159"/>
        <v>0</v>
      </c>
      <c r="AE170" s="113">
        <f t="shared" si="159"/>
        <v>0</v>
      </c>
      <c r="AF170" s="113">
        <f t="shared" si="159"/>
        <v>0</v>
      </c>
      <c r="AG170" s="113">
        <f t="shared" si="159"/>
        <v>0</v>
      </c>
      <c r="AH170" s="113">
        <f t="shared" si="159"/>
        <v>0</v>
      </c>
      <c r="AI170" s="115">
        <f t="shared" si="159"/>
        <v>0</v>
      </c>
      <c r="AJ170" s="115">
        <f t="shared" si="159"/>
        <v>0</v>
      </c>
      <c r="AK170" s="115">
        <f t="shared" si="159"/>
        <v>0</v>
      </c>
      <c r="AL170" s="115">
        <f t="shared" si="159"/>
        <v>0</v>
      </c>
      <c r="AM170" s="115">
        <f t="shared" si="159"/>
        <v>0</v>
      </c>
      <c r="AN170" s="115">
        <f t="shared" si="159"/>
        <v>0</v>
      </c>
      <c r="AO170" s="115">
        <f t="shared" si="159"/>
        <v>0</v>
      </c>
      <c r="AP170" s="115">
        <f t="shared" si="159"/>
        <v>0</v>
      </c>
      <c r="AQ170" s="115">
        <f t="shared" si="159"/>
        <v>0</v>
      </c>
      <c r="AR170" s="115">
        <f t="shared" si="159"/>
        <v>0</v>
      </c>
      <c r="AS170" s="116">
        <f t="shared" si="159"/>
        <v>0</v>
      </c>
      <c r="AT170" s="351">
        <f t="shared" si="159"/>
        <v>17582476</v>
      </c>
      <c r="AU170" s="113">
        <f t="shared" si="159"/>
        <v>12720466</v>
      </c>
      <c r="AV170" s="113">
        <f t="shared" si="159"/>
        <v>89000</v>
      </c>
      <c r="AW170" s="113">
        <f t="shared" si="159"/>
        <v>4329600</v>
      </c>
      <c r="AX170" s="113">
        <f t="shared" si="159"/>
        <v>254410</v>
      </c>
      <c r="AY170" s="113">
        <f t="shared" si="159"/>
        <v>189000</v>
      </c>
      <c r="AZ170" s="115">
        <f t="shared" si="159"/>
        <v>23.541999999999998</v>
      </c>
      <c r="BA170" s="115">
        <f t="shared" si="159"/>
        <v>18.353999999999999</v>
      </c>
      <c r="BB170" s="116">
        <f t="shared" si="159"/>
        <v>5.1879999999999997</v>
      </c>
      <c r="BC170" s="691"/>
      <c r="BD170" s="692"/>
    </row>
    <row r="171" spans="1:56" s="143" customFormat="1" ht="12.95" customHeight="1" x14ac:dyDescent="0.25">
      <c r="D171" s="609"/>
      <c r="E171" s="610"/>
      <c r="F171" s="609"/>
      <c r="G171" s="611"/>
      <c r="H171" s="624">
        <v>3117</v>
      </c>
      <c r="I171" s="112">
        <f t="shared" ref="I171:BB171" si="160">SUMIF($F$12:$F$430,"=3117",I$12:I$430)</f>
        <v>28125528</v>
      </c>
      <c r="J171" s="113">
        <f t="shared" si="160"/>
        <v>20220389</v>
      </c>
      <c r="K171" s="113">
        <f t="shared" si="160"/>
        <v>145680</v>
      </c>
      <c r="L171" s="113">
        <f t="shared" si="160"/>
        <v>6883729</v>
      </c>
      <c r="M171" s="113">
        <f t="shared" si="160"/>
        <v>404410</v>
      </c>
      <c r="N171" s="113">
        <f t="shared" si="160"/>
        <v>471320</v>
      </c>
      <c r="O171" s="625">
        <f t="shared" si="160"/>
        <v>41.338200000000001</v>
      </c>
      <c r="P171" s="115">
        <f t="shared" si="160"/>
        <v>29.811799999999998</v>
      </c>
      <c r="Q171" s="377">
        <f t="shared" si="160"/>
        <v>11.526399999999999</v>
      </c>
      <c r="R171" s="112">
        <f t="shared" si="160"/>
        <v>0</v>
      </c>
      <c r="S171" s="113">
        <f t="shared" si="160"/>
        <v>0</v>
      </c>
      <c r="T171" s="113">
        <f t="shared" si="160"/>
        <v>0</v>
      </c>
      <c r="U171" s="113">
        <f t="shared" si="160"/>
        <v>0</v>
      </c>
      <c r="V171" s="113">
        <f t="shared" si="160"/>
        <v>0</v>
      </c>
      <c r="W171" s="113">
        <f t="shared" si="160"/>
        <v>0</v>
      </c>
      <c r="X171" s="113">
        <f t="shared" si="160"/>
        <v>0</v>
      </c>
      <c r="Y171" s="113">
        <f t="shared" si="160"/>
        <v>0</v>
      </c>
      <c r="Z171" s="113">
        <f t="shared" si="160"/>
        <v>0</v>
      </c>
      <c r="AA171" s="113">
        <f t="shared" si="160"/>
        <v>0</v>
      </c>
      <c r="AB171" s="113">
        <f t="shared" si="160"/>
        <v>0</v>
      </c>
      <c r="AC171" s="113">
        <f t="shared" si="160"/>
        <v>0</v>
      </c>
      <c r="AD171" s="113">
        <f t="shared" si="160"/>
        <v>0</v>
      </c>
      <c r="AE171" s="113">
        <f t="shared" si="160"/>
        <v>0</v>
      </c>
      <c r="AF171" s="113">
        <f t="shared" si="160"/>
        <v>0</v>
      </c>
      <c r="AG171" s="113">
        <f t="shared" si="160"/>
        <v>0</v>
      </c>
      <c r="AH171" s="113">
        <f t="shared" si="160"/>
        <v>0</v>
      </c>
      <c r="AI171" s="115">
        <f t="shared" si="160"/>
        <v>0</v>
      </c>
      <c r="AJ171" s="115">
        <f t="shared" si="160"/>
        <v>0</v>
      </c>
      <c r="AK171" s="115">
        <f t="shared" si="160"/>
        <v>0</v>
      </c>
      <c r="AL171" s="115">
        <f t="shared" si="160"/>
        <v>0</v>
      </c>
      <c r="AM171" s="115">
        <f t="shared" si="160"/>
        <v>0</v>
      </c>
      <c r="AN171" s="115">
        <f t="shared" si="160"/>
        <v>0</v>
      </c>
      <c r="AO171" s="115">
        <f t="shared" si="160"/>
        <v>0</v>
      </c>
      <c r="AP171" s="115">
        <f t="shared" si="160"/>
        <v>0</v>
      </c>
      <c r="AQ171" s="115">
        <f t="shared" si="160"/>
        <v>0</v>
      </c>
      <c r="AR171" s="115">
        <f t="shared" si="160"/>
        <v>0</v>
      </c>
      <c r="AS171" s="116">
        <f t="shared" si="160"/>
        <v>0</v>
      </c>
      <c r="AT171" s="351">
        <f t="shared" si="160"/>
        <v>28125528</v>
      </c>
      <c r="AU171" s="113">
        <f t="shared" si="160"/>
        <v>20220389</v>
      </c>
      <c r="AV171" s="113">
        <f t="shared" si="160"/>
        <v>145680</v>
      </c>
      <c r="AW171" s="113">
        <f t="shared" si="160"/>
        <v>6883729</v>
      </c>
      <c r="AX171" s="113">
        <f t="shared" si="160"/>
        <v>404410</v>
      </c>
      <c r="AY171" s="113">
        <f t="shared" si="160"/>
        <v>471320</v>
      </c>
      <c r="AZ171" s="115">
        <f t="shared" si="160"/>
        <v>41.338200000000001</v>
      </c>
      <c r="BA171" s="115">
        <f t="shared" si="160"/>
        <v>29.811799999999998</v>
      </c>
      <c r="BB171" s="116">
        <f t="shared" si="160"/>
        <v>11.526399999999999</v>
      </c>
      <c r="BC171" s="691"/>
      <c r="BD171" s="692"/>
    </row>
    <row r="172" spans="1:56" s="143" customFormat="1" ht="12.95" customHeight="1" x14ac:dyDescent="0.25">
      <c r="D172" s="609"/>
      <c r="E172" s="610"/>
      <c r="F172" s="609"/>
      <c r="G172" s="611"/>
      <c r="H172" s="624">
        <v>3122</v>
      </c>
      <c r="I172" s="112">
        <f t="shared" ref="I172:BB172" si="161">SUMIF($F$12:$F$386,"=3122",I$12:I$386)</f>
        <v>8226421</v>
      </c>
      <c r="J172" s="113">
        <f t="shared" si="161"/>
        <v>5760826</v>
      </c>
      <c r="K172" s="113">
        <f t="shared" si="161"/>
        <v>232600</v>
      </c>
      <c r="L172" s="113">
        <f t="shared" si="161"/>
        <v>2025778</v>
      </c>
      <c r="M172" s="113">
        <f t="shared" si="161"/>
        <v>115217</v>
      </c>
      <c r="N172" s="113">
        <f t="shared" si="161"/>
        <v>92000</v>
      </c>
      <c r="O172" s="625">
        <f t="shared" si="161"/>
        <v>10.0229</v>
      </c>
      <c r="P172" s="115">
        <f t="shared" si="161"/>
        <v>8.7001000000000008</v>
      </c>
      <c r="Q172" s="377">
        <f t="shared" si="161"/>
        <v>1.3228</v>
      </c>
      <c r="R172" s="112">
        <f t="shared" si="161"/>
        <v>0</v>
      </c>
      <c r="S172" s="113">
        <f t="shared" si="161"/>
        <v>0</v>
      </c>
      <c r="T172" s="113">
        <f t="shared" si="161"/>
        <v>0</v>
      </c>
      <c r="U172" s="113">
        <f t="shared" si="161"/>
        <v>0</v>
      </c>
      <c r="V172" s="113">
        <f t="shared" si="161"/>
        <v>0</v>
      </c>
      <c r="W172" s="113">
        <f t="shared" si="161"/>
        <v>0</v>
      </c>
      <c r="X172" s="113">
        <f t="shared" si="161"/>
        <v>0</v>
      </c>
      <c r="Y172" s="113">
        <f t="shared" si="161"/>
        <v>0</v>
      </c>
      <c r="Z172" s="113">
        <f t="shared" si="161"/>
        <v>0</v>
      </c>
      <c r="AA172" s="113">
        <f t="shared" si="161"/>
        <v>0</v>
      </c>
      <c r="AB172" s="113">
        <f t="shared" si="161"/>
        <v>0</v>
      </c>
      <c r="AC172" s="113">
        <f t="shared" si="161"/>
        <v>0</v>
      </c>
      <c r="AD172" s="113">
        <f t="shared" si="161"/>
        <v>0</v>
      </c>
      <c r="AE172" s="113">
        <f t="shared" si="161"/>
        <v>0</v>
      </c>
      <c r="AF172" s="113">
        <f t="shared" si="161"/>
        <v>0</v>
      </c>
      <c r="AG172" s="113">
        <f t="shared" si="161"/>
        <v>0</v>
      </c>
      <c r="AH172" s="113">
        <f t="shared" si="161"/>
        <v>0</v>
      </c>
      <c r="AI172" s="115">
        <f t="shared" si="161"/>
        <v>0</v>
      </c>
      <c r="AJ172" s="115">
        <f t="shared" si="161"/>
        <v>0</v>
      </c>
      <c r="AK172" s="115">
        <f t="shared" si="161"/>
        <v>0</v>
      </c>
      <c r="AL172" s="115">
        <f t="shared" si="161"/>
        <v>0</v>
      </c>
      <c r="AM172" s="115">
        <f t="shared" si="161"/>
        <v>0</v>
      </c>
      <c r="AN172" s="115">
        <f t="shared" si="161"/>
        <v>0</v>
      </c>
      <c r="AO172" s="115">
        <f t="shared" si="161"/>
        <v>0</v>
      </c>
      <c r="AP172" s="115">
        <f t="shared" si="161"/>
        <v>0</v>
      </c>
      <c r="AQ172" s="115">
        <f t="shared" si="161"/>
        <v>0</v>
      </c>
      <c r="AR172" s="115">
        <f t="shared" si="161"/>
        <v>0</v>
      </c>
      <c r="AS172" s="116">
        <f t="shared" si="161"/>
        <v>0</v>
      </c>
      <c r="AT172" s="351">
        <f t="shared" si="161"/>
        <v>8226421</v>
      </c>
      <c r="AU172" s="113">
        <f t="shared" si="161"/>
        <v>5760826</v>
      </c>
      <c r="AV172" s="113">
        <f t="shared" si="161"/>
        <v>232600</v>
      </c>
      <c r="AW172" s="113">
        <f t="shared" si="161"/>
        <v>2025778</v>
      </c>
      <c r="AX172" s="113">
        <f t="shared" si="161"/>
        <v>115217</v>
      </c>
      <c r="AY172" s="113">
        <f t="shared" si="161"/>
        <v>92000</v>
      </c>
      <c r="AZ172" s="115">
        <f t="shared" si="161"/>
        <v>10.0229</v>
      </c>
      <c r="BA172" s="115">
        <f t="shared" si="161"/>
        <v>8.7001000000000008</v>
      </c>
      <c r="BB172" s="116">
        <f t="shared" si="161"/>
        <v>1.3228</v>
      </c>
      <c r="BC172" s="691"/>
      <c r="BD172" s="692"/>
    </row>
    <row r="173" spans="1:56" s="143" customFormat="1" ht="12.95" customHeight="1" x14ac:dyDescent="0.25">
      <c r="D173" s="609"/>
      <c r="E173" s="610"/>
      <c r="F173" s="609"/>
      <c r="G173" s="611"/>
      <c r="H173" s="624">
        <v>3124</v>
      </c>
      <c r="I173" s="112">
        <f t="shared" ref="I173:BB173" si="162">SUMIF($F$12:$F$386,"=3124",I$12:I$386)</f>
        <v>0</v>
      </c>
      <c r="J173" s="113">
        <f t="shared" si="162"/>
        <v>0</v>
      </c>
      <c r="K173" s="113">
        <f t="shared" si="162"/>
        <v>0</v>
      </c>
      <c r="L173" s="113">
        <f t="shared" si="162"/>
        <v>0</v>
      </c>
      <c r="M173" s="113">
        <f t="shared" si="162"/>
        <v>0</v>
      </c>
      <c r="N173" s="113">
        <f t="shared" si="162"/>
        <v>0</v>
      </c>
      <c r="O173" s="625">
        <f t="shared" si="162"/>
        <v>0</v>
      </c>
      <c r="P173" s="115">
        <f t="shared" si="162"/>
        <v>0</v>
      </c>
      <c r="Q173" s="377">
        <f t="shared" si="162"/>
        <v>0</v>
      </c>
      <c r="R173" s="112">
        <f t="shared" si="162"/>
        <v>0</v>
      </c>
      <c r="S173" s="113">
        <f t="shared" si="162"/>
        <v>0</v>
      </c>
      <c r="T173" s="113">
        <f t="shared" si="162"/>
        <v>0</v>
      </c>
      <c r="U173" s="113">
        <f t="shared" si="162"/>
        <v>0</v>
      </c>
      <c r="V173" s="113">
        <f t="shared" si="162"/>
        <v>0</v>
      </c>
      <c r="W173" s="113">
        <f t="shared" si="162"/>
        <v>0</v>
      </c>
      <c r="X173" s="113">
        <f t="shared" si="162"/>
        <v>0</v>
      </c>
      <c r="Y173" s="113">
        <f t="shared" si="162"/>
        <v>0</v>
      </c>
      <c r="Z173" s="113">
        <f t="shared" si="162"/>
        <v>0</v>
      </c>
      <c r="AA173" s="113">
        <f t="shared" si="162"/>
        <v>0</v>
      </c>
      <c r="AB173" s="113">
        <f t="shared" si="162"/>
        <v>0</v>
      </c>
      <c r="AC173" s="113">
        <f t="shared" si="162"/>
        <v>0</v>
      </c>
      <c r="AD173" s="113">
        <f t="shared" si="162"/>
        <v>0</v>
      </c>
      <c r="AE173" s="113">
        <f t="shared" si="162"/>
        <v>0</v>
      </c>
      <c r="AF173" s="113">
        <f t="shared" si="162"/>
        <v>0</v>
      </c>
      <c r="AG173" s="113">
        <f t="shared" si="162"/>
        <v>0</v>
      </c>
      <c r="AH173" s="113">
        <f t="shared" si="162"/>
        <v>0</v>
      </c>
      <c r="AI173" s="115">
        <f t="shared" si="162"/>
        <v>0</v>
      </c>
      <c r="AJ173" s="115">
        <f t="shared" si="162"/>
        <v>0</v>
      </c>
      <c r="AK173" s="115">
        <f t="shared" si="162"/>
        <v>0</v>
      </c>
      <c r="AL173" s="115">
        <f t="shared" si="162"/>
        <v>0</v>
      </c>
      <c r="AM173" s="115">
        <f t="shared" si="162"/>
        <v>0</v>
      </c>
      <c r="AN173" s="115">
        <f t="shared" si="162"/>
        <v>0</v>
      </c>
      <c r="AO173" s="115">
        <f t="shared" si="162"/>
        <v>0</v>
      </c>
      <c r="AP173" s="115">
        <f t="shared" si="162"/>
        <v>0</v>
      </c>
      <c r="AQ173" s="115">
        <f t="shared" si="162"/>
        <v>0</v>
      </c>
      <c r="AR173" s="115">
        <f t="shared" si="162"/>
        <v>0</v>
      </c>
      <c r="AS173" s="116">
        <f t="shared" si="162"/>
        <v>0</v>
      </c>
      <c r="AT173" s="351">
        <f t="shared" si="162"/>
        <v>0</v>
      </c>
      <c r="AU173" s="113">
        <f t="shared" si="162"/>
        <v>0</v>
      </c>
      <c r="AV173" s="113">
        <f t="shared" si="162"/>
        <v>0</v>
      </c>
      <c r="AW173" s="113">
        <f t="shared" si="162"/>
        <v>0</v>
      </c>
      <c r="AX173" s="113">
        <f t="shared" si="162"/>
        <v>0</v>
      </c>
      <c r="AY173" s="113">
        <f t="shared" si="162"/>
        <v>0</v>
      </c>
      <c r="AZ173" s="115">
        <f t="shared" si="162"/>
        <v>0</v>
      </c>
      <c r="BA173" s="115">
        <f t="shared" si="162"/>
        <v>0</v>
      </c>
      <c r="BB173" s="116">
        <f t="shared" si="162"/>
        <v>0</v>
      </c>
      <c r="BC173" s="691"/>
      <c r="BD173" s="692"/>
    </row>
    <row r="174" spans="1:56" s="143" customFormat="1" ht="12.95" customHeight="1" x14ac:dyDescent="0.25">
      <c r="D174" s="609"/>
      <c r="E174" s="610"/>
      <c r="F174" s="609"/>
      <c r="G174" s="611"/>
      <c r="H174" s="624">
        <v>3141</v>
      </c>
      <c r="I174" s="112">
        <f t="shared" ref="I174:BB174" si="163">SUMIF($F$12:$F$430,"=3141",I$12:I$430)</f>
        <v>25453950</v>
      </c>
      <c r="J174" s="113">
        <f t="shared" si="163"/>
        <v>18457443</v>
      </c>
      <c r="K174" s="113">
        <f t="shared" si="163"/>
        <v>161000</v>
      </c>
      <c r="L174" s="113">
        <f t="shared" si="163"/>
        <v>6293035</v>
      </c>
      <c r="M174" s="113">
        <f t="shared" si="163"/>
        <v>369148</v>
      </c>
      <c r="N174" s="113">
        <f t="shared" si="163"/>
        <v>173324</v>
      </c>
      <c r="O174" s="625">
        <f t="shared" si="163"/>
        <v>63.029999999999994</v>
      </c>
      <c r="P174" s="115">
        <f t="shared" si="163"/>
        <v>0</v>
      </c>
      <c r="Q174" s="377">
        <f t="shared" si="163"/>
        <v>63.029999999999994</v>
      </c>
      <c r="R174" s="112">
        <f t="shared" si="163"/>
        <v>0</v>
      </c>
      <c r="S174" s="113">
        <f t="shared" si="163"/>
        <v>0</v>
      </c>
      <c r="T174" s="113">
        <f t="shared" si="163"/>
        <v>115109</v>
      </c>
      <c r="U174" s="113">
        <f t="shared" si="163"/>
        <v>0</v>
      </c>
      <c r="V174" s="113">
        <f t="shared" si="163"/>
        <v>0</v>
      </c>
      <c r="W174" s="113">
        <f t="shared" si="163"/>
        <v>115109</v>
      </c>
      <c r="X174" s="113">
        <f t="shared" si="163"/>
        <v>0</v>
      </c>
      <c r="Y174" s="113">
        <f t="shared" si="163"/>
        <v>0</v>
      </c>
      <c r="Z174" s="113">
        <f t="shared" si="163"/>
        <v>0</v>
      </c>
      <c r="AA174" s="113">
        <f t="shared" si="163"/>
        <v>0</v>
      </c>
      <c r="AB174" s="113">
        <f t="shared" si="163"/>
        <v>115109</v>
      </c>
      <c r="AC174" s="113">
        <f t="shared" si="163"/>
        <v>38907</v>
      </c>
      <c r="AD174" s="113">
        <f t="shared" si="163"/>
        <v>2304</v>
      </c>
      <c r="AE174" s="113">
        <f t="shared" si="163"/>
        <v>0</v>
      </c>
      <c r="AF174" s="113">
        <f t="shared" si="163"/>
        <v>0</v>
      </c>
      <c r="AG174" s="113">
        <f t="shared" si="163"/>
        <v>0</v>
      </c>
      <c r="AH174" s="113">
        <f t="shared" si="163"/>
        <v>156320</v>
      </c>
      <c r="AI174" s="115">
        <f t="shared" si="163"/>
        <v>0</v>
      </c>
      <c r="AJ174" s="115">
        <f t="shared" si="163"/>
        <v>0</v>
      </c>
      <c r="AK174" s="115">
        <f t="shared" si="163"/>
        <v>0</v>
      </c>
      <c r="AL174" s="115">
        <f t="shared" si="163"/>
        <v>0</v>
      </c>
      <c r="AM174" s="115">
        <f t="shared" si="163"/>
        <v>0.40000000000000008</v>
      </c>
      <c r="AN174" s="115">
        <f t="shared" si="163"/>
        <v>0</v>
      </c>
      <c r="AO174" s="115">
        <f t="shared" si="163"/>
        <v>0</v>
      </c>
      <c r="AP174" s="115">
        <f t="shared" si="163"/>
        <v>0</v>
      </c>
      <c r="AQ174" s="115">
        <f t="shared" si="163"/>
        <v>0</v>
      </c>
      <c r="AR174" s="115">
        <f t="shared" si="163"/>
        <v>0.40000000000000008</v>
      </c>
      <c r="AS174" s="116">
        <f t="shared" si="163"/>
        <v>0.40000000000000008</v>
      </c>
      <c r="AT174" s="351">
        <f t="shared" si="163"/>
        <v>25610270</v>
      </c>
      <c r="AU174" s="113">
        <f t="shared" si="163"/>
        <v>18572552</v>
      </c>
      <c r="AV174" s="113">
        <f t="shared" si="163"/>
        <v>161000</v>
      </c>
      <c r="AW174" s="113">
        <f t="shared" si="163"/>
        <v>6331942</v>
      </c>
      <c r="AX174" s="113">
        <f t="shared" si="163"/>
        <v>371452</v>
      </c>
      <c r="AY174" s="113">
        <f t="shared" si="163"/>
        <v>173324</v>
      </c>
      <c r="AZ174" s="115">
        <f t="shared" si="163"/>
        <v>63.43</v>
      </c>
      <c r="BA174" s="115">
        <f t="shared" si="163"/>
        <v>0</v>
      </c>
      <c r="BB174" s="116">
        <f t="shared" si="163"/>
        <v>63.43</v>
      </c>
      <c r="BC174" s="691"/>
      <c r="BD174" s="692"/>
    </row>
    <row r="175" spans="1:56" s="143" customFormat="1" ht="12.95" customHeight="1" x14ac:dyDescent="0.25">
      <c r="D175" s="609"/>
      <c r="E175" s="610"/>
      <c r="F175" s="609"/>
      <c r="G175" s="611"/>
      <c r="H175" s="624">
        <v>3143</v>
      </c>
      <c r="I175" s="112">
        <f t="shared" ref="I175:BB175" si="164">SUMIF($F$12:$F$430,"=3143",I$12:I$430)</f>
        <v>13517138</v>
      </c>
      <c r="J175" s="113">
        <f t="shared" si="164"/>
        <v>9674422</v>
      </c>
      <c r="K175" s="113">
        <f t="shared" si="164"/>
        <v>269200</v>
      </c>
      <c r="L175" s="113">
        <f t="shared" si="164"/>
        <v>3360943</v>
      </c>
      <c r="M175" s="113">
        <f t="shared" si="164"/>
        <v>193493</v>
      </c>
      <c r="N175" s="113">
        <f t="shared" si="164"/>
        <v>19080</v>
      </c>
      <c r="O175" s="625">
        <f t="shared" si="164"/>
        <v>22.032299999999999</v>
      </c>
      <c r="P175" s="115">
        <f t="shared" si="164"/>
        <v>20.712299999999995</v>
      </c>
      <c r="Q175" s="377">
        <f t="shared" si="164"/>
        <v>1.3200000000000003</v>
      </c>
      <c r="R175" s="112">
        <f t="shared" si="164"/>
        <v>0</v>
      </c>
      <c r="S175" s="113">
        <f t="shared" si="164"/>
        <v>0</v>
      </c>
      <c r="T175" s="113">
        <f t="shared" si="164"/>
        <v>0</v>
      </c>
      <c r="U175" s="113">
        <f t="shared" si="164"/>
        <v>0</v>
      </c>
      <c r="V175" s="113">
        <f t="shared" si="164"/>
        <v>0</v>
      </c>
      <c r="W175" s="113">
        <f t="shared" si="164"/>
        <v>0</v>
      </c>
      <c r="X175" s="113">
        <f t="shared" si="164"/>
        <v>0</v>
      </c>
      <c r="Y175" s="113">
        <f t="shared" si="164"/>
        <v>0</v>
      </c>
      <c r="Z175" s="113">
        <f t="shared" si="164"/>
        <v>0</v>
      </c>
      <c r="AA175" s="113">
        <f t="shared" si="164"/>
        <v>0</v>
      </c>
      <c r="AB175" s="113">
        <f t="shared" si="164"/>
        <v>0</v>
      </c>
      <c r="AC175" s="113">
        <f t="shared" si="164"/>
        <v>0</v>
      </c>
      <c r="AD175" s="113">
        <f t="shared" si="164"/>
        <v>0</v>
      </c>
      <c r="AE175" s="113">
        <f t="shared" si="164"/>
        <v>0</v>
      </c>
      <c r="AF175" s="113">
        <f t="shared" si="164"/>
        <v>0</v>
      </c>
      <c r="AG175" s="113">
        <f t="shared" si="164"/>
        <v>0</v>
      </c>
      <c r="AH175" s="113">
        <f t="shared" si="164"/>
        <v>0</v>
      </c>
      <c r="AI175" s="115">
        <f t="shared" si="164"/>
        <v>0</v>
      </c>
      <c r="AJ175" s="115">
        <f t="shared" si="164"/>
        <v>0</v>
      </c>
      <c r="AK175" s="115">
        <f t="shared" si="164"/>
        <v>0</v>
      </c>
      <c r="AL175" s="115">
        <f t="shared" si="164"/>
        <v>0</v>
      </c>
      <c r="AM175" s="115">
        <f t="shared" si="164"/>
        <v>0</v>
      </c>
      <c r="AN175" s="115">
        <f t="shared" si="164"/>
        <v>0</v>
      </c>
      <c r="AO175" s="115">
        <f t="shared" si="164"/>
        <v>0</v>
      </c>
      <c r="AP175" s="115">
        <f t="shared" si="164"/>
        <v>0</v>
      </c>
      <c r="AQ175" s="115">
        <f t="shared" si="164"/>
        <v>0</v>
      </c>
      <c r="AR175" s="115">
        <f t="shared" si="164"/>
        <v>0</v>
      </c>
      <c r="AS175" s="116">
        <f t="shared" si="164"/>
        <v>0</v>
      </c>
      <c r="AT175" s="351">
        <f t="shared" si="164"/>
        <v>13517138</v>
      </c>
      <c r="AU175" s="113">
        <f t="shared" si="164"/>
        <v>9674422</v>
      </c>
      <c r="AV175" s="113">
        <f t="shared" si="164"/>
        <v>269200</v>
      </c>
      <c r="AW175" s="113">
        <f t="shared" si="164"/>
        <v>3360943</v>
      </c>
      <c r="AX175" s="113">
        <f t="shared" si="164"/>
        <v>193493</v>
      </c>
      <c r="AY175" s="113">
        <f t="shared" si="164"/>
        <v>19080</v>
      </c>
      <c r="AZ175" s="115">
        <f t="shared" si="164"/>
        <v>22.032299999999999</v>
      </c>
      <c r="BA175" s="115">
        <f t="shared" si="164"/>
        <v>20.712299999999995</v>
      </c>
      <c r="BB175" s="116">
        <f t="shared" si="164"/>
        <v>1.3200000000000003</v>
      </c>
      <c r="BC175" s="691"/>
      <c r="BD175" s="692"/>
    </row>
    <row r="176" spans="1:56" s="143" customFormat="1" ht="12.95" customHeight="1" x14ac:dyDescent="0.25">
      <c r="D176" s="609"/>
      <c r="E176" s="610"/>
      <c r="F176" s="609"/>
      <c r="G176" s="611"/>
      <c r="H176" s="624">
        <v>3231</v>
      </c>
      <c r="I176" s="112">
        <f t="shared" ref="I176:BB176" si="165">SUMIF($F$12:$F$430,"=3231",I$12:I$430)</f>
        <v>29287357</v>
      </c>
      <c r="J176" s="113">
        <f t="shared" si="165"/>
        <v>21430907</v>
      </c>
      <c r="K176" s="113">
        <f t="shared" si="165"/>
        <v>60000</v>
      </c>
      <c r="L176" s="113">
        <f t="shared" si="165"/>
        <v>7263927</v>
      </c>
      <c r="M176" s="113">
        <f t="shared" si="165"/>
        <v>428618</v>
      </c>
      <c r="N176" s="113">
        <f t="shared" si="165"/>
        <v>103905</v>
      </c>
      <c r="O176" s="625">
        <f t="shared" si="165"/>
        <v>41.650300000000001</v>
      </c>
      <c r="P176" s="115">
        <f t="shared" si="165"/>
        <v>36.902200000000001</v>
      </c>
      <c r="Q176" s="377">
        <f t="shared" si="165"/>
        <v>4.7481000000000009</v>
      </c>
      <c r="R176" s="112">
        <f t="shared" si="165"/>
        <v>0</v>
      </c>
      <c r="S176" s="113">
        <f t="shared" si="165"/>
        <v>0</v>
      </c>
      <c r="T176" s="113">
        <f t="shared" si="165"/>
        <v>0</v>
      </c>
      <c r="U176" s="113">
        <f t="shared" si="165"/>
        <v>0</v>
      </c>
      <c r="V176" s="113">
        <f t="shared" si="165"/>
        <v>0</v>
      </c>
      <c r="W176" s="113">
        <f t="shared" si="165"/>
        <v>0</v>
      </c>
      <c r="X176" s="113">
        <f t="shared" si="165"/>
        <v>0</v>
      </c>
      <c r="Y176" s="113">
        <f t="shared" si="165"/>
        <v>0</v>
      </c>
      <c r="Z176" s="113">
        <f t="shared" si="165"/>
        <v>0</v>
      </c>
      <c r="AA176" s="113">
        <f t="shared" si="165"/>
        <v>0</v>
      </c>
      <c r="AB176" s="113">
        <f t="shared" si="165"/>
        <v>0</v>
      </c>
      <c r="AC176" s="113">
        <f t="shared" si="165"/>
        <v>0</v>
      </c>
      <c r="AD176" s="113">
        <f t="shared" si="165"/>
        <v>0</v>
      </c>
      <c r="AE176" s="113">
        <f t="shared" si="165"/>
        <v>0</v>
      </c>
      <c r="AF176" s="113">
        <f t="shared" si="165"/>
        <v>0</v>
      </c>
      <c r="AG176" s="113">
        <f t="shared" si="165"/>
        <v>0</v>
      </c>
      <c r="AH176" s="113">
        <f t="shared" si="165"/>
        <v>0</v>
      </c>
      <c r="AI176" s="115">
        <f t="shared" si="165"/>
        <v>0</v>
      </c>
      <c r="AJ176" s="115">
        <f t="shared" si="165"/>
        <v>0</v>
      </c>
      <c r="AK176" s="115">
        <f t="shared" si="165"/>
        <v>0</v>
      </c>
      <c r="AL176" s="115">
        <f t="shared" si="165"/>
        <v>0</v>
      </c>
      <c r="AM176" s="115">
        <f t="shared" si="165"/>
        <v>0</v>
      </c>
      <c r="AN176" s="115">
        <f t="shared" si="165"/>
        <v>0</v>
      </c>
      <c r="AO176" s="115">
        <f t="shared" si="165"/>
        <v>0</v>
      </c>
      <c r="AP176" s="115">
        <f t="shared" si="165"/>
        <v>0</v>
      </c>
      <c r="AQ176" s="115">
        <f t="shared" si="165"/>
        <v>0</v>
      </c>
      <c r="AR176" s="115">
        <f t="shared" si="165"/>
        <v>0</v>
      </c>
      <c r="AS176" s="116">
        <f t="shared" si="165"/>
        <v>0</v>
      </c>
      <c r="AT176" s="351">
        <f t="shared" si="165"/>
        <v>29287357</v>
      </c>
      <c r="AU176" s="113">
        <f t="shared" si="165"/>
        <v>21430907</v>
      </c>
      <c r="AV176" s="113">
        <f t="shared" si="165"/>
        <v>60000</v>
      </c>
      <c r="AW176" s="113">
        <f t="shared" si="165"/>
        <v>7263927</v>
      </c>
      <c r="AX176" s="113">
        <f t="shared" si="165"/>
        <v>428618</v>
      </c>
      <c r="AY176" s="113">
        <f t="shared" si="165"/>
        <v>103905</v>
      </c>
      <c r="AZ176" s="115">
        <f t="shared" si="165"/>
        <v>41.650300000000001</v>
      </c>
      <c r="BA176" s="115">
        <f t="shared" si="165"/>
        <v>36.902200000000001</v>
      </c>
      <c r="BB176" s="116">
        <f t="shared" si="165"/>
        <v>4.7481000000000009</v>
      </c>
      <c r="BC176" s="691"/>
      <c r="BD176" s="692"/>
    </row>
    <row r="177" spans="1:56" s="143" customFormat="1" ht="12.95" customHeight="1" thickBot="1" x14ac:dyDescent="0.3">
      <c r="D177" s="609"/>
      <c r="E177" s="610"/>
      <c r="F177" s="609"/>
      <c r="G177" s="611"/>
      <c r="H177" s="628">
        <v>3233</v>
      </c>
      <c r="I177" s="629">
        <f t="shared" ref="I177:BB177" si="166">SUMIF($F$12:$F$430,"=3233",I$12:I$430)</f>
        <v>5833173</v>
      </c>
      <c r="J177" s="630">
        <f t="shared" si="166"/>
        <v>4228655</v>
      </c>
      <c r="K177" s="630">
        <f t="shared" si="166"/>
        <v>30000</v>
      </c>
      <c r="L177" s="630">
        <f t="shared" si="166"/>
        <v>1439425</v>
      </c>
      <c r="M177" s="630">
        <f t="shared" si="166"/>
        <v>84573</v>
      </c>
      <c r="N177" s="630">
        <f t="shared" si="166"/>
        <v>50520</v>
      </c>
      <c r="O177" s="633">
        <f t="shared" si="166"/>
        <v>9.6199999999999992</v>
      </c>
      <c r="P177" s="631">
        <f t="shared" si="166"/>
        <v>6.5299999999999994</v>
      </c>
      <c r="Q177" s="730">
        <f t="shared" si="166"/>
        <v>3.09</v>
      </c>
      <c r="R177" s="629">
        <f t="shared" si="166"/>
        <v>0</v>
      </c>
      <c r="S177" s="630">
        <f t="shared" si="166"/>
        <v>0</v>
      </c>
      <c r="T177" s="630">
        <f t="shared" si="166"/>
        <v>0</v>
      </c>
      <c r="U177" s="630">
        <f t="shared" si="166"/>
        <v>0</v>
      </c>
      <c r="V177" s="630">
        <f t="shared" si="166"/>
        <v>0</v>
      </c>
      <c r="W177" s="630">
        <f t="shared" si="166"/>
        <v>0</v>
      </c>
      <c r="X177" s="630">
        <f t="shared" si="166"/>
        <v>0</v>
      </c>
      <c r="Y177" s="630">
        <f t="shared" si="166"/>
        <v>0</v>
      </c>
      <c r="Z177" s="630">
        <f t="shared" si="166"/>
        <v>0</v>
      </c>
      <c r="AA177" s="630">
        <f t="shared" si="166"/>
        <v>0</v>
      </c>
      <c r="AB177" s="630">
        <f t="shared" si="166"/>
        <v>0</v>
      </c>
      <c r="AC177" s="630">
        <f t="shared" si="166"/>
        <v>0</v>
      </c>
      <c r="AD177" s="630">
        <f t="shared" si="166"/>
        <v>0</v>
      </c>
      <c r="AE177" s="630">
        <f t="shared" si="166"/>
        <v>0</v>
      </c>
      <c r="AF177" s="630">
        <f t="shared" si="166"/>
        <v>0</v>
      </c>
      <c r="AG177" s="630">
        <f t="shared" si="166"/>
        <v>0</v>
      </c>
      <c r="AH177" s="630">
        <f t="shared" si="166"/>
        <v>0</v>
      </c>
      <c r="AI177" s="631">
        <f t="shared" si="166"/>
        <v>0</v>
      </c>
      <c r="AJ177" s="631">
        <f t="shared" si="166"/>
        <v>0</v>
      </c>
      <c r="AK177" s="631">
        <f t="shared" si="166"/>
        <v>0</v>
      </c>
      <c r="AL177" s="631">
        <f t="shared" si="166"/>
        <v>0</v>
      </c>
      <c r="AM177" s="631">
        <f t="shared" si="166"/>
        <v>0</v>
      </c>
      <c r="AN177" s="631">
        <f t="shared" si="166"/>
        <v>0</v>
      </c>
      <c r="AO177" s="631">
        <f t="shared" si="166"/>
        <v>0</v>
      </c>
      <c r="AP177" s="631">
        <f t="shared" si="166"/>
        <v>0</v>
      </c>
      <c r="AQ177" s="631">
        <f t="shared" si="166"/>
        <v>0</v>
      </c>
      <c r="AR177" s="631">
        <f t="shared" si="166"/>
        <v>0</v>
      </c>
      <c r="AS177" s="693">
        <f t="shared" si="166"/>
        <v>0</v>
      </c>
      <c r="AT177" s="632">
        <f t="shared" si="166"/>
        <v>5833173</v>
      </c>
      <c r="AU177" s="630">
        <f t="shared" si="166"/>
        <v>4228655</v>
      </c>
      <c r="AV177" s="630">
        <f t="shared" si="166"/>
        <v>30000</v>
      </c>
      <c r="AW177" s="630">
        <f t="shared" si="166"/>
        <v>1439425</v>
      </c>
      <c r="AX177" s="630">
        <f t="shared" si="166"/>
        <v>84573</v>
      </c>
      <c r="AY177" s="630">
        <f t="shared" si="166"/>
        <v>50520</v>
      </c>
      <c r="AZ177" s="631">
        <f t="shared" si="166"/>
        <v>9.6199999999999992</v>
      </c>
      <c r="BA177" s="631">
        <f t="shared" si="166"/>
        <v>6.5299999999999994</v>
      </c>
      <c r="BB177" s="693">
        <f t="shared" si="166"/>
        <v>3.09</v>
      </c>
      <c r="BC177" s="691"/>
      <c r="BD177" s="692"/>
    </row>
    <row r="179" spans="1:56" s="636" customFormat="1" x14ac:dyDescent="0.25">
      <c r="A179" s="590"/>
      <c r="B179" s="487"/>
      <c r="C179" s="686"/>
      <c r="D179" s="487"/>
      <c r="E179" s="487"/>
      <c r="F179" s="487"/>
      <c r="G179" s="487"/>
      <c r="H179" s="487"/>
      <c r="J179" s="487"/>
      <c r="K179" s="487"/>
      <c r="L179" s="487"/>
      <c r="M179" s="487"/>
      <c r="N179" s="487"/>
      <c r="O179" s="637"/>
      <c r="P179" s="637"/>
      <c r="Q179" s="637"/>
      <c r="AI179" s="637"/>
      <c r="AJ179" s="637"/>
      <c r="AK179" s="637"/>
      <c r="AL179" s="637"/>
      <c r="AM179" s="637"/>
      <c r="AN179" s="637"/>
      <c r="AO179" s="637"/>
      <c r="AP179" s="637"/>
      <c r="AQ179" s="637"/>
      <c r="AR179" s="637"/>
      <c r="AS179" s="637"/>
      <c r="AZ179" s="637"/>
      <c r="BA179" s="637"/>
      <c r="BB179" s="637"/>
      <c r="BC179" s="638"/>
      <c r="BD179" s="638"/>
    </row>
    <row r="181" spans="1:56" x14ac:dyDescent="0.25">
      <c r="O181" s="487"/>
      <c r="P181" s="487"/>
      <c r="Q181" s="487"/>
      <c r="R181" s="487"/>
    </row>
    <row r="182" spans="1:56" x14ac:dyDescent="0.25">
      <c r="O182" s="487"/>
      <c r="P182" s="487"/>
      <c r="Q182" s="487"/>
      <c r="R182" s="487"/>
    </row>
    <row r="183" spans="1:56" x14ac:dyDescent="0.25">
      <c r="O183" s="487"/>
      <c r="P183" s="487"/>
      <c r="Q183" s="487"/>
    </row>
    <row r="184" spans="1:56" x14ac:dyDescent="0.25">
      <c r="O184" s="487"/>
      <c r="P184" s="487"/>
      <c r="Q184" s="487"/>
    </row>
  </sheetData>
  <mergeCells count="51">
    <mergeCell ref="Y9:Y10"/>
    <mergeCell ref="Z9:Z10"/>
    <mergeCell ref="T9:T10"/>
    <mergeCell ref="U9:U10"/>
    <mergeCell ref="V9:V10"/>
    <mergeCell ref="W9:W10"/>
    <mergeCell ref="X9:X10"/>
    <mergeCell ref="A3:E3"/>
    <mergeCell ref="AC7:AC10"/>
    <mergeCell ref="I8:I10"/>
    <mergeCell ref="AB7:AB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Z8:AZ10"/>
    <mergeCell ref="BA8:BB8"/>
    <mergeCell ref="AA9:AA10"/>
    <mergeCell ref="AG9:AG10"/>
    <mergeCell ref="AU9:AV9"/>
    <mergeCell ref="AX9:AX10"/>
    <mergeCell ref="BA9:BA10"/>
    <mergeCell ref="BB9:BB10"/>
    <mergeCell ref="AE9:AE10"/>
    <mergeCell ref="AF9:AF10"/>
    <mergeCell ref="AW9:AW10"/>
    <mergeCell ref="AY9:AY10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2022-10-18T14:04:59Z</cp:lastPrinted>
  <dcterms:created xsi:type="dcterms:W3CDTF">2009-03-06T07:28:09Z</dcterms:created>
  <dcterms:modified xsi:type="dcterms:W3CDTF">2022-10-20T06:25:50Z</dcterms:modified>
</cp:coreProperties>
</file>